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mc:AlternateContent xmlns:mc="http://schemas.openxmlformats.org/markup-compatibility/2006">
    <mc:Choice Requires="x15">
      <x15ac:absPath xmlns:x15ac="http://schemas.microsoft.com/office/spreadsheetml/2010/11/ac" url="https://d.docs.live.net/c22e58db3f345d0b/PLANEACION/Historicos POAI/"/>
    </mc:Choice>
  </mc:AlternateContent>
  <xr:revisionPtr revIDLastSave="30" documentId="8_{8F2A7190-9DBC-4E91-BE6F-F33FC042B708}" xr6:coauthVersionLast="47" xr6:coauthVersionMax="47" xr10:uidLastSave="{17DEEA1D-6BC4-4E47-9EA0-F3678E787BB0}"/>
  <bookViews>
    <workbookView xWindow="-110" yWindow="-110" windowWidth="19420" windowHeight="10300" tabRatio="860" firstSheet="7" activeTab="8" xr2:uid="{00000000-000D-0000-FFFF-FFFF00000000}"/>
  </bookViews>
  <sheets>
    <sheet name="DESPACHO DEL ALCALDE " sheetId="25" r:id="rId1"/>
    <sheet name="INTERIOR" sheetId="24" r:id="rId2"/>
    <sheet name="HACIENDA" sheetId="23" r:id="rId3"/>
    <sheet name="LOCALIDAD " sheetId="22" r:id="rId4"/>
    <sheet name="S GENERAL " sheetId="21" r:id="rId5"/>
    <sheet name="INFRAESTRUCTURA" sheetId="20" r:id="rId6"/>
    <sheet name="EDUCACION" sheetId="19" r:id="rId7"/>
    <sheet name="PARTICIPACION" sheetId="18" r:id="rId8"/>
    <sheet name="PLANEACION" sheetId="17" r:id="rId9"/>
    <sheet name="DADIS" sheetId="16" r:id="rId10"/>
    <sheet name="HISTORICA Y DEL CARIBE NORTE" sheetId="15" r:id="rId11"/>
    <sheet name="DATT" sheetId="14" r:id="rId12"/>
    <sheet name="VALORIZACION" sheetId="13" r:id="rId13"/>
    <sheet name="ESCUELA GOBIERNO" sheetId="12" r:id="rId14"/>
    <sheet name="IDER" sheetId="11" r:id="rId15"/>
    <sheet name="CORVIVIENDA" sheetId="10" r:id="rId16"/>
    <sheet name="IPCC" sheetId="9" r:id="rId17"/>
    <sheet name="EPA" sheetId="8" r:id="rId18"/>
    <sheet name="DISTRISEGURIDAD" sheetId="7" r:id="rId19"/>
    <sheet name="L INDUSTRIAL Y DE LA BAHIA" sheetId="6" r:id="rId20"/>
    <sheet name="U MAYOR DE CARTAGENA" sheetId="5" r:id="rId21"/>
    <sheet name="TOTAL " sheetId="4" r:id="rId22"/>
    <sheet name="GENERAL " sheetId="26" r:id="rId23"/>
    <sheet name="31-12-2023" sheetId="1" r:id="rId24"/>
    <sheet name="Hoja2" sheetId="3" state="hidden" r:id="rId25"/>
    <sheet name="Hoja1" sheetId="2" state="hidden" r:id="rId26"/>
  </sheets>
  <definedNames>
    <definedName name="_xlnm._FilterDatabase" localSheetId="23" hidden="1">'31-12-2023'!$A$1:$AC$769</definedName>
  </definedNames>
  <calcPr calcId="191029"/>
  <pivotCaches>
    <pivotCache cacheId="27"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 l="1"/>
  <c r="G4" i="1"/>
  <c r="G5" i="1"/>
  <c r="G6" i="1"/>
  <c r="G7" i="1"/>
  <c r="G8" i="1"/>
  <c r="G9" i="1"/>
  <c r="G10" i="1"/>
  <c r="G11" i="1"/>
  <c r="G12" i="1"/>
  <c r="G13" i="1"/>
  <c r="G14" i="1"/>
  <c r="G15" i="1"/>
  <c r="G16" i="1"/>
  <c r="G17" i="1"/>
  <c r="G18" i="1"/>
  <c r="G19" i="1"/>
  <c r="G20" i="1"/>
  <c r="G21" i="1"/>
  <c r="G22" i="1"/>
  <c r="N22" i="1" s="1"/>
  <c r="G23" i="1"/>
  <c r="G24" i="1"/>
  <c r="G25" i="1"/>
  <c r="G26" i="1"/>
  <c r="G27" i="1"/>
  <c r="G28" i="1"/>
  <c r="N28" i="1" s="1"/>
  <c r="G29" i="1"/>
  <c r="N29" i="1" s="1"/>
  <c r="G30" i="1"/>
  <c r="G31" i="1"/>
  <c r="G32" i="1"/>
  <c r="G33" i="1"/>
  <c r="G34" i="1"/>
  <c r="P34" i="1" s="1"/>
  <c r="G35" i="1"/>
  <c r="O35" i="1" s="1"/>
  <c r="G36" i="1"/>
  <c r="N36" i="1" s="1"/>
  <c r="G37" i="1"/>
  <c r="G38" i="1"/>
  <c r="G39" i="1"/>
  <c r="G40" i="1"/>
  <c r="G41" i="1"/>
  <c r="G42" i="1"/>
  <c r="L42" i="1" s="1"/>
  <c r="M42" i="1" s="1"/>
  <c r="G43" i="1"/>
  <c r="G44" i="1"/>
  <c r="G45" i="1"/>
  <c r="G46" i="1"/>
  <c r="G47" i="1"/>
  <c r="G48" i="1"/>
  <c r="N48" i="1" s="1"/>
  <c r="G49" i="1"/>
  <c r="N49" i="1" s="1"/>
  <c r="G50" i="1"/>
  <c r="G51" i="1"/>
  <c r="G52" i="1"/>
  <c r="G53" i="1"/>
  <c r="G54" i="1"/>
  <c r="G55" i="1"/>
  <c r="P55" i="1" s="1"/>
  <c r="G56" i="1"/>
  <c r="N56" i="1" s="1"/>
  <c r="G57" i="1"/>
  <c r="G58" i="1"/>
  <c r="G59" i="1"/>
  <c r="G60" i="1"/>
  <c r="G61" i="1"/>
  <c r="G62" i="1"/>
  <c r="L62" i="1" s="1"/>
  <c r="G63" i="1"/>
  <c r="G64" i="1"/>
  <c r="O64" i="1" s="1"/>
  <c r="G65" i="1"/>
  <c r="G66" i="1"/>
  <c r="G67" i="1"/>
  <c r="G68" i="1"/>
  <c r="N68" i="1" s="1"/>
  <c r="G69" i="1"/>
  <c r="N69" i="1" s="1"/>
  <c r="G70" i="1"/>
  <c r="G71" i="1"/>
  <c r="G72" i="1"/>
  <c r="G73" i="1"/>
  <c r="G74" i="1"/>
  <c r="G75" i="1"/>
  <c r="G76" i="1"/>
  <c r="G77" i="1"/>
  <c r="G78" i="1"/>
  <c r="G79" i="1"/>
  <c r="G80" i="1"/>
  <c r="G81" i="1"/>
  <c r="G82" i="1"/>
  <c r="L82" i="1" s="1"/>
  <c r="M82" i="1" s="1"/>
  <c r="G83" i="1"/>
  <c r="G84" i="1"/>
  <c r="G85" i="1"/>
  <c r="G86" i="1"/>
  <c r="G87" i="1"/>
  <c r="G88" i="1"/>
  <c r="N88" i="1" s="1"/>
  <c r="G89" i="1"/>
  <c r="N89" i="1" s="1"/>
  <c r="G90" i="1"/>
  <c r="G91" i="1"/>
  <c r="N91" i="1" s="1"/>
  <c r="G92" i="1"/>
  <c r="G93" i="1"/>
  <c r="G94" i="1"/>
  <c r="P94" i="1" s="1"/>
  <c r="G95" i="1"/>
  <c r="O95" i="1" s="1"/>
  <c r="G96" i="1"/>
  <c r="G97" i="1"/>
  <c r="G98" i="1"/>
  <c r="G99" i="1"/>
  <c r="G100" i="1"/>
  <c r="G101" i="1"/>
  <c r="G102" i="1"/>
  <c r="L102" i="1" s="1"/>
  <c r="M102" i="1" s="1"/>
  <c r="G103" i="1"/>
  <c r="G104" i="1"/>
  <c r="G105" i="1"/>
  <c r="G106" i="1"/>
  <c r="G107" i="1"/>
  <c r="G108" i="1"/>
  <c r="N108" i="1" s="1"/>
  <c r="G109" i="1"/>
  <c r="N109" i="1" s="1"/>
  <c r="G110" i="1"/>
  <c r="G111" i="1"/>
  <c r="N111" i="1" s="1"/>
  <c r="G112" i="1"/>
  <c r="G113" i="1"/>
  <c r="G114" i="1"/>
  <c r="P114" i="1" s="1"/>
  <c r="G115" i="1"/>
  <c r="O115" i="1" s="1"/>
  <c r="G116" i="1"/>
  <c r="N116" i="1" s="1"/>
  <c r="G117" i="1"/>
  <c r="P117" i="1" s="1"/>
  <c r="G118" i="1"/>
  <c r="G119" i="1"/>
  <c r="G120" i="1"/>
  <c r="G121" i="1"/>
  <c r="O121" i="1" s="1"/>
  <c r="G122" i="1"/>
  <c r="P122" i="1" s="1"/>
  <c r="G123" i="1"/>
  <c r="G124" i="1"/>
  <c r="G125" i="1"/>
  <c r="G126" i="1"/>
  <c r="G127" i="1"/>
  <c r="G128" i="1"/>
  <c r="P128" i="1" s="1"/>
  <c r="G129" i="1"/>
  <c r="N129" i="1" s="1"/>
  <c r="G130" i="1"/>
  <c r="G131" i="1"/>
  <c r="N131" i="1" s="1"/>
  <c r="G132" i="1"/>
  <c r="G133" i="1"/>
  <c r="G134" i="1"/>
  <c r="G135" i="1"/>
  <c r="G136" i="1"/>
  <c r="G137" i="1"/>
  <c r="G138" i="1"/>
  <c r="G139" i="1"/>
  <c r="G140" i="1"/>
  <c r="G141" i="1"/>
  <c r="G142" i="1"/>
  <c r="L142" i="1" s="1"/>
  <c r="M142" i="1" s="1"/>
  <c r="G143" i="1"/>
  <c r="G144" i="1"/>
  <c r="O144" i="1" s="1"/>
  <c r="G145" i="1"/>
  <c r="G146" i="1"/>
  <c r="G147" i="1"/>
  <c r="G148" i="1"/>
  <c r="N148" i="1" s="1"/>
  <c r="G149" i="1"/>
  <c r="N149" i="1" s="1"/>
  <c r="G150" i="1"/>
  <c r="G151" i="1"/>
  <c r="G152" i="1"/>
  <c r="G153" i="1"/>
  <c r="G154" i="1"/>
  <c r="G155" i="1"/>
  <c r="G156" i="1"/>
  <c r="G157" i="1"/>
  <c r="G158" i="1"/>
  <c r="G159" i="1"/>
  <c r="G160" i="1"/>
  <c r="G161" i="1"/>
  <c r="G162" i="1"/>
  <c r="N162" i="1" s="1"/>
  <c r="G163" i="1"/>
  <c r="G164" i="1"/>
  <c r="O164" i="1" s="1"/>
  <c r="G165" i="1"/>
  <c r="G166" i="1"/>
  <c r="G167" i="1"/>
  <c r="G168" i="1"/>
  <c r="N168" i="1" s="1"/>
  <c r="G169" i="1"/>
  <c r="N169" i="1" s="1"/>
  <c r="G170" i="1"/>
  <c r="G171" i="1"/>
  <c r="N171" i="1" s="1"/>
  <c r="G172" i="1"/>
  <c r="G173" i="1"/>
  <c r="G174" i="1"/>
  <c r="P174" i="1" s="1"/>
  <c r="G175" i="1"/>
  <c r="O175" i="1" s="1"/>
  <c r="G176" i="1"/>
  <c r="G177" i="1"/>
  <c r="G178" i="1"/>
  <c r="G179" i="1"/>
  <c r="G180" i="1"/>
  <c r="G181" i="1"/>
  <c r="G182" i="1"/>
  <c r="L182" i="1" s="1"/>
  <c r="M182" i="1" s="1"/>
  <c r="G183" i="1"/>
  <c r="G184" i="1"/>
  <c r="G185" i="1"/>
  <c r="G186" i="1"/>
  <c r="G187" i="1"/>
  <c r="G188" i="1"/>
  <c r="N188" i="1" s="1"/>
  <c r="G189" i="1"/>
  <c r="N189" i="1" s="1"/>
  <c r="G190" i="1"/>
  <c r="G191" i="1"/>
  <c r="N191" i="1" s="1"/>
  <c r="G192" i="1"/>
  <c r="G193" i="1"/>
  <c r="G194" i="1"/>
  <c r="P194" i="1" s="1"/>
  <c r="G195" i="1"/>
  <c r="O195" i="1" s="1"/>
  <c r="G196" i="1"/>
  <c r="N196" i="1" s="1"/>
  <c r="G197" i="1"/>
  <c r="P197" i="1" s="1"/>
  <c r="G198" i="1"/>
  <c r="G199" i="1"/>
  <c r="G200" i="1"/>
  <c r="G201" i="1"/>
  <c r="O201" i="1" s="1"/>
  <c r="G202" i="1"/>
  <c r="P202" i="1" s="1"/>
  <c r="G203" i="1"/>
  <c r="G204" i="1"/>
  <c r="G205" i="1"/>
  <c r="G206" i="1"/>
  <c r="G207" i="1"/>
  <c r="G208" i="1"/>
  <c r="P208" i="1" s="1"/>
  <c r="G209" i="1"/>
  <c r="N209" i="1" s="1"/>
  <c r="G210" i="1"/>
  <c r="G211" i="1"/>
  <c r="N211" i="1" s="1"/>
  <c r="G212" i="1"/>
  <c r="G213" i="1"/>
  <c r="G214" i="1"/>
  <c r="G215" i="1"/>
  <c r="G216" i="1"/>
  <c r="G217" i="1"/>
  <c r="G218" i="1"/>
  <c r="G219" i="1"/>
  <c r="G220" i="1"/>
  <c r="G221" i="1"/>
  <c r="G222" i="1"/>
  <c r="L222" i="1" s="1"/>
  <c r="M222" i="1" s="1"/>
  <c r="G223" i="1"/>
  <c r="G224" i="1"/>
  <c r="O224" i="1" s="1"/>
  <c r="G225" i="1"/>
  <c r="G226" i="1"/>
  <c r="G227" i="1"/>
  <c r="G228" i="1"/>
  <c r="N228" i="1" s="1"/>
  <c r="G229" i="1"/>
  <c r="N229" i="1" s="1"/>
  <c r="G230" i="1"/>
  <c r="G231" i="1"/>
  <c r="G232" i="1"/>
  <c r="G233" i="1"/>
  <c r="G234" i="1"/>
  <c r="G235" i="1"/>
  <c r="G236" i="1"/>
  <c r="G237" i="1"/>
  <c r="G238" i="1"/>
  <c r="G239" i="1"/>
  <c r="G240" i="1"/>
  <c r="G241" i="1"/>
  <c r="G242" i="1"/>
  <c r="L242" i="1" s="1"/>
  <c r="M242" i="1" s="1"/>
  <c r="G243" i="1"/>
  <c r="G244" i="1"/>
  <c r="G245" i="1"/>
  <c r="G246" i="1"/>
  <c r="G247" i="1"/>
  <c r="G248" i="1"/>
  <c r="N248" i="1" s="1"/>
  <c r="G249" i="1"/>
  <c r="N249" i="1" s="1"/>
  <c r="G250" i="1"/>
  <c r="G251" i="1"/>
  <c r="N251" i="1" s="1"/>
  <c r="G252" i="1"/>
  <c r="G253" i="1"/>
  <c r="G254" i="1"/>
  <c r="P254" i="1" s="1"/>
  <c r="G255" i="1"/>
  <c r="O255" i="1" s="1"/>
  <c r="G256" i="1"/>
  <c r="G257" i="1"/>
  <c r="G258" i="1"/>
  <c r="G259" i="1"/>
  <c r="G260" i="1"/>
  <c r="G261" i="1"/>
  <c r="G262" i="1"/>
  <c r="L262" i="1" s="1"/>
  <c r="M262" i="1" s="1"/>
  <c r="G263" i="1"/>
  <c r="G264" i="1"/>
  <c r="G265" i="1"/>
  <c r="G266" i="1"/>
  <c r="G267" i="1"/>
  <c r="G268" i="1"/>
  <c r="N268" i="1" s="1"/>
  <c r="G269" i="1"/>
  <c r="N269" i="1" s="1"/>
  <c r="G270" i="1"/>
  <c r="G271" i="1"/>
  <c r="N271" i="1" s="1"/>
  <c r="G272" i="1"/>
  <c r="G273" i="1"/>
  <c r="G274" i="1"/>
  <c r="P274" i="1" s="1"/>
  <c r="G275" i="1"/>
  <c r="O275" i="1" s="1"/>
  <c r="G276" i="1"/>
  <c r="N276" i="1" s="1"/>
  <c r="G277" i="1"/>
  <c r="P277" i="1" s="1"/>
  <c r="G278" i="1"/>
  <c r="G279" i="1"/>
  <c r="G280" i="1"/>
  <c r="G281" i="1"/>
  <c r="O281" i="1" s="1"/>
  <c r="G282" i="1"/>
  <c r="P282" i="1" s="1"/>
  <c r="G283" i="1"/>
  <c r="G284" i="1"/>
  <c r="G285" i="1"/>
  <c r="G286" i="1"/>
  <c r="G287" i="1"/>
  <c r="G288" i="1"/>
  <c r="P288" i="1" s="1"/>
  <c r="G289" i="1"/>
  <c r="N289" i="1" s="1"/>
  <c r="G290" i="1"/>
  <c r="G291" i="1"/>
  <c r="N291" i="1" s="1"/>
  <c r="G292" i="1"/>
  <c r="G293" i="1"/>
  <c r="G294" i="1"/>
  <c r="G295" i="1"/>
  <c r="G296" i="1"/>
  <c r="G297" i="1"/>
  <c r="G298" i="1"/>
  <c r="G299" i="1"/>
  <c r="G300" i="1"/>
  <c r="G301" i="1"/>
  <c r="G302" i="1"/>
  <c r="L302" i="1" s="1"/>
  <c r="M302" i="1" s="1"/>
  <c r="G303" i="1"/>
  <c r="G304" i="1"/>
  <c r="O304" i="1" s="1"/>
  <c r="G305" i="1"/>
  <c r="G306" i="1"/>
  <c r="G307" i="1"/>
  <c r="G308" i="1"/>
  <c r="N308" i="1" s="1"/>
  <c r="G309" i="1"/>
  <c r="N309" i="1" s="1"/>
  <c r="G310" i="1"/>
  <c r="G311" i="1"/>
  <c r="G312" i="1"/>
  <c r="G313" i="1"/>
  <c r="G314" i="1"/>
  <c r="G315" i="1"/>
  <c r="G316" i="1"/>
  <c r="G317" i="1"/>
  <c r="G318" i="1"/>
  <c r="G319" i="1"/>
  <c r="G320" i="1"/>
  <c r="G321" i="1"/>
  <c r="G322" i="1"/>
  <c r="L322" i="1" s="1"/>
  <c r="G323" i="1"/>
  <c r="G324" i="1"/>
  <c r="G325" i="1"/>
  <c r="G326" i="1"/>
  <c r="G327" i="1"/>
  <c r="G328" i="1"/>
  <c r="N328" i="1" s="1"/>
  <c r="G329" i="1"/>
  <c r="N329" i="1" s="1"/>
  <c r="G330" i="1"/>
  <c r="G331" i="1"/>
  <c r="N331" i="1" s="1"/>
  <c r="G332" i="1"/>
  <c r="G333" i="1"/>
  <c r="G334" i="1"/>
  <c r="P334" i="1" s="1"/>
  <c r="G335" i="1"/>
  <c r="O335" i="1" s="1"/>
  <c r="G336" i="1"/>
  <c r="G337" i="1"/>
  <c r="G338" i="1"/>
  <c r="G339" i="1"/>
  <c r="G340" i="1"/>
  <c r="G341" i="1"/>
  <c r="G342" i="1"/>
  <c r="L342" i="1" s="1"/>
  <c r="M342" i="1" s="1"/>
  <c r="G343" i="1"/>
  <c r="G344" i="1"/>
  <c r="G345" i="1"/>
  <c r="G346" i="1"/>
  <c r="G347" i="1"/>
  <c r="G348" i="1"/>
  <c r="N348" i="1" s="1"/>
  <c r="G349" i="1"/>
  <c r="P349" i="1" s="1"/>
  <c r="G350" i="1"/>
  <c r="G351" i="1"/>
  <c r="N351" i="1" s="1"/>
  <c r="G352" i="1"/>
  <c r="G353" i="1"/>
  <c r="G354" i="1"/>
  <c r="P354" i="1" s="1"/>
  <c r="G355" i="1"/>
  <c r="O355" i="1" s="1"/>
  <c r="G356" i="1"/>
  <c r="N356" i="1" s="1"/>
  <c r="G357" i="1"/>
  <c r="P357" i="1" s="1"/>
  <c r="G358" i="1"/>
  <c r="G359" i="1"/>
  <c r="G360" i="1"/>
  <c r="G361" i="1"/>
  <c r="O361" i="1" s="1"/>
  <c r="G362" i="1"/>
  <c r="P362" i="1" s="1"/>
  <c r="G363" i="1"/>
  <c r="G364" i="1"/>
  <c r="G365" i="1"/>
  <c r="G366" i="1"/>
  <c r="G367" i="1"/>
  <c r="G368" i="1"/>
  <c r="P368" i="1" s="1"/>
  <c r="G369" i="1"/>
  <c r="N369" i="1" s="1"/>
  <c r="G370" i="1"/>
  <c r="G371" i="1"/>
  <c r="N371" i="1" s="1"/>
  <c r="G372" i="1"/>
  <c r="G373" i="1"/>
  <c r="G374" i="1"/>
  <c r="G375" i="1"/>
  <c r="N375" i="1" s="1"/>
  <c r="G376" i="1"/>
  <c r="G377" i="1"/>
  <c r="G378" i="1"/>
  <c r="G379" i="1"/>
  <c r="G380" i="1"/>
  <c r="G381" i="1"/>
  <c r="G382" i="1"/>
  <c r="L382" i="1" s="1"/>
  <c r="G383" i="1"/>
  <c r="G384" i="1"/>
  <c r="O384" i="1" s="1"/>
  <c r="G385" i="1"/>
  <c r="G386" i="1"/>
  <c r="G387" i="1"/>
  <c r="G388" i="1"/>
  <c r="N388" i="1" s="1"/>
  <c r="G389" i="1"/>
  <c r="N389" i="1" s="1"/>
  <c r="G390" i="1"/>
  <c r="G391" i="1"/>
  <c r="G392" i="1"/>
  <c r="G393" i="1"/>
  <c r="G394" i="1"/>
  <c r="G395" i="1"/>
  <c r="N395" i="1" s="1"/>
  <c r="G396" i="1"/>
  <c r="G397" i="1"/>
  <c r="G398" i="1"/>
  <c r="G399" i="1"/>
  <c r="G400" i="1"/>
  <c r="G401" i="1"/>
  <c r="G402" i="1"/>
  <c r="L402" i="1" s="1"/>
  <c r="M402" i="1" s="1"/>
  <c r="G403" i="1"/>
  <c r="G404" i="1"/>
  <c r="G405" i="1"/>
  <c r="G406" i="1"/>
  <c r="G407" i="1"/>
  <c r="G408" i="1"/>
  <c r="N408" i="1" s="1"/>
  <c r="G409" i="1"/>
  <c r="N409" i="1" s="1"/>
  <c r="G410" i="1"/>
  <c r="G411" i="1"/>
  <c r="N411" i="1" s="1"/>
  <c r="G412" i="1"/>
  <c r="G413" i="1"/>
  <c r="G414" i="1"/>
  <c r="P414" i="1" s="1"/>
  <c r="G415" i="1"/>
  <c r="O415" i="1" s="1"/>
  <c r="G416" i="1"/>
  <c r="G417" i="1"/>
  <c r="G418" i="1"/>
  <c r="G419" i="1"/>
  <c r="G420" i="1"/>
  <c r="G421" i="1"/>
  <c r="G422" i="1"/>
  <c r="L422" i="1" s="1"/>
  <c r="M422" i="1" s="1"/>
  <c r="G423" i="1"/>
  <c r="G424" i="1"/>
  <c r="G425" i="1"/>
  <c r="G426" i="1"/>
  <c r="G427" i="1"/>
  <c r="G428" i="1"/>
  <c r="N428" i="1" s="1"/>
  <c r="G429" i="1"/>
  <c r="N429" i="1" s="1"/>
  <c r="G430" i="1"/>
  <c r="G431" i="1"/>
  <c r="N431" i="1" s="1"/>
  <c r="G432" i="1"/>
  <c r="G433" i="1"/>
  <c r="G434" i="1"/>
  <c r="P434" i="1" s="1"/>
  <c r="G435" i="1"/>
  <c r="O435" i="1" s="1"/>
  <c r="G436" i="1"/>
  <c r="N436" i="1" s="1"/>
  <c r="G437" i="1"/>
  <c r="P437" i="1" s="1"/>
  <c r="G438" i="1"/>
  <c r="G439" i="1"/>
  <c r="G440" i="1"/>
  <c r="G441" i="1"/>
  <c r="O441" i="1" s="1"/>
  <c r="G442" i="1"/>
  <c r="L442" i="1" s="1"/>
  <c r="M442" i="1" s="1"/>
  <c r="G443" i="1"/>
  <c r="G444" i="1"/>
  <c r="G445" i="1"/>
  <c r="G446" i="1"/>
  <c r="G447" i="1"/>
  <c r="G448" i="1"/>
  <c r="P448" i="1" s="1"/>
  <c r="G449" i="1"/>
  <c r="N449" i="1" s="1"/>
  <c r="G450" i="1"/>
  <c r="G451" i="1"/>
  <c r="N451" i="1" s="1"/>
  <c r="G452" i="1"/>
  <c r="G453" i="1"/>
  <c r="G454" i="1"/>
  <c r="G455" i="1"/>
  <c r="G456" i="1"/>
  <c r="G457" i="1"/>
  <c r="G458" i="1"/>
  <c r="G459" i="1"/>
  <c r="G460" i="1"/>
  <c r="G461" i="1"/>
  <c r="G462" i="1"/>
  <c r="L462" i="1" s="1"/>
  <c r="M462" i="1" s="1"/>
  <c r="G463" i="1"/>
  <c r="G464" i="1"/>
  <c r="O464" i="1" s="1"/>
  <c r="G465" i="1"/>
  <c r="G466" i="1"/>
  <c r="G467" i="1"/>
  <c r="G468" i="1"/>
  <c r="N468" i="1" s="1"/>
  <c r="G469" i="1"/>
  <c r="N469" i="1" s="1"/>
  <c r="G470" i="1"/>
  <c r="G471" i="1"/>
  <c r="G472" i="1"/>
  <c r="G473" i="1"/>
  <c r="G474" i="1"/>
  <c r="G475" i="1"/>
  <c r="G476" i="1"/>
  <c r="G477" i="1"/>
  <c r="G478" i="1"/>
  <c r="G479" i="1"/>
  <c r="G480" i="1"/>
  <c r="G481" i="1"/>
  <c r="G482" i="1"/>
  <c r="L482" i="1" s="1"/>
  <c r="M482" i="1" s="1"/>
  <c r="G483" i="1"/>
  <c r="G484" i="1"/>
  <c r="G485" i="1"/>
  <c r="G486" i="1"/>
  <c r="G487" i="1"/>
  <c r="G488" i="1"/>
  <c r="N488" i="1" s="1"/>
  <c r="G489" i="1"/>
  <c r="N489" i="1" s="1"/>
  <c r="G490" i="1"/>
  <c r="G491" i="1"/>
  <c r="N491" i="1" s="1"/>
  <c r="G492" i="1"/>
  <c r="G493" i="1"/>
  <c r="G494" i="1"/>
  <c r="P494" i="1" s="1"/>
  <c r="G495" i="1"/>
  <c r="O495" i="1" s="1"/>
  <c r="G496" i="1"/>
  <c r="G497" i="1"/>
  <c r="G498" i="1"/>
  <c r="G499" i="1"/>
  <c r="G500" i="1"/>
  <c r="G501" i="1"/>
  <c r="G502" i="1"/>
  <c r="L502" i="1" s="1"/>
  <c r="M502" i="1" s="1"/>
  <c r="G503" i="1"/>
  <c r="G504" i="1"/>
  <c r="G505" i="1"/>
  <c r="G506" i="1"/>
  <c r="G507" i="1"/>
  <c r="G508" i="1"/>
  <c r="N508" i="1" s="1"/>
  <c r="G509" i="1"/>
  <c r="N509" i="1" s="1"/>
  <c r="G510" i="1"/>
  <c r="G511" i="1"/>
  <c r="N511" i="1" s="1"/>
  <c r="G512" i="1"/>
  <c r="G513" i="1"/>
  <c r="N513" i="1" s="1"/>
  <c r="G514" i="1"/>
  <c r="P514" i="1" s="1"/>
  <c r="G515" i="1"/>
  <c r="O515" i="1" s="1"/>
  <c r="G516" i="1"/>
  <c r="N516" i="1" s="1"/>
  <c r="G517" i="1"/>
  <c r="P517" i="1" s="1"/>
  <c r="G518" i="1"/>
  <c r="G519" i="1"/>
  <c r="P519" i="1" s="1"/>
  <c r="G520" i="1"/>
  <c r="G521" i="1"/>
  <c r="O521" i="1" s="1"/>
  <c r="G522" i="1"/>
  <c r="L522" i="1" s="1"/>
  <c r="M522" i="1" s="1"/>
  <c r="G523" i="1"/>
  <c r="G524" i="1"/>
  <c r="G525" i="1"/>
  <c r="G526" i="1"/>
  <c r="O526" i="1" s="1"/>
  <c r="G527" i="1"/>
  <c r="G528" i="1"/>
  <c r="N528" i="1" s="1"/>
  <c r="G529" i="1"/>
  <c r="N529" i="1" s="1"/>
  <c r="G530" i="1"/>
  <c r="P530" i="1" s="1"/>
  <c r="G531" i="1"/>
  <c r="N531" i="1" s="1"/>
  <c r="G532" i="1"/>
  <c r="N532" i="1" s="1"/>
  <c r="G533" i="1"/>
  <c r="N533" i="1" s="1"/>
  <c r="G534" i="1"/>
  <c r="P534" i="1" s="1"/>
  <c r="G535" i="1"/>
  <c r="O535" i="1" s="1"/>
  <c r="G536" i="1"/>
  <c r="N536" i="1" s="1"/>
  <c r="G537" i="1"/>
  <c r="O537" i="1" s="1"/>
  <c r="G538" i="1"/>
  <c r="P538" i="1" s="1"/>
  <c r="G539" i="1"/>
  <c r="G540" i="1"/>
  <c r="G541" i="1"/>
  <c r="G542" i="1"/>
  <c r="L542" i="1" s="1"/>
  <c r="M542" i="1" s="1"/>
  <c r="G543" i="1"/>
  <c r="G544" i="1"/>
  <c r="G545" i="1"/>
  <c r="N545" i="1" s="1"/>
  <c r="G546" i="1"/>
  <c r="N546" i="1" s="1"/>
  <c r="G547" i="1"/>
  <c r="G548" i="1"/>
  <c r="L548" i="1" s="1"/>
  <c r="M548" i="1" s="1"/>
  <c r="G549" i="1"/>
  <c r="N549" i="1" s="1"/>
  <c r="G550" i="1"/>
  <c r="P550" i="1" s="1"/>
  <c r="G551" i="1"/>
  <c r="N551" i="1" s="1"/>
  <c r="G552" i="1"/>
  <c r="N552" i="1" s="1"/>
  <c r="G553" i="1"/>
  <c r="G554" i="1"/>
  <c r="G555" i="1"/>
  <c r="L555" i="1" s="1"/>
  <c r="M555" i="1" s="1"/>
  <c r="G556" i="1"/>
  <c r="G557" i="1"/>
  <c r="G558" i="1"/>
  <c r="G559" i="1"/>
  <c r="G560" i="1"/>
  <c r="G561" i="1"/>
  <c r="L561" i="1" s="1"/>
  <c r="M561" i="1" s="1"/>
  <c r="G562" i="1"/>
  <c r="L562" i="1" s="1"/>
  <c r="M562" i="1" s="1"/>
  <c r="G563" i="1"/>
  <c r="P563" i="1" s="1"/>
  <c r="G564" i="1"/>
  <c r="G565" i="1"/>
  <c r="G566" i="1"/>
  <c r="L566" i="1" s="1"/>
  <c r="M566" i="1" s="1"/>
  <c r="G567" i="1"/>
  <c r="P567" i="1" s="1"/>
  <c r="G568" i="1"/>
  <c r="L568" i="1" s="1"/>
  <c r="M568" i="1" s="1"/>
  <c r="G569" i="1"/>
  <c r="L569" i="1" s="1"/>
  <c r="M569" i="1" s="1"/>
  <c r="G570" i="1"/>
  <c r="L570" i="1" s="1"/>
  <c r="M570" i="1" s="1"/>
  <c r="G571" i="1"/>
  <c r="L571" i="1" s="1"/>
  <c r="M571" i="1" s="1"/>
  <c r="G572" i="1"/>
  <c r="L572" i="1" s="1"/>
  <c r="M572" i="1" s="1"/>
  <c r="G573" i="1"/>
  <c r="L573" i="1" s="1"/>
  <c r="M573" i="1" s="1"/>
  <c r="G574" i="1"/>
  <c r="L574" i="1" s="1"/>
  <c r="M574" i="1" s="1"/>
  <c r="G575" i="1"/>
  <c r="L575" i="1" s="1"/>
  <c r="M575" i="1" s="1"/>
  <c r="G576" i="1"/>
  <c r="L576" i="1" s="1"/>
  <c r="M576" i="1" s="1"/>
  <c r="G577" i="1"/>
  <c r="L577" i="1" s="1"/>
  <c r="M577" i="1" s="1"/>
  <c r="G578" i="1"/>
  <c r="L578" i="1" s="1"/>
  <c r="M578" i="1" s="1"/>
  <c r="G579" i="1"/>
  <c r="L579" i="1" s="1"/>
  <c r="M579" i="1" s="1"/>
  <c r="G580" i="1"/>
  <c r="L580" i="1" s="1"/>
  <c r="M580" i="1" s="1"/>
  <c r="G581" i="1"/>
  <c r="L581" i="1" s="1"/>
  <c r="M581" i="1" s="1"/>
  <c r="G582" i="1"/>
  <c r="L582" i="1" s="1"/>
  <c r="M582" i="1" s="1"/>
  <c r="G583" i="1"/>
  <c r="L583" i="1" s="1"/>
  <c r="M583" i="1" s="1"/>
  <c r="G584" i="1"/>
  <c r="L584" i="1" s="1"/>
  <c r="M584" i="1" s="1"/>
  <c r="G585" i="1"/>
  <c r="L585" i="1" s="1"/>
  <c r="M585" i="1" s="1"/>
  <c r="G586" i="1"/>
  <c r="L586" i="1" s="1"/>
  <c r="M586" i="1" s="1"/>
  <c r="G587" i="1"/>
  <c r="L587" i="1" s="1"/>
  <c r="M587" i="1" s="1"/>
  <c r="G588" i="1"/>
  <c r="L588" i="1" s="1"/>
  <c r="M588" i="1" s="1"/>
  <c r="G589" i="1"/>
  <c r="L589" i="1" s="1"/>
  <c r="M589" i="1" s="1"/>
  <c r="G590" i="1"/>
  <c r="L590" i="1" s="1"/>
  <c r="M590" i="1" s="1"/>
  <c r="G591" i="1"/>
  <c r="L591" i="1" s="1"/>
  <c r="M591" i="1" s="1"/>
  <c r="G592" i="1"/>
  <c r="L592" i="1" s="1"/>
  <c r="M592" i="1" s="1"/>
  <c r="G593" i="1"/>
  <c r="L593" i="1" s="1"/>
  <c r="M593" i="1" s="1"/>
  <c r="G594" i="1"/>
  <c r="L594" i="1" s="1"/>
  <c r="M594" i="1" s="1"/>
  <c r="G595" i="1"/>
  <c r="L595" i="1" s="1"/>
  <c r="G596" i="1"/>
  <c r="L596" i="1" s="1"/>
  <c r="M596" i="1" s="1"/>
  <c r="G597" i="1"/>
  <c r="L597" i="1" s="1"/>
  <c r="M597" i="1" s="1"/>
  <c r="G598" i="1"/>
  <c r="L598" i="1" s="1"/>
  <c r="M598" i="1" s="1"/>
  <c r="G599" i="1"/>
  <c r="L599" i="1" s="1"/>
  <c r="M599" i="1" s="1"/>
  <c r="G600" i="1"/>
  <c r="L600" i="1" s="1"/>
  <c r="M600" i="1" s="1"/>
  <c r="G601" i="1"/>
  <c r="L601" i="1" s="1"/>
  <c r="M601" i="1" s="1"/>
  <c r="G602" i="1"/>
  <c r="L602" i="1" s="1"/>
  <c r="M602" i="1" s="1"/>
  <c r="G603" i="1"/>
  <c r="L603" i="1" s="1"/>
  <c r="M603" i="1" s="1"/>
  <c r="G604" i="1"/>
  <c r="L604" i="1" s="1"/>
  <c r="M604" i="1" s="1"/>
  <c r="G605" i="1"/>
  <c r="L605" i="1" s="1"/>
  <c r="M605" i="1" s="1"/>
  <c r="G606" i="1"/>
  <c r="L606" i="1" s="1"/>
  <c r="M606" i="1" s="1"/>
  <c r="G607" i="1"/>
  <c r="L607" i="1" s="1"/>
  <c r="M607" i="1" s="1"/>
  <c r="G608" i="1"/>
  <c r="L608" i="1" s="1"/>
  <c r="M608" i="1" s="1"/>
  <c r="G609" i="1"/>
  <c r="L609" i="1" s="1"/>
  <c r="M609" i="1" s="1"/>
  <c r="G610" i="1"/>
  <c r="L610" i="1" s="1"/>
  <c r="M610" i="1" s="1"/>
  <c r="G611" i="1"/>
  <c r="L611" i="1" s="1"/>
  <c r="M611" i="1" s="1"/>
  <c r="G612" i="1"/>
  <c r="L612" i="1" s="1"/>
  <c r="M612" i="1" s="1"/>
  <c r="G613" i="1"/>
  <c r="L613" i="1" s="1"/>
  <c r="M613" i="1" s="1"/>
  <c r="G614" i="1"/>
  <c r="L614" i="1" s="1"/>
  <c r="M614" i="1" s="1"/>
  <c r="G615" i="1"/>
  <c r="L615" i="1" s="1"/>
  <c r="M615" i="1" s="1"/>
  <c r="G616" i="1"/>
  <c r="L616" i="1" s="1"/>
  <c r="M616" i="1" s="1"/>
  <c r="G617" i="1"/>
  <c r="L617" i="1" s="1"/>
  <c r="M617" i="1" s="1"/>
  <c r="G618" i="1"/>
  <c r="L618" i="1" s="1"/>
  <c r="M618" i="1" s="1"/>
  <c r="G619" i="1"/>
  <c r="L619" i="1" s="1"/>
  <c r="M619" i="1" s="1"/>
  <c r="G620" i="1"/>
  <c r="L620" i="1" s="1"/>
  <c r="M620" i="1" s="1"/>
  <c r="G621" i="1"/>
  <c r="L621" i="1" s="1"/>
  <c r="M621" i="1" s="1"/>
  <c r="G622" i="1"/>
  <c r="L622" i="1" s="1"/>
  <c r="M622" i="1" s="1"/>
  <c r="G623" i="1"/>
  <c r="L623" i="1" s="1"/>
  <c r="G624" i="1"/>
  <c r="L624" i="1" s="1"/>
  <c r="M624" i="1" s="1"/>
  <c r="G625" i="1"/>
  <c r="L625" i="1" s="1"/>
  <c r="M625" i="1" s="1"/>
  <c r="G626" i="1"/>
  <c r="L626" i="1" s="1"/>
  <c r="M626" i="1" s="1"/>
  <c r="G627" i="1"/>
  <c r="L627" i="1" s="1"/>
  <c r="M627" i="1" s="1"/>
  <c r="G628" i="1"/>
  <c r="L628" i="1" s="1"/>
  <c r="M628" i="1" s="1"/>
  <c r="G629" i="1"/>
  <c r="L629" i="1" s="1"/>
  <c r="M629" i="1" s="1"/>
  <c r="G630" i="1"/>
  <c r="L630" i="1" s="1"/>
  <c r="G631" i="1"/>
  <c r="L631" i="1" s="1"/>
  <c r="M631" i="1" s="1"/>
  <c r="G632" i="1"/>
  <c r="L632" i="1" s="1"/>
  <c r="M632" i="1" s="1"/>
  <c r="G633" i="1"/>
  <c r="L633" i="1" s="1"/>
  <c r="M633" i="1" s="1"/>
  <c r="G634" i="1"/>
  <c r="L634" i="1" s="1"/>
  <c r="M634" i="1" s="1"/>
  <c r="G635" i="1"/>
  <c r="L635" i="1" s="1"/>
  <c r="M635" i="1" s="1"/>
  <c r="G636" i="1"/>
  <c r="L636" i="1" s="1"/>
  <c r="M636" i="1" s="1"/>
  <c r="G637" i="1"/>
  <c r="L637" i="1" s="1"/>
  <c r="M637" i="1" s="1"/>
  <c r="G638" i="1"/>
  <c r="L638" i="1" s="1"/>
  <c r="M638" i="1" s="1"/>
  <c r="G639" i="1"/>
  <c r="L639" i="1" s="1"/>
  <c r="G640" i="1"/>
  <c r="L640" i="1" s="1"/>
  <c r="M640" i="1" s="1"/>
  <c r="G641" i="1"/>
  <c r="L641" i="1" s="1"/>
  <c r="M641" i="1" s="1"/>
  <c r="G642" i="1"/>
  <c r="L642" i="1" s="1"/>
  <c r="M642" i="1" s="1"/>
  <c r="G643" i="1"/>
  <c r="L643" i="1" s="1"/>
  <c r="M643" i="1" s="1"/>
  <c r="G644" i="1"/>
  <c r="L644" i="1" s="1"/>
  <c r="M644" i="1" s="1"/>
  <c r="G645" i="1"/>
  <c r="L645" i="1" s="1"/>
  <c r="M645" i="1" s="1"/>
  <c r="G646" i="1"/>
  <c r="L646" i="1" s="1"/>
  <c r="G647" i="1"/>
  <c r="L647" i="1" s="1"/>
  <c r="M647" i="1" s="1"/>
  <c r="G648" i="1"/>
  <c r="L648" i="1" s="1"/>
  <c r="M648" i="1" s="1"/>
  <c r="G649" i="1"/>
  <c r="L649" i="1" s="1"/>
  <c r="M649" i="1" s="1"/>
  <c r="G650" i="1"/>
  <c r="L650" i="1" s="1"/>
  <c r="G651" i="1"/>
  <c r="L651" i="1" s="1"/>
  <c r="M651" i="1" s="1"/>
  <c r="G652" i="1"/>
  <c r="L652" i="1" s="1"/>
  <c r="M652" i="1" s="1"/>
  <c r="G653" i="1"/>
  <c r="L653" i="1" s="1"/>
  <c r="M653" i="1" s="1"/>
  <c r="G654" i="1"/>
  <c r="L654" i="1" s="1"/>
  <c r="M654" i="1" s="1"/>
  <c r="G655" i="1"/>
  <c r="L655" i="1" s="1"/>
  <c r="M655" i="1" s="1"/>
  <c r="G656" i="1"/>
  <c r="L656" i="1" s="1"/>
  <c r="M656" i="1" s="1"/>
  <c r="G657" i="1"/>
  <c r="L657" i="1" s="1"/>
  <c r="M657" i="1" s="1"/>
  <c r="G658" i="1"/>
  <c r="L658" i="1" s="1"/>
  <c r="M658" i="1" s="1"/>
  <c r="G659" i="1"/>
  <c r="L659" i="1" s="1"/>
  <c r="M659" i="1" s="1"/>
  <c r="G660" i="1"/>
  <c r="L660" i="1" s="1"/>
  <c r="M660" i="1" s="1"/>
  <c r="G661" i="1"/>
  <c r="L661" i="1" s="1"/>
  <c r="M661" i="1" s="1"/>
  <c r="G662" i="1"/>
  <c r="L662" i="1" s="1"/>
  <c r="M662" i="1" s="1"/>
  <c r="G663" i="1"/>
  <c r="L663" i="1" s="1"/>
  <c r="M663" i="1" s="1"/>
  <c r="G664" i="1"/>
  <c r="L664" i="1" s="1"/>
  <c r="M664" i="1" s="1"/>
  <c r="G665" i="1"/>
  <c r="L665" i="1" s="1"/>
  <c r="M665" i="1" s="1"/>
  <c r="G666" i="1"/>
  <c r="L666" i="1" s="1"/>
  <c r="G667" i="1"/>
  <c r="L667" i="1" s="1"/>
  <c r="M667" i="1" s="1"/>
  <c r="G668" i="1"/>
  <c r="L668" i="1" s="1"/>
  <c r="M668" i="1" s="1"/>
  <c r="G669" i="1"/>
  <c r="L669" i="1" s="1"/>
  <c r="M669" i="1" s="1"/>
  <c r="G670" i="1"/>
  <c r="L670" i="1" s="1"/>
  <c r="M670" i="1" s="1"/>
  <c r="G671" i="1"/>
  <c r="L671" i="1" s="1"/>
  <c r="G672" i="1"/>
  <c r="L672" i="1" s="1"/>
  <c r="M672" i="1" s="1"/>
  <c r="G673" i="1"/>
  <c r="L673" i="1" s="1"/>
  <c r="M673" i="1" s="1"/>
  <c r="G674" i="1"/>
  <c r="L674" i="1" s="1"/>
  <c r="M674" i="1" s="1"/>
  <c r="G675" i="1"/>
  <c r="L675" i="1" s="1"/>
  <c r="M675" i="1" s="1"/>
  <c r="G676" i="1"/>
  <c r="L676" i="1" s="1"/>
  <c r="M676" i="1" s="1"/>
  <c r="G677" i="1"/>
  <c r="L677" i="1" s="1"/>
  <c r="M677" i="1" s="1"/>
  <c r="G678" i="1"/>
  <c r="L678" i="1" s="1"/>
  <c r="G679" i="1"/>
  <c r="L679" i="1" s="1"/>
  <c r="G680" i="1"/>
  <c r="L680" i="1" s="1"/>
  <c r="M680" i="1" s="1"/>
  <c r="G681" i="1"/>
  <c r="N681" i="1" s="1"/>
  <c r="G682" i="1"/>
  <c r="L682" i="1" s="1"/>
  <c r="M682" i="1" s="1"/>
  <c r="G683" i="1"/>
  <c r="L683" i="1" s="1"/>
  <c r="M683" i="1" s="1"/>
  <c r="G684" i="1"/>
  <c r="L684" i="1" s="1"/>
  <c r="M684" i="1" s="1"/>
  <c r="G685" i="1"/>
  <c r="L685" i="1" s="1"/>
  <c r="G686" i="1"/>
  <c r="L686" i="1" s="1"/>
  <c r="M686" i="1" s="1"/>
  <c r="G687" i="1"/>
  <c r="N687" i="1" s="1"/>
  <c r="G688" i="1"/>
  <c r="L688" i="1" s="1"/>
  <c r="M688" i="1" s="1"/>
  <c r="G689" i="1"/>
  <c r="L689" i="1" s="1"/>
  <c r="M689" i="1" s="1"/>
  <c r="G690" i="1"/>
  <c r="L690" i="1" s="1"/>
  <c r="G691" i="1"/>
  <c r="L691" i="1" s="1"/>
  <c r="M691" i="1" s="1"/>
  <c r="G692" i="1"/>
  <c r="L692" i="1" s="1"/>
  <c r="M692" i="1" s="1"/>
  <c r="G693" i="1"/>
  <c r="L693" i="1" s="1"/>
  <c r="G694" i="1"/>
  <c r="L694" i="1" s="1"/>
  <c r="G695" i="1"/>
  <c r="L695" i="1" s="1"/>
  <c r="M695" i="1" s="1"/>
  <c r="G696" i="1"/>
  <c r="L696" i="1" s="1"/>
  <c r="G697" i="1"/>
  <c r="L697" i="1" s="1"/>
  <c r="M697" i="1" s="1"/>
  <c r="G698" i="1"/>
  <c r="L698" i="1" s="1"/>
  <c r="M698" i="1" s="1"/>
  <c r="G699" i="1"/>
  <c r="L699" i="1" s="1"/>
  <c r="M699" i="1" s="1"/>
  <c r="G700" i="1"/>
  <c r="L700" i="1" s="1"/>
  <c r="M700" i="1" s="1"/>
  <c r="G701" i="1"/>
  <c r="L701" i="1" s="1"/>
  <c r="G702" i="1"/>
  <c r="L702" i="1" s="1"/>
  <c r="G703" i="1"/>
  <c r="L703" i="1" s="1"/>
  <c r="M703" i="1" s="1"/>
  <c r="G704" i="1"/>
  <c r="L704" i="1" s="1"/>
  <c r="M704" i="1" s="1"/>
  <c r="G705" i="1"/>
  <c r="L705" i="1" s="1"/>
  <c r="G706" i="1"/>
  <c r="L706" i="1" s="1"/>
  <c r="G707" i="1"/>
  <c r="L707" i="1" s="1"/>
  <c r="M707" i="1" s="1"/>
  <c r="G708" i="1"/>
  <c r="L708" i="1" s="1"/>
  <c r="M708" i="1" s="1"/>
  <c r="G709" i="1"/>
  <c r="L709" i="1" s="1"/>
  <c r="M709" i="1" s="1"/>
  <c r="G710" i="1"/>
  <c r="L710" i="1" s="1"/>
  <c r="G711" i="1"/>
  <c r="L711" i="1" s="1"/>
  <c r="M711" i="1" s="1"/>
  <c r="G712" i="1"/>
  <c r="L712" i="1" s="1"/>
  <c r="M712" i="1" s="1"/>
  <c r="G713" i="1"/>
  <c r="L713" i="1" s="1"/>
  <c r="M713" i="1" s="1"/>
  <c r="G714" i="1"/>
  <c r="L714" i="1" s="1"/>
  <c r="M714" i="1" s="1"/>
  <c r="G715" i="1"/>
  <c r="L715" i="1" s="1"/>
  <c r="M715" i="1" s="1"/>
  <c r="G716" i="1"/>
  <c r="L716" i="1" s="1"/>
  <c r="M716" i="1" s="1"/>
  <c r="G717" i="1"/>
  <c r="L717" i="1" s="1"/>
  <c r="G718" i="1"/>
  <c r="L718" i="1" s="1"/>
  <c r="M718" i="1" s="1"/>
  <c r="G719" i="1"/>
  <c r="L719" i="1" s="1"/>
  <c r="M719" i="1" s="1"/>
  <c r="G720" i="1"/>
  <c r="L720" i="1" s="1"/>
  <c r="M720" i="1" s="1"/>
  <c r="G721" i="1"/>
  <c r="L721" i="1" s="1"/>
  <c r="M721" i="1" s="1"/>
  <c r="G722" i="1"/>
  <c r="L722" i="1" s="1"/>
  <c r="M722" i="1" s="1"/>
  <c r="G723" i="1"/>
  <c r="L723" i="1" s="1"/>
  <c r="M723" i="1" s="1"/>
  <c r="G724" i="1"/>
  <c r="L724" i="1" s="1"/>
  <c r="M724" i="1" s="1"/>
  <c r="G725" i="1"/>
  <c r="L725" i="1" s="1"/>
  <c r="G726" i="1"/>
  <c r="L726" i="1" s="1"/>
  <c r="M726" i="1" s="1"/>
  <c r="G727" i="1"/>
  <c r="L727" i="1" s="1"/>
  <c r="M727" i="1" s="1"/>
  <c r="G728" i="1"/>
  <c r="L728" i="1" s="1"/>
  <c r="M728" i="1" s="1"/>
  <c r="G729" i="1"/>
  <c r="L729" i="1" s="1"/>
  <c r="M729" i="1" s="1"/>
  <c r="G730" i="1"/>
  <c r="L730" i="1" s="1"/>
  <c r="M730" i="1" s="1"/>
  <c r="G731" i="1"/>
  <c r="L731" i="1" s="1"/>
  <c r="M731" i="1" s="1"/>
  <c r="G732" i="1"/>
  <c r="L732" i="1" s="1"/>
  <c r="M732" i="1" s="1"/>
  <c r="G733" i="1"/>
  <c r="L733" i="1" s="1"/>
  <c r="M733" i="1" s="1"/>
  <c r="G734" i="1"/>
  <c r="L734" i="1" s="1"/>
  <c r="M734" i="1" s="1"/>
  <c r="G735" i="1"/>
  <c r="L735" i="1" s="1"/>
  <c r="M735" i="1" s="1"/>
  <c r="G736" i="1"/>
  <c r="L736" i="1" s="1"/>
  <c r="M736" i="1" s="1"/>
  <c r="G737" i="1"/>
  <c r="L737" i="1" s="1"/>
  <c r="M737" i="1" s="1"/>
  <c r="G738" i="1"/>
  <c r="L738" i="1" s="1"/>
  <c r="M738" i="1" s="1"/>
  <c r="G739" i="1"/>
  <c r="L739" i="1" s="1"/>
  <c r="M739" i="1" s="1"/>
  <c r="G740" i="1"/>
  <c r="L740" i="1" s="1"/>
  <c r="M740" i="1" s="1"/>
  <c r="G741" i="1"/>
  <c r="L741" i="1" s="1"/>
  <c r="M741" i="1" s="1"/>
  <c r="G742" i="1"/>
  <c r="L742" i="1" s="1"/>
  <c r="M742" i="1" s="1"/>
  <c r="G743" i="1"/>
  <c r="L743" i="1" s="1"/>
  <c r="M743" i="1" s="1"/>
  <c r="G744" i="1"/>
  <c r="L744" i="1" s="1"/>
  <c r="M744" i="1" s="1"/>
  <c r="G745" i="1"/>
  <c r="L745" i="1" s="1"/>
  <c r="M745" i="1" s="1"/>
  <c r="G746" i="1"/>
  <c r="L746" i="1" s="1"/>
  <c r="M746" i="1" s="1"/>
  <c r="G747" i="1"/>
  <c r="L747" i="1" s="1"/>
  <c r="M747" i="1" s="1"/>
  <c r="G748" i="1"/>
  <c r="L748" i="1" s="1"/>
  <c r="M748" i="1" s="1"/>
  <c r="G749" i="1"/>
  <c r="L749" i="1" s="1"/>
  <c r="M749" i="1" s="1"/>
  <c r="G750" i="1"/>
  <c r="L750" i="1" s="1"/>
  <c r="M750" i="1" s="1"/>
  <c r="G751" i="1"/>
  <c r="L751" i="1" s="1"/>
  <c r="M751" i="1" s="1"/>
  <c r="G752" i="1"/>
  <c r="L752" i="1" s="1"/>
  <c r="M752" i="1" s="1"/>
  <c r="G753" i="1"/>
  <c r="L753" i="1" s="1"/>
  <c r="M753" i="1" s="1"/>
  <c r="G754" i="1"/>
  <c r="L754" i="1" s="1"/>
  <c r="M754" i="1" s="1"/>
  <c r="G755" i="1"/>
  <c r="L755" i="1" s="1"/>
  <c r="M755" i="1" s="1"/>
  <c r="G756" i="1"/>
  <c r="L756" i="1" s="1"/>
  <c r="M756" i="1" s="1"/>
  <c r="G757" i="1"/>
  <c r="L757" i="1" s="1"/>
  <c r="M757" i="1" s="1"/>
  <c r="G758" i="1"/>
  <c r="L758" i="1" s="1"/>
  <c r="M758" i="1" s="1"/>
  <c r="G759" i="1"/>
  <c r="L759" i="1" s="1"/>
  <c r="M759" i="1" s="1"/>
  <c r="G760" i="1"/>
  <c r="L760" i="1" s="1"/>
  <c r="M760" i="1" s="1"/>
  <c r="G761" i="1"/>
  <c r="L761" i="1" s="1"/>
  <c r="M761" i="1" s="1"/>
  <c r="G762" i="1"/>
  <c r="L762" i="1" s="1"/>
  <c r="M762" i="1" s="1"/>
  <c r="G763" i="1"/>
  <c r="L763" i="1" s="1"/>
  <c r="M763" i="1" s="1"/>
  <c r="G764" i="1"/>
  <c r="L764" i="1" s="1"/>
  <c r="M764" i="1" s="1"/>
  <c r="G765" i="1"/>
  <c r="L765" i="1" s="1"/>
  <c r="M765" i="1" s="1"/>
  <c r="G766" i="1"/>
  <c r="L766" i="1" s="1"/>
  <c r="M766" i="1" s="1"/>
  <c r="G767" i="1"/>
  <c r="L767" i="1" s="1"/>
  <c r="M767" i="1" s="1"/>
  <c r="G768" i="1"/>
  <c r="L768" i="1" s="1"/>
  <c r="M768" i="1" s="1"/>
  <c r="G769" i="1"/>
  <c r="L769" i="1" s="1"/>
  <c r="M769" i="1" s="1"/>
  <c r="G2" i="1"/>
  <c r="L2" i="1" s="1"/>
  <c r="M2" i="1" s="1"/>
  <c r="D449" i="1"/>
  <c r="C449" i="1" s="1"/>
  <c r="H449" i="1"/>
  <c r="Q449" i="1"/>
  <c r="R449" i="1"/>
  <c r="D450" i="1"/>
  <c r="C450" i="1" s="1"/>
  <c r="H450" i="1"/>
  <c r="Q450" i="1"/>
  <c r="R450" i="1"/>
  <c r="D451" i="1"/>
  <c r="C451" i="1" s="1"/>
  <c r="H451" i="1"/>
  <c r="Q451" i="1"/>
  <c r="R451" i="1"/>
  <c r="D452" i="1"/>
  <c r="C452" i="1" s="1"/>
  <c r="H452" i="1"/>
  <c r="Q452" i="1"/>
  <c r="R452" i="1"/>
  <c r="D453" i="1"/>
  <c r="C453" i="1" s="1"/>
  <c r="H453" i="1"/>
  <c r="Q453" i="1"/>
  <c r="R453" i="1"/>
  <c r="D454" i="1"/>
  <c r="C454" i="1" s="1"/>
  <c r="H454" i="1"/>
  <c r="Q454" i="1"/>
  <c r="R454" i="1"/>
  <c r="D455" i="1"/>
  <c r="C455" i="1" s="1"/>
  <c r="H455" i="1"/>
  <c r="Q455" i="1"/>
  <c r="R455" i="1"/>
  <c r="D456" i="1"/>
  <c r="C456" i="1" s="1"/>
  <c r="H456" i="1"/>
  <c r="Q456" i="1"/>
  <c r="R456" i="1"/>
  <c r="D457" i="1"/>
  <c r="C457" i="1" s="1"/>
  <c r="H457" i="1"/>
  <c r="Q457" i="1"/>
  <c r="R457" i="1"/>
  <c r="D458" i="1"/>
  <c r="C458" i="1" s="1"/>
  <c r="H458" i="1"/>
  <c r="Q458" i="1"/>
  <c r="R458" i="1"/>
  <c r="D459" i="1"/>
  <c r="C459" i="1" s="1"/>
  <c r="H459" i="1"/>
  <c r="Q459" i="1"/>
  <c r="R459" i="1"/>
  <c r="D460" i="1"/>
  <c r="C460" i="1" s="1"/>
  <c r="H460" i="1"/>
  <c r="Q460" i="1"/>
  <c r="R460" i="1"/>
  <c r="D461" i="1"/>
  <c r="C461" i="1" s="1"/>
  <c r="H461" i="1"/>
  <c r="Q461" i="1"/>
  <c r="R461" i="1"/>
  <c r="D46" i="1"/>
  <c r="C46" i="1" s="1"/>
  <c r="H46" i="1"/>
  <c r="Q46" i="1"/>
  <c r="R46" i="1"/>
  <c r="D203" i="1"/>
  <c r="C203" i="1" s="1"/>
  <c r="H203" i="1"/>
  <c r="Q203" i="1"/>
  <c r="R203" i="1"/>
  <c r="D209" i="1"/>
  <c r="C209" i="1" s="1"/>
  <c r="H209" i="1"/>
  <c r="Q209" i="1"/>
  <c r="R209" i="1"/>
  <c r="D369" i="1"/>
  <c r="C369" i="1" s="1"/>
  <c r="H369" i="1"/>
  <c r="Q369" i="1"/>
  <c r="R369" i="1"/>
  <c r="D345" i="1"/>
  <c r="C345" i="1" s="1"/>
  <c r="H345" i="1"/>
  <c r="Q345" i="1"/>
  <c r="R345" i="1"/>
  <c r="D267" i="1"/>
  <c r="C267" i="1" s="1"/>
  <c r="H267" i="1"/>
  <c r="Q267" i="1"/>
  <c r="R267" i="1"/>
  <c r="D305" i="1"/>
  <c r="C305" i="1" s="1"/>
  <c r="H305" i="1"/>
  <c r="Q305" i="1"/>
  <c r="R305" i="1"/>
  <c r="D243" i="1"/>
  <c r="C243" i="1" s="1"/>
  <c r="H243" i="1"/>
  <c r="Q243" i="1"/>
  <c r="R243" i="1"/>
  <c r="D65" i="1"/>
  <c r="C65" i="1" s="1"/>
  <c r="H65" i="1"/>
  <c r="Q65" i="1"/>
  <c r="R65" i="1"/>
  <c r="D116" i="1"/>
  <c r="C116" i="1" s="1"/>
  <c r="H116" i="1"/>
  <c r="Q116" i="1"/>
  <c r="R116" i="1"/>
  <c r="D112" i="1"/>
  <c r="C112" i="1" s="1"/>
  <c r="H112" i="1"/>
  <c r="Q112" i="1"/>
  <c r="R112" i="1"/>
  <c r="D188" i="1"/>
  <c r="C188" i="1" s="1"/>
  <c r="H188" i="1"/>
  <c r="Q188" i="1"/>
  <c r="R188" i="1"/>
  <c r="D220" i="1"/>
  <c r="C220" i="1" s="1"/>
  <c r="H220" i="1"/>
  <c r="Q220" i="1"/>
  <c r="R220" i="1"/>
  <c r="D268" i="1"/>
  <c r="C268" i="1" s="1"/>
  <c r="H268" i="1"/>
  <c r="Q268" i="1"/>
  <c r="R268" i="1"/>
  <c r="D302" i="1"/>
  <c r="C302" i="1" s="1"/>
  <c r="H302" i="1"/>
  <c r="Q302" i="1"/>
  <c r="R302" i="1"/>
  <c r="D90" i="1"/>
  <c r="C90" i="1" s="1"/>
  <c r="H90" i="1"/>
  <c r="Q90" i="1"/>
  <c r="R90" i="1"/>
  <c r="D435" i="1"/>
  <c r="C435" i="1" s="1"/>
  <c r="H435" i="1"/>
  <c r="Q435" i="1"/>
  <c r="R435" i="1"/>
  <c r="D24" i="1"/>
  <c r="C24" i="1" s="1"/>
  <c r="H24" i="1"/>
  <c r="Q24" i="1"/>
  <c r="R24" i="1"/>
  <c r="D106" i="1"/>
  <c r="C106" i="1" s="1"/>
  <c r="H106" i="1"/>
  <c r="Q106" i="1"/>
  <c r="R106" i="1"/>
  <c r="D73" i="1"/>
  <c r="C73" i="1" s="1"/>
  <c r="H73" i="1"/>
  <c r="Q73" i="1"/>
  <c r="R73" i="1"/>
  <c r="D67" i="1"/>
  <c r="C67" i="1" s="1"/>
  <c r="H67" i="1"/>
  <c r="Q67" i="1"/>
  <c r="R67" i="1"/>
  <c r="D342" i="1"/>
  <c r="C342" i="1" s="1"/>
  <c r="H342" i="1"/>
  <c r="Q342" i="1"/>
  <c r="R342" i="1"/>
  <c r="D292" i="1"/>
  <c r="C292" i="1" s="1"/>
  <c r="H292" i="1"/>
  <c r="Q292" i="1"/>
  <c r="R292" i="1"/>
  <c r="D12" i="1"/>
  <c r="C12" i="1" s="1"/>
  <c r="H12" i="1"/>
  <c r="Q12" i="1"/>
  <c r="R12" i="1"/>
  <c r="D178" i="1"/>
  <c r="C178" i="1" s="1"/>
  <c r="H178" i="1"/>
  <c r="Q178" i="1"/>
  <c r="R178" i="1"/>
  <c r="D162" i="1"/>
  <c r="C162" i="1" s="1"/>
  <c r="H162" i="1"/>
  <c r="Q162" i="1"/>
  <c r="R162" i="1"/>
  <c r="D80" i="1"/>
  <c r="C80" i="1" s="1"/>
  <c r="H80" i="1"/>
  <c r="Q80" i="1"/>
  <c r="R80" i="1"/>
  <c r="D138" i="1"/>
  <c r="C138" i="1" s="1"/>
  <c r="H138" i="1"/>
  <c r="Q138" i="1"/>
  <c r="R138" i="1"/>
  <c r="D179" i="1"/>
  <c r="C179" i="1" s="1"/>
  <c r="H179" i="1"/>
  <c r="Q179" i="1"/>
  <c r="R179" i="1"/>
  <c r="D170" i="1"/>
  <c r="C170" i="1" s="1"/>
  <c r="H170" i="1"/>
  <c r="Q170" i="1"/>
  <c r="R170" i="1"/>
  <c r="D176" i="1"/>
  <c r="C176" i="1" s="1"/>
  <c r="H176" i="1"/>
  <c r="Q176" i="1"/>
  <c r="R176" i="1"/>
  <c r="D172" i="1"/>
  <c r="C172" i="1" s="1"/>
  <c r="H172" i="1"/>
  <c r="Q172" i="1"/>
  <c r="R172" i="1"/>
  <c r="D426" i="1"/>
  <c r="C426" i="1" s="1"/>
  <c r="H426" i="1"/>
  <c r="Q426" i="1"/>
  <c r="R426" i="1"/>
  <c r="D411" i="1"/>
  <c r="C411" i="1" s="1"/>
  <c r="H411" i="1"/>
  <c r="Q411" i="1"/>
  <c r="R411" i="1"/>
  <c r="D436" i="1"/>
  <c r="C436" i="1" s="1"/>
  <c r="H436" i="1"/>
  <c r="Q436" i="1"/>
  <c r="R436" i="1"/>
  <c r="D298" i="1"/>
  <c r="C298" i="1" s="1"/>
  <c r="H298" i="1"/>
  <c r="Q298" i="1"/>
  <c r="R298" i="1"/>
  <c r="D437" i="1"/>
  <c r="C437" i="1" s="1"/>
  <c r="H437" i="1"/>
  <c r="Q437" i="1"/>
  <c r="R437" i="1"/>
  <c r="D45" i="1"/>
  <c r="C45" i="1" s="1"/>
  <c r="H45" i="1"/>
  <c r="Q45" i="1"/>
  <c r="R45" i="1"/>
  <c r="D438" i="1"/>
  <c r="C438" i="1" s="1"/>
  <c r="H438" i="1"/>
  <c r="Q438" i="1"/>
  <c r="R438" i="1"/>
  <c r="D462" i="1"/>
  <c r="C462" i="1" s="1"/>
  <c r="H462" i="1"/>
  <c r="Q462" i="1"/>
  <c r="R462" i="1"/>
  <c r="D463" i="1"/>
  <c r="C463" i="1" s="1"/>
  <c r="H463" i="1"/>
  <c r="Q463" i="1"/>
  <c r="R463" i="1"/>
  <c r="D464" i="1"/>
  <c r="C464" i="1" s="1"/>
  <c r="H464" i="1"/>
  <c r="Q464" i="1"/>
  <c r="R464" i="1"/>
  <c r="D465" i="1"/>
  <c r="C465" i="1" s="1"/>
  <c r="H465" i="1"/>
  <c r="Q465" i="1"/>
  <c r="R465" i="1"/>
  <c r="D466" i="1"/>
  <c r="C466" i="1" s="1"/>
  <c r="H466" i="1"/>
  <c r="Q466" i="1"/>
  <c r="R466" i="1"/>
  <c r="D467" i="1"/>
  <c r="C467" i="1" s="1"/>
  <c r="H467" i="1"/>
  <c r="Q467" i="1"/>
  <c r="R467" i="1"/>
  <c r="D468" i="1"/>
  <c r="C468" i="1" s="1"/>
  <c r="H468" i="1"/>
  <c r="Q468" i="1"/>
  <c r="R468" i="1"/>
  <c r="D469" i="1"/>
  <c r="C469" i="1" s="1"/>
  <c r="H469" i="1"/>
  <c r="Q469" i="1"/>
  <c r="R469" i="1"/>
  <c r="D470" i="1"/>
  <c r="C470" i="1" s="1"/>
  <c r="H470" i="1"/>
  <c r="Q470" i="1"/>
  <c r="R470" i="1"/>
  <c r="D471" i="1"/>
  <c r="C471" i="1" s="1"/>
  <c r="H471" i="1"/>
  <c r="Q471" i="1"/>
  <c r="R471" i="1"/>
  <c r="D472" i="1"/>
  <c r="C472" i="1" s="1"/>
  <c r="H472" i="1"/>
  <c r="Q472" i="1"/>
  <c r="R472" i="1"/>
  <c r="D473" i="1"/>
  <c r="C473" i="1" s="1"/>
  <c r="H473" i="1"/>
  <c r="Q473" i="1"/>
  <c r="R473" i="1"/>
  <c r="D474" i="1"/>
  <c r="C474" i="1" s="1"/>
  <c r="H474" i="1"/>
  <c r="Q474" i="1"/>
  <c r="R474" i="1"/>
  <c r="D475" i="1"/>
  <c r="C475" i="1" s="1"/>
  <c r="H475" i="1"/>
  <c r="Q475" i="1"/>
  <c r="R475" i="1"/>
  <c r="D476" i="1"/>
  <c r="C476" i="1" s="1"/>
  <c r="H476" i="1"/>
  <c r="Q476" i="1"/>
  <c r="R476" i="1"/>
  <c r="D477" i="1"/>
  <c r="C477" i="1" s="1"/>
  <c r="H477" i="1"/>
  <c r="Q477" i="1"/>
  <c r="R477" i="1"/>
  <c r="D478" i="1"/>
  <c r="C478" i="1" s="1"/>
  <c r="H478" i="1"/>
  <c r="Q478" i="1"/>
  <c r="R478" i="1"/>
  <c r="D479" i="1"/>
  <c r="C479" i="1" s="1"/>
  <c r="H479" i="1"/>
  <c r="Q479" i="1"/>
  <c r="R479" i="1"/>
  <c r="D480" i="1"/>
  <c r="C480" i="1" s="1"/>
  <c r="H480" i="1"/>
  <c r="Q480" i="1"/>
  <c r="R480" i="1"/>
  <c r="D481" i="1"/>
  <c r="C481" i="1" s="1"/>
  <c r="H481" i="1"/>
  <c r="Q481" i="1"/>
  <c r="R481" i="1"/>
  <c r="D482" i="1"/>
  <c r="C482" i="1" s="1"/>
  <c r="H482" i="1"/>
  <c r="Q482" i="1"/>
  <c r="R482" i="1"/>
  <c r="D483" i="1"/>
  <c r="C483" i="1" s="1"/>
  <c r="H483" i="1"/>
  <c r="Q483" i="1"/>
  <c r="R483" i="1"/>
  <c r="D484" i="1"/>
  <c r="C484" i="1" s="1"/>
  <c r="H484" i="1"/>
  <c r="Q484" i="1"/>
  <c r="R484" i="1"/>
  <c r="D485" i="1"/>
  <c r="C485" i="1" s="1"/>
  <c r="H485" i="1"/>
  <c r="Q485" i="1"/>
  <c r="R485" i="1"/>
  <c r="D486" i="1"/>
  <c r="C486" i="1" s="1"/>
  <c r="H486" i="1"/>
  <c r="Q486" i="1"/>
  <c r="R486" i="1"/>
  <c r="D130" i="1"/>
  <c r="C130" i="1" s="1"/>
  <c r="H130" i="1"/>
  <c r="Q130" i="1"/>
  <c r="R130" i="1"/>
  <c r="D487" i="1"/>
  <c r="C487" i="1" s="1"/>
  <c r="H487" i="1"/>
  <c r="Q487" i="1"/>
  <c r="R487" i="1"/>
  <c r="D307" i="1"/>
  <c r="C307" i="1" s="1"/>
  <c r="H307" i="1"/>
  <c r="Q307" i="1"/>
  <c r="R307" i="1"/>
  <c r="D91" i="1"/>
  <c r="C91" i="1" s="1"/>
  <c r="H91" i="1"/>
  <c r="Q91" i="1"/>
  <c r="R91" i="1"/>
  <c r="D210" i="1"/>
  <c r="C210" i="1" s="1"/>
  <c r="H210" i="1"/>
  <c r="Q210" i="1"/>
  <c r="R210" i="1"/>
  <c r="D308" i="1"/>
  <c r="C308" i="1" s="1"/>
  <c r="H308" i="1"/>
  <c r="Q308" i="1"/>
  <c r="R308" i="1"/>
  <c r="D147" i="1"/>
  <c r="C147" i="1" s="1"/>
  <c r="H147" i="1"/>
  <c r="Q147" i="1"/>
  <c r="R147" i="1"/>
  <c r="D309" i="1"/>
  <c r="C309" i="1" s="1"/>
  <c r="H309" i="1"/>
  <c r="Q309" i="1"/>
  <c r="R309" i="1"/>
  <c r="D191" i="1"/>
  <c r="C191" i="1" s="1"/>
  <c r="H191" i="1"/>
  <c r="Q191" i="1"/>
  <c r="R191" i="1"/>
  <c r="D244" i="1"/>
  <c r="C244" i="1" s="1"/>
  <c r="H244" i="1"/>
  <c r="Q244" i="1"/>
  <c r="R244" i="1"/>
  <c r="D269" i="1"/>
  <c r="C269" i="1" s="1"/>
  <c r="H269" i="1"/>
  <c r="Q269" i="1"/>
  <c r="R269" i="1"/>
  <c r="D81" i="1"/>
  <c r="C81" i="1" s="1"/>
  <c r="H81" i="1"/>
  <c r="Q81" i="1"/>
  <c r="R81" i="1"/>
  <c r="D68" i="1"/>
  <c r="C68" i="1" s="1"/>
  <c r="H68" i="1"/>
  <c r="Q68" i="1"/>
  <c r="R68" i="1"/>
  <c r="D61" i="1"/>
  <c r="C61" i="1" s="1"/>
  <c r="H61" i="1"/>
  <c r="Q61" i="1"/>
  <c r="R61" i="1"/>
  <c r="D84" i="1"/>
  <c r="C84" i="1" s="1"/>
  <c r="H84" i="1"/>
  <c r="Q84" i="1"/>
  <c r="R84" i="1"/>
  <c r="D64" i="1"/>
  <c r="C64" i="1" s="1"/>
  <c r="H64" i="1"/>
  <c r="Q64" i="1"/>
  <c r="R64" i="1"/>
  <c r="D69" i="1"/>
  <c r="C69" i="1" s="1"/>
  <c r="H69" i="1"/>
  <c r="Q69" i="1"/>
  <c r="R69" i="1"/>
  <c r="D135" i="1"/>
  <c r="C135" i="1" s="1"/>
  <c r="H135" i="1"/>
  <c r="Q135" i="1"/>
  <c r="R135" i="1"/>
  <c r="D140" i="1"/>
  <c r="C140" i="1" s="1"/>
  <c r="H140" i="1"/>
  <c r="Q140" i="1"/>
  <c r="R140" i="1"/>
  <c r="D139" i="1"/>
  <c r="C139" i="1" s="1"/>
  <c r="H139" i="1"/>
  <c r="Q139" i="1"/>
  <c r="R139" i="1"/>
  <c r="D358" i="1"/>
  <c r="C358" i="1" s="1"/>
  <c r="H358" i="1"/>
  <c r="Q358" i="1"/>
  <c r="R358" i="1"/>
  <c r="D310" i="1"/>
  <c r="C310" i="1" s="1"/>
  <c r="H310" i="1"/>
  <c r="Q310" i="1"/>
  <c r="R310" i="1"/>
  <c r="D222" i="1"/>
  <c r="C222" i="1" s="1"/>
  <c r="H222" i="1"/>
  <c r="Q222" i="1"/>
  <c r="R222" i="1"/>
  <c r="D72" i="1"/>
  <c r="C72" i="1" s="1"/>
  <c r="H72" i="1"/>
  <c r="Q72" i="1"/>
  <c r="R72" i="1"/>
  <c r="D439" i="1"/>
  <c r="C439" i="1" s="1"/>
  <c r="H439" i="1"/>
  <c r="Q439" i="1"/>
  <c r="R439" i="1"/>
  <c r="D346" i="1"/>
  <c r="C346" i="1" s="1"/>
  <c r="H346" i="1"/>
  <c r="Q346" i="1"/>
  <c r="R346" i="1"/>
  <c r="D488" i="1"/>
  <c r="C488" i="1" s="1"/>
  <c r="H488" i="1"/>
  <c r="Q488" i="1"/>
  <c r="R488" i="1"/>
  <c r="D489" i="1"/>
  <c r="C489" i="1" s="1"/>
  <c r="H489" i="1"/>
  <c r="Q489" i="1"/>
  <c r="R489" i="1"/>
  <c r="D490" i="1"/>
  <c r="C490" i="1" s="1"/>
  <c r="H490" i="1"/>
  <c r="Q490" i="1"/>
  <c r="R490" i="1"/>
  <c r="D491" i="1"/>
  <c r="C491" i="1" s="1"/>
  <c r="H491" i="1"/>
  <c r="Q491" i="1"/>
  <c r="R491" i="1"/>
  <c r="D492" i="1"/>
  <c r="C492" i="1" s="1"/>
  <c r="H492" i="1"/>
  <c r="Q492" i="1"/>
  <c r="R492" i="1"/>
  <c r="D493" i="1"/>
  <c r="C493" i="1" s="1"/>
  <c r="H493" i="1"/>
  <c r="Q493" i="1"/>
  <c r="R493" i="1"/>
  <c r="D494" i="1"/>
  <c r="C494" i="1" s="1"/>
  <c r="H494" i="1"/>
  <c r="Q494" i="1"/>
  <c r="R494" i="1"/>
  <c r="D495" i="1"/>
  <c r="C495" i="1" s="1"/>
  <c r="H495" i="1"/>
  <c r="Q495" i="1"/>
  <c r="R495" i="1"/>
  <c r="D496" i="1"/>
  <c r="C496" i="1" s="1"/>
  <c r="H496" i="1"/>
  <c r="Q496" i="1"/>
  <c r="R496" i="1"/>
  <c r="D497" i="1"/>
  <c r="C497" i="1" s="1"/>
  <c r="H497" i="1"/>
  <c r="Q497" i="1"/>
  <c r="R497" i="1"/>
  <c r="D498" i="1"/>
  <c r="C498" i="1" s="1"/>
  <c r="H498" i="1"/>
  <c r="Q498" i="1"/>
  <c r="R498" i="1"/>
  <c r="D499" i="1"/>
  <c r="C499" i="1" s="1"/>
  <c r="H499" i="1"/>
  <c r="Q499" i="1"/>
  <c r="R499" i="1"/>
  <c r="D500" i="1"/>
  <c r="C500" i="1" s="1"/>
  <c r="H500" i="1"/>
  <c r="Q500" i="1"/>
  <c r="R500" i="1"/>
  <c r="D501" i="1"/>
  <c r="C501" i="1" s="1"/>
  <c r="H501" i="1"/>
  <c r="Q501" i="1"/>
  <c r="R501" i="1"/>
  <c r="D502" i="1"/>
  <c r="C502" i="1" s="1"/>
  <c r="H502" i="1"/>
  <c r="Q502" i="1"/>
  <c r="R502" i="1"/>
  <c r="D503" i="1"/>
  <c r="C503" i="1" s="1"/>
  <c r="H503" i="1"/>
  <c r="Q503" i="1"/>
  <c r="R503" i="1"/>
  <c r="D504" i="1"/>
  <c r="C504" i="1" s="1"/>
  <c r="H504" i="1"/>
  <c r="Q504" i="1"/>
  <c r="R504" i="1"/>
  <c r="D505" i="1"/>
  <c r="C505" i="1" s="1"/>
  <c r="H505" i="1"/>
  <c r="Q505" i="1"/>
  <c r="R505" i="1"/>
  <c r="D506" i="1"/>
  <c r="C506" i="1" s="1"/>
  <c r="H506" i="1"/>
  <c r="Q506" i="1"/>
  <c r="R506" i="1"/>
  <c r="D211" i="1"/>
  <c r="C211" i="1" s="1"/>
  <c r="H211" i="1"/>
  <c r="Q211" i="1"/>
  <c r="R211" i="1"/>
  <c r="D291" i="1"/>
  <c r="C291" i="1" s="1"/>
  <c r="H291" i="1"/>
  <c r="Q291" i="1"/>
  <c r="R291" i="1"/>
  <c r="D507" i="1"/>
  <c r="C507" i="1" s="1"/>
  <c r="H507" i="1"/>
  <c r="Q507" i="1"/>
  <c r="R507" i="1"/>
  <c r="D229" i="1"/>
  <c r="C229" i="1" s="1"/>
  <c r="H229" i="1"/>
  <c r="Q229" i="1"/>
  <c r="R229" i="1"/>
  <c r="D234" i="1"/>
  <c r="C234" i="1" s="1"/>
  <c r="H234" i="1"/>
  <c r="Q234" i="1"/>
  <c r="R234" i="1"/>
  <c r="D77" i="1"/>
  <c r="C77" i="1" s="1"/>
  <c r="H77" i="1"/>
  <c r="Q77" i="1"/>
  <c r="R77" i="1"/>
  <c r="D201" i="1"/>
  <c r="C201" i="1" s="1"/>
  <c r="H201" i="1"/>
  <c r="Q201" i="1"/>
  <c r="R201" i="1"/>
  <c r="D287" i="1"/>
  <c r="C287" i="1" s="1"/>
  <c r="H287" i="1"/>
  <c r="Q287" i="1"/>
  <c r="R287" i="1"/>
  <c r="D163" i="1"/>
  <c r="C163" i="1" s="1"/>
  <c r="H163" i="1"/>
  <c r="Q163" i="1"/>
  <c r="R163" i="1"/>
  <c r="D301" i="1"/>
  <c r="C301" i="1" s="1"/>
  <c r="H301" i="1"/>
  <c r="Q301" i="1"/>
  <c r="R301" i="1"/>
  <c r="D235" i="1"/>
  <c r="C235" i="1" s="1"/>
  <c r="H235" i="1"/>
  <c r="Q235" i="1"/>
  <c r="R235" i="1"/>
  <c r="D31" i="1"/>
  <c r="C31" i="1" s="1"/>
  <c r="H31" i="1"/>
  <c r="Q31" i="1"/>
  <c r="R31" i="1"/>
  <c r="D28" i="1"/>
  <c r="C28" i="1" s="1"/>
  <c r="H28" i="1"/>
  <c r="Q28" i="1"/>
  <c r="R28" i="1"/>
  <c r="D25" i="1"/>
  <c r="C25" i="1" s="1"/>
  <c r="H25" i="1"/>
  <c r="Q25" i="1"/>
  <c r="R25" i="1"/>
  <c r="D58" i="1"/>
  <c r="C58" i="1" s="1"/>
  <c r="H58" i="1"/>
  <c r="Q58" i="1"/>
  <c r="R58" i="1"/>
  <c r="D347" i="1"/>
  <c r="C347" i="1" s="1"/>
  <c r="H347" i="1"/>
  <c r="Q347" i="1"/>
  <c r="R347" i="1"/>
  <c r="D440" i="1"/>
  <c r="C440" i="1" s="1"/>
  <c r="H440" i="1"/>
  <c r="Q440" i="1"/>
  <c r="R440" i="1"/>
  <c r="D508" i="1"/>
  <c r="C508" i="1" s="1"/>
  <c r="H508" i="1"/>
  <c r="Q508" i="1"/>
  <c r="R508" i="1"/>
  <c r="D509" i="1"/>
  <c r="C509" i="1" s="1"/>
  <c r="H509" i="1"/>
  <c r="Q509" i="1"/>
  <c r="R509" i="1"/>
  <c r="D510" i="1"/>
  <c r="C510" i="1" s="1"/>
  <c r="H510" i="1"/>
  <c r="Q510" i="1"/>
  <c r="R510" i="1"/>
  <c r="D511" i="1"/>
  <c r="C511" i="1" s="1"/>
  <c r="H511" i="1"/>
  <c r="Q511" i="1"/>
  <c r="R511" i="1"/>
  <c r="D512" i="1"/>
  <c r="C512" i="1" s="1"/>
  <c r="H512" i="1"/>
  <c r="Q512" i="1"/>
  <c r="R512" i="1"/>
  <c r="D513" i="1"/>
  <c r="C513" i="1" s="1"/>
  <c r="H513" i="1"/>
  <c r="Q513" i="1"/>
  <c r="R513" i="1"/>
  <c r="D514" i="1"/>
  <c r="C514" i="1" s="1"/>
  <c r="H514" i="1"/>
  <c r="Q514" i="1"/>
  <c r="R514" i="1"/>
  <c r="D515" i="1"/>
  <c r="C515" i="1" s="1"/>
  <c r="H515" i="1"/>
  <c r="Q515" i="1"/>
  <c r="R515" i="1"/>
  <c r="D516" i="1"/>
  <c r="C516" i="1" s="1"/>
  <c r="H516" i="1"/>
  <c r="Q516" i="1"/>
  <c r="R516" i="1"/>
  <c r="D517" i="1"/>
  <c r="C517" i="1" s="1"/>
  <c r="H517" i="1"/>
  <c r="Q517" i="1"/>
  <c r="R517" i="1"/>
  <c r="D334" i="1"/>
  <c r="C334" i="1" s="1"/>
  <c r="H334" i="1"/>
  <c r="Q334" i="1"/>
  <c r="R334" i="1"/>
  <c r="D97" i="1"/>
  <c r="C97" i="1" s="1"/>
  <c r="H97" i="1"/>
  <c r="Q97" i="1"/>
  <c r="R97" i="1"/>
  <c r="D311" i="1"/>
  <c r="C311" i="1" s="1"/>
  <c r="H311" i="1"/>
  <c r="Q311" i="1"/>
  <c r="R311" i="1"/>
  <c r="D370" i="1"/>
  <c r="C370" i="1" s="1"/>
  <c r="H370" i="1"/>
  <c r="Q370" i="1"/>
  <c r="R370" i="1"/>
  <c r="D98" i="1"/>
  <c r="C98" i="1" s="1"/>
  <c r="H98" i="1"/>
  <c r="Q98" i="1"/>
  <c r="R98" i="1"/>
  <c r="D371" i="1"/>
  <c r="C371" i="1" s="1"/>
  <c r="H371" i="1"/>
  <c r="Q371" i="1"/>
  <c r="R371" i="1"/>
  <c r="D312" i="1"/>
  <c r="C312" i="1" s="1"/>
  <c r="H312" i="1"/>
  <c r="Q312" i="1"/>
  <c r="R312" i="1"/>
  <c r="D223" i="1"/>
  <c r="C223" i="1" s="1"/>
  <c r="H223" i="1"/>
  <c r="Q223" i="1"/>
  <c r="R223" i="1"/>
  <c r="D180" i="1"/>
  <c r="C180" i="1" s="1"/>
  <c r="H180" i="1"/>
  <c r="Q180" i="1"/>
  <c r="R180" i="1"/>
  <c r="D208" i="1"/>
  <c r="C208" i="1" s="1"/>
  <c r="H208" i="1"/>
  <c r="Q208" i="1"/>
  <c r="R208" i="1"/>
  <c r="D270" i="1"/>
  <c r="C270" i="1" s="1"/>
  <c r="H270" i="1"/>
  <c r="Q270" i="1"/>
  <c r="R270" i="1"/>
  <c r="D212" i="1"/>
  <c r="C212" i="1" s="1"/>
  <c r="H212" i="1"/>
  <c r="Q212" i="1"/>
  <c r="R212" i="1"/>
  <c r="D313" i="1"/>
  <c r="C313" i="1" s="1"/>
  <c r="H313" i="1"/>
  <c r="Q313" i="1"/>
  <c r="R313" i="1"/>
  <c r="D372" i="1"/>
  <c r="C372" i="1" s="1"/>
  <c r="H372" i="1"/>
  <c r="Q372" i="1"/>
  <c r="R372" i="1"/>
  <c r="D224" i="1"/>
  <c r="C224" i="1" s="1"/>
  <c r="H224" i="1"/>
  <c r="Q224" i="1"/>
  <c r="R224" i="1"/>
  <c r="D373" i="1"/>
  <c r="C373" i="1" s="1"/>
  <c r="H373" i="1"/>
  <c r="Q373" i="1"/>
  <c r="R373" i="1"/>
  <c r="D348" i="1"/>
  <c r="C348" i="1" s="1"/>
  <c r="H348" i="1"/>
  <c r="Q348" i="1"/>
  <c r="R348" i="1"/>
  <c r="D374" i="1"/>
  <c r="C374" i="1" s="1"/>
  <c r="H374" i="1"/>
  <c r="Q374" i="1"/>
  <c r="R374" i="1"/>
  <c r="D314" i="1"/>
  <c r="C314" i="1" s="1"/>
  <c r="H314" i="1"/>
  <c r="Q314" i="1"/>
  <c r="R314" i="1"/>
  <c r="D271" i="1"/>
  <c r="C271" i="1" s="1"/>
  <c r="H271" i="1"/>
  <c r="Q271" i="1"/>
  <c r="R271" i="1"/>
  <c r="D315" i="1"/>
  <c r="C315" i="1" s="1"/>
  <c r="H315" i="1"/>
  <c r="Q315" i="1"/>
  <c r="R315" i="1"/>
  <c r="D518" i="1"/>
  <c r="C518" i="1" s="1"/>
  <c r="H518" i="1"/>
  <c r="Q518" i="1"/>
  <c r="R518" i="1"/>
  <c r="D519" i="1"/>
  <c r="C519" i="1" s="1"/>
  <c r="H519" i="1"/>
  <c r="Q519" i="1"/>
  <c r="R519" i="1"/>
  <c r="D441" i="1"/>
  <c r="C441" i="1" s="1"/>
  <c r="H441" i="1"/>
  <c r="Q441" i="1"/>
  <c r="R441" i="1"/>
  <c r="D520" i="1"/>
  <c r="C520" i="1" s="1"/>
  <c r="H520" i="1"/>
  <c r="Q520" i="1"/>
  <c r="R520" i="1"/>
  <c r="D316" i="1"/>
  <c r="C316" i="1" s="1"/>
  <c r="H316" i="1"/>
  <c r="Q316" i="1"/>
  <c r="R316" i="1"/>
  <c r="D117" i="1"/>
  <c r="C117" i="1" s="1"/>
  <c r="H117" i="1"/>
  <c r="Q117" i="1"/>
  <c r="R117" i="1"/>
  <c r="D181" i="1"/>
  <c r="C181" i="1" s="1"/>
  <c r="H181" i="1"/>
  <c r="Q181" i="1"/>
  <c r="R181" i="1"/>
  <c r="D20" i="1"/>
  <c r="C20" i="1" s="1"/>
  <c r="H20" i="1"/>
  <c r="Q20" i="1"/>
  <c r="R20" i="1"/>
  <c r="D403" i="1"/>
  <c r="C403" i="1" s="1"/>
  <c r="H403" i="1"/>
  <c r="Q403" i="1"/>
  <c r="R403" i="1"/>
  <c r="D230" i="1"/>
  <c r="C230" i="1" s="1"/>
  <c r="H230" i="1"/>
  <c r="Q230" i="1"/>
  <c r="R230" i="1"/>
  <c r="D296" i="1"/>
  <c r="C296" i="1" s="1"/>
  <c r="H296" i="1"/>
  <c r="Q296" i="1"/>
  <c r="R296" i="1"/>
  <c r="D132" i="1"/>
  <c r="C132" i="1" s="1"/>
  <c r="H132" i="1"/>
  <c r="Q132" i="1"/>
  <c r="R132" i="1"/>
  <c r="D404" i="1"/>
  <c r="C404" i="1" s="1"/>
  <c r="H404" i="1"/>
  <c r="Q404" i="1"/>
  <c r="R404" i="1"/>
  <c r="D111" i="1"/>
  <c r="C111" i="1" s="1"/>
  <c r="H111" i="1"/>
  <c r="Q111" i="1"/>
  <c r="R111" i="1"/>
  <c r="D118" i="1"/>
  <c r="C118" i="1" s="1"/>
  <c r="H118" i="1"/>
  <c r="Q118" i="1"/>
  <c r="R118" i="1"/>
  <c r="D217" i="1"/>
  <c r="C217" i="1" s="1"/>
  <c r="H217" i="1"/>
  <c r="Q217" i="1"/>
  <c r="R217" i="1"/>
  <c r="D82" i="1"/>
  <c r="C82" i="1" s="1"/>
  <c r="H82" i="1"/>
  <c r="Q82" i="1"/>
  <c r="R82" i="1"/>
  <c r="D335" i="1"/>
  <c r="C335" i="1" s="1"/>
  <c r="H335" i="1"/>
  <c r="Q335" i="1"/>
  <c r="R335" i="1"/>
  <c r="D213" i="1"/>
  <c r="C213" i="1" s="1"/>
  <c r="H213" i="1"/>
  <c r="Q213" i="1"/>
  <c r="R213" i="1"/>
  <c r="D252" i="1"/>
  <c r="C252" i="1" s="1"/>
  <c r="H252" i="1"/>
  <c r="Q252" i="1"/>
  <c r="R252" i="1"/>
  <c r="D115" i="1"/>
  <c r="C115" i="1" s="1"/>
  <c r="H115" i="1"/>
  <c r="Q115" i="1"/>
  <c r="R115" i="1"/>
  <c r="D161" i="1"/>
  <c r="C161" i="1" s="1"/>
  <c r="H161" i="1"/>
  <c r="Q161" i="1"/>
  <c r="R161" i="1"/>
  <c r="D103" i="1"/>
  <c r="C103" i="1" s="1"/>
  <c r="H103" i="1"/>
  <c r="Q103" i="1"/>
  <c r="R103" i="1"/>
  <c r="D366" i="1"/>
  <c r="C366" i="1" s="1"/>
  <c r="H366" i="1"/>
  <c r="Q366" i="1"/>
  <c r="R366" i="1"/>
  <c r="D145" i="1"/>
  <c r="C145" i="1" s="1"/>
  <c r="H145" i="1"/>
  <c r="Q145" i="1"/>
  <c r="R145" i="1"/>
  <c r="D416" i="1"/>
  <c r="C416" i="1" s="1"/>
  <c r="H416" i="1"/>
  <c r="Q416" i="1"/>
  <c r="R416" i="1"/>
  <c r="D245" i="1"/>
  <c r="C245" i="1" s="1"/>
  <c r="H245" i="1"/>
  <c r="Q245" i="1"/>
  <c r="R245" i="1"/>
  <c r="D193" i="1"/>
  <c r="C193" i="1" s="1"/>
  <c r="H193" i="1"/>
  <c r="Q193" i="1"/>
  <c r="R193" i="1"/>
  <c r="D349" i="1"/>
  <c r="C349" i="1" s="1"/>
  <c r="H349" i="1"/>
  <c r="Q349" i="1"/>
  <c r="R349" i="1"/>
  <c r="D418" i="1"/>
  <c r="C418" i="1" s="1"/>
  <c r="H418" i="1"/>
  <c r="Q418" i="1"/>
  <c r="R418" i="1"/>
  <c r="D218" i="1"/>
  <c r="C218" i="1" s="1"/>
  <c r="H218" i="1"/>
  <c r="Q218" i="1"/>
  <c r="R218" i="1"/>
  <c r="D110" i="1"/>
  <c r="C110" i="1" s="1"/>
  <c r="H110" i="1"/>
  <c r="Q110" i="1"/>
  <c r="R110" i="1"/>
  <c r="D10" i="1"/>
  <c r="C10" i="1" s="1"/>
  <c r="H10" i="1"/>
  <c r="Q10" i="1"/>
  <c r="R10" i="1"/>
  <c r="D166" i="1"/>
  <c r="C166" i="1" s="1"/>
  <c r="H166" i="1"/>
  <c r="Q166" i="1"/>
  <c r="R166" i="1"/>
  <c r="D18" i="1"/>
  <c r="C18" i="1" s="1"/>
  <c r="H18" i="1"/>
  <c r="Q18" i="1"/>
  <c r="R18" i="1"/>
  <c r="D113" i="1"/>
  <c r="C113" i="1" s="1"/>
  <c r="H113" i="1"/>
  <c r="Q113" i="1"/>
  <c r="R113" i="1"/>
  <c r="D317" i="1"/>
  <c r="C317" i="1" s="1"/>
  <c r="H317" i="1"/>
  <c r="Q317" i="1"/>
  <c r="R317" i="1"/>
  <c r="D417" i="1"/>
  <c r="C417" i="1" s="1"/>
  <c r="H417" i="1"/>
  <c r="Q417" i="1"/>
  <c r="R417" i="1"/>
  <c r="D8" i="1"/>
  <c r="C8" i="1" s="1"/>
  <c r="H8" i="1"/>
  <c r="Q8" i="1"/>
  <c r="R8" i="1"/>
  <c r="D420" i="1"/>
  <c r="C420" i="1" s="1"/>
  <c r="H420" i="1"/>
  <c r="Q420" i="1"/>
  <c r="R420" i="1"/>
  <c r="D396" i="1"/>
  <c r="C396" i="1" s="1"/>
  <c r="H396" i="1"/>
  <c r="Q396" i="1"/>
  <c r="R396" i="1"/>
  <c r="D214" i="1"/>
  <c r="C214" i="1" s="1"/>
  <c r="H214" i="1"/>
  <c r="Q214" i="1"/>
  <c r="R214" i="1"/>
  <c r="D5" i="1"/>
  <c r="C5" i="1" s="1"/>
  <c r="H5" i="1"/>
  <c r="Q5" i="1"/>
  <c r="R5" i="1"/>
  <c r="D62" i="1"/>
  <c r="C62" i="1" s="1"/>
  <c r="H62" i="1"/>
  <c r="Q62" i="1"/>
  <c r="R62" i="1"/>
  <c r="D521" i="1"/>
  <c r="C521" i="1" s="1"/>
  <c r="H521" i="1"/>
  <c r="Q521" i="1"/>
  <c r="R521" i="1"/>
  <c r="D522" i="1"/>
  <c r="C522" i="1" s="1"/>
  <c r="H522" i="1"/>
  <c r="Q522" i="1"/>
  <c r="R522" i="1"/>
  <c r="D523" i="1"/>
  <c r="C523" i="1" s="1"/>
  <c r="H523" i="1"/>
  <c r="Q523" i="1"/>
  <c r="R523" i="1"/>
  <c r="D524" i="1"/>
  <c r="C524" i="1" s="1"/>
  <c r="H524" i="1"/>
  <c r="Q524" i="1"/>
  <c r="R524" i="1"/>
  <c r="D525" i="1"/>
  <c r="C525" i="1" s="1"/>
  <c r="H525" i="1"/>
  <c r="Q525" i="1"/>
  <c r="R525" i="1"/>
  <c r="D526" i="1"/>
  <c r="C526" i="1" s="1"/>
  <c r="H526" i="1"/>
  <c r="Q526" i="1"/>
  <c r="R526" i="1"/>
  <c r="D527" i="1"/>
  <c r="C527" i="1" s="1"/>
  <c r="H527" i="1"/>
  <c r="Q527" i="1"/>
  <c r="R527" i="1"/>
  <c r="D528" i="1"/>
  <c r="C528" i="1" s="1"/>
  <c r="H528" i="1"/>
  <c r="Q528" i="1"/>
  <c r="R528" i="1"/>
  <c r="D529" i="1"/>
  <c r="C529" i="1" s="1"/>
  <c r="H529" i="1"/>
  <c r="Q529" i="1"/>
  <c r="R529" i="1"/>
  <c r="D530" i="1"/>
  <c r="C530" i="1" s="1"/>
  <c r="H530" i="1"/>
  <c r="Q530" i="1"/>
  <c r="R530" i="1"/>
  <c r="D531" i="1"/>
  <c r="C531" i="1" s="1"/>
  <c r="H531" i="1"/>
  <c r="Q531" i="1"/>
  <c r="R531" i="1"/>
  <c r="D532" i="1"/>
  <c r="C532" i="1" s="1"/>
  <c r="H532" i="1"/>
  <c r="Q532" i="1"/>
  <c r="R532" i="1"/>
  <c r="D533" i="1"/>
  <c r="C533" i="1" s="1"/>
  <c r="H533" i="1"/>
  <c r="Q533" i="1"/>
  <c r="R533" i="1"/>
  <c r="D534" i="1"/>
  <c r="C534" i="1" s="1"/>
  <c r="H534" i="1"/>
  <c r="Q534" i="1"/>
  <c r="R534" i="1"/>
  <c r="D535" i="1"/>
  <c r="C535" i="1" s="1"/>
  <c r="H535" i="1"/>
  <c r="Q535" i="1"/>
  <c r="R535" i="1"/>
  <c r="D536" i="1"/>
  <c r="C536" i="1" s="1"/>
  <c r="H536" i="1"/>
  <c r="Q536" i="1"/>
  <c r="R536" i="1"/>
  <c r="D537" i="1"/>
  <c r="C537" i="1" s="1"/>
  <c r="H537" i="1"/>
  <c r="Q537" i="1"/>
  <c r="R537" i="1"/>
  <c r="D538" i="1"/>
  <c r="C538" i="1" s="1"/>
  <c r="H538" i="1"/>
  <c r="Q538" i="1"/>
  <c r="R538" i="1"/>
  <c r="D539" i="1"/>
  <c r="C539" i="1" s="1"/>
  <c r="H539" i="1"/>
  <c r="Q539" i="1"/>
  <c r="R539" i="1"/>
  <c r="D540" i="1"/>
  <c r="C540" i="1" s="1"/>
  <c r="H540" i="1"/>
  <c r="Q540" i="1"/>
  <c r="R540" i="1"/>
  <c r="D541" i="1"/>
  <c r="C541" i="1" s="1"/>
  <c r="H541" i="1"/>
  <c r="Q541" i="1"/>
  <c r="R541" i="1"/>
  <c r="D542" i="1"/>
  <c r="C542" i="1" s="1"/>
  <c r="H542" i="1"/>
  <c r="Q542" i="1"/>
  <c r="R542" i="1"/>
  <c r="D543" i="1"/>
  <c r="C543" i="1" s="1"/>
  <c r="H543" i="1"/>
  <c r="Q543" i="1"/>
  <c r="R543" i="1"/>
  <c r="D544" i="1"/>
  <c r="C544" i="1" s="1"/>
  <c r="H544" i="1"/>
  <c r="Q544" i="1"/>
  <c r="R544" i="1"/>
  <c r="D360" i="1"/>
  <c r="C360" i="1" s="1"/>
  <c r="H360" i="1"/>
  <c r="Q360" i="1"/>
  <c r="R360" i="1"/>
  <c r="D545" i="1"/>
  <c r="C545" i="1" s="1"/>
  <c r="H545" i="1"/>
  <c r="Q545" i="1"/>
  <c r="R545" i="1"/>
  <c r="D40" i="1"/>
  <c r="C40" i="1" s="1"/>
  <c r="H40" i="1"/>
  <c r="Q40" i="1"/>
  <c r="R40" i="1"/>
  <c r="D32" i="1"/>
  <c r="C32" i="1" s="1"/>
  <c r="H32" i="1"/>
  <c r="Q32" i="1"/>
  <c r="R32" i="1"/>
  <c r="D70" i="1"/>
  <c r="C70" i="1" s="1"/>
  <c r="H70" i="1"/>
  <c r="Q70" i="1"/>
  <c r="R70" i="1"/>
  <c r="D182" i="1"/>
  <c r="C182" i="1" s="1"/>
  <c r="H182" i="1"/>
  <c r="Q182" i="1"/>
  <c r="R182" i="1"/>
  <c r="D33" i="1"/>
  <c r="C33" i="1" s="1"/>
  <c r="H33" i="1"/>
  <c r="Q33" i="1"/>
  <c r="R33" i="1"/>
  <c r="D405" i="1"/>
  <c r="C405" i="1" s="1"/>
  <c r="H405" i="1"/>
  <c r="Q405" i="1"/>
  <c r="R405" i="1"/>
  <c r="D101" i="1"/>
  <c r="C101" i="1" s="1"/>
  <c r="H101" i="1"/>
  <c r="Q101" i="1"/>
  <c r="R101" i="1"/>
  <c r="D119" i="1"/>
  <c r="C119" i="1" s="1"/>
  <c r="H119" i="1"/>
  <c r="Q119" i="1"/>
  <c r="R119" i="1"/>
  <c r="D183" i="1"/>
  <c r="C183" i="1" s="1"/>
  <c r="H183" i="1"/>
  <c r="Q183" i="1"/>
  <c r="R183" i="1"/>
  <c r="D11" i="1"/>
  <c r="C11" i="1" s="1"/>
  <c r="H11" i="1"/>
  <c r="Q11" i="1"/>
  <c r="R11" i="1"/>
  <c r="D546" i="1"/>
  <c r="C546" i="1" s="1"/>
  <c r="H546" i="1"/>
  <c r="Q546" i="1"/>
  <c r="R546" i="1"/>
  <c r="D547" i="1"/>
  <c r="C547" i="1" s="1"/>
  <c r="H547" i="1"/>
  <c r="Q547" i="1"/>
  <c r="R547" i="1"/>
  <c r="D548" i="1"/>
  <c r="C548" i="1" s="1"/>
  <c r="H548" i="1"/>
  <c r="Q548" i="1"/>
  <c r="R548" i="1"/>
  <c r="D549" i="1"/>
  <c r="C549" i="1" s="1"/>
  <c r="H549" i="1"/>
  <c r="Q549" i="1"/>
  <c r="R549" i="1"/>
  <c r="D550" i="1"/>
  <c r="C550" i="1" s="1"/>
  <c r="H550" i="1"/>
  <c r="Q550" i="1"/>
  <c r="R550" i="1"/>
  <c r="D551" i="1"/>
  <c r="C551" i="1" s="1"/>
  <c r="H551" i="1"/>
  <c r="Q551" i="1"/>
  <c r="R551" i="1"/>
  <c r="D552" i="1"/>
  <c r="C552" i="1" s="1"/>
  <c r="H552" i="1"/>
  <c r="Q552" i="1"/>
  <c r="R552" i="1"/>
  <c r="D553" i="1"/>
  <c r="C553" i="1" s="1"/>
  <c r="H553" i="1"/>
  <c r="Q553" i="1"/>
  <c r="R553" i="1"/>
  <c r="D554" i="1"/>
  <c r="C554" i="1" s="1"/>
  <c r="H554" i="1"/>
  <c r="Q554" i="1"/>
  <c r="R554" i="1"/>
  <c r="D555" i="1"/>
  <c r="C555" i="1" s="1"/>
  <c r="H555" i="1"/>
  <c r="Q555" i="1"/>
  <c r="R555" i="1"/>
  <c r="D14" i="1"/>
  <c r="C14" i="1" s="1"/>
  <c r="H14" i="1"/>
  <c r="Q14" i="1"/>
  <c r="R14" i="1"/>
  <c r="D556" i="1"/>
  <c r="C556" i="1" s="1"/>
  <c r="H556" i="1"/>
  <c r="Q556" i="1"/>
  <c r="R556" i="1"/>
  <c r="D557" i="1"/>
  <c r="C557" i="1" s="1"/>
  <c r="H557" i="1"/>
  <c r="Q557" i="1"/>
  <c r="R557" i="1"/>
  <c r="D558" i="1"/>
  <c r="C558" i="1" s="1"/>
  <c r="H558" i="1"/>
  <c r="Q558" i="1"/>
  <c r="R558" i="1"/>
  <c r="D559" i="1"/>
  <c r="C559" i="1" s="1"/>
  <c r="H559" i="1"/>
  <c r="Q559" i="1"/>
  <c r="R559" i="1"/>
  <c r="D560" i="1"/>
  <c r="C560" i="1" s="1"/>
  <c r="H560" i="1"/>
  <c r="Q560" i="1"/>
  <c r="R560" i="1"/>
  <c r="D561" i="1"/>
  <c r="C561" i="1" s="1"/>
  <c r="H561" i="1"/>
  <c r="Q561" i="1"/>
  <c r="R561" i="1"/>
  <c r="D562" i="1"/>
  <c r="C562" i="1" s="1"/>
  <c r="H562" i="1"/>
  <c r="Q562" i="1"/>
  <c r="R562" i="1"/>
  <c r="D563" i="1"/>
  <c r="C563" i="1" s="1"/>
  <c r="H563" i="1"/>
  <c r="Q563" i="1"/>
  <c r="R563" i="1"/>
  <c r="D564" i="1"/>
  <c r="C564" i="1" s="1"/>
  <c r="H564" i="1"/>
  <c r="Q564" i="1"/>
  <c r="R564" i="1"/>
  <c r="D565" i="1"/>
  <c r="C565" i="1" s="1"/>
  <c r="H565" i="1"/>
  <c r="Q565" i="1"/>
  <c r="R565" i="1"/>
  <c r="D566" i="1"/>
  <c r="C566" i="1" s="1"/>
  <c r="H566" i="1"/>
  <c r="Q566" i="1"/>
  <c r="R566" i="1"/>
  <c r="D7" i="1"/>
  <c r="C7" i="1" s="1"/>
  <c r="H7" i="1"/>
  <c r="Q7" i="1"/>
  <c r="R7" i="1"/>
  <c r="D108" i="1"/>
  <c r="C108" i="1" s="1"/>
  <c r="H108" i="1"/>
  <c r="Q108" i="1"/>
  <c r="R108" i="1"/>
  <c r="D37" i="1"/>
  <c r="C37" i="1" s="1"/>
  <c r="H37" i="1"/>
  <c r="Q37" i="1"/>
  <c r="R37" i="1"/>
  <c r="D19" i="1"/>
  <c r="C19" i="1" s="1"/>
  <c r="H19" i="1"/>
  <c r="Q19" i="1"/>
  <c r="R19" i="1"/>
  <c r="D375" i="1"/>
  <c r="C375" i="1" s="1"/>
  <c r="H375" i="1"/>
  <c r="Q375" i="1"/>
  <c r="R375" i="1"/>
  <c r="D120" i="1"/>
  <c r="C120" i="1" s="1"/>
  <c r="H120" i="1"/>
  <c r="Q120" i="1"/>
  <c r="R120" i="1"/>
  <c r="D196" i="1"/>
  <c r="C196" i="1" s="1"/>
  <c r="H196" i="1"/>
  <c r="Q196" i="1"/>
  <c r="R196" i="1"/>
  <c r="D141" i="1"/>
  <c r="C141" i="1" s="1"/>
  <c r="H141" i="1"/>
  <c r="Q141" i="1"/>
  <c r="R141" i="1"/>
  <c r="D9" i="1"/>
  <c r="C9" i="1" s="1"/>
  <c r="H9" i="1"/>
  <c r="Q9" i="1"/>
  <c r="R9" i="1"/>
  <c r="D262" i="1"/>
  <c r="C262" i="1" s="1"/>
  <c r="H262" i="1"/>
  <c r="Q262" i="1"/>
  <c r="R262" i="1"/>
  <c r="D337" i="1"/>
  <c r="C337" i="1" s="1"/>
  <c r="H337" i="1"/>
  <c r="Q337" i="1"/>
  <c r="R337" i="1"/>
  <c r="D390" i="1"/>
  <c r="C390" i="1" s="1"/>
  <c r="H390" i="1"/>
  <c r="Q390" i="1"/>
  <c r="R390" i="1"/>
  <c r="D241" i="1"/>
  <c r="C241" i="1" s="1"/>
  <c r="H241" i="1"/>
  <c r="Q241" i="1"/>
  <c r="R241" i="1"/>
  <c r="D355" i="1"/>
  <c r="C355" i="1" s="1"/>
  <c r="H355" i="1"/>
  <c r="Q355" i="1"/>
  <c r="R355" i="1"/>
  <c r="D376" i="1"/>
  <c r="C376" i="1" s="1"/>
  <c r="H376" i="1"/>
  <c r="Q376" i="1"/>
  <c r="R376" i="1"/>
  <c r="D129" i="1"/>
  <c r="C129" i="1" s="1"/>
  <c r="H129" i="1"/>
  <c r="Q129" i="1"/>
  <c r="R129" i="1"/>
  <c r="D184" i="1"/>
  <c r="C184" i="1" s="1"/>
  <c r="H184" i="1"/>
  <c r="Q184" i="1"/>
  <c r="R184" i="1"/>
  <c r="D121" i="1"/>
  <c r="C121" i="1" s="1"/>
  <c r="H121" i="1"/>
  <c r="Q121" i="1"/>
  <c r="R121" i="1"/>
  <c r="D318" i="1"/>
  <c r="C318" i="1" s="1"/>
  <c r="H318" i="1"/>
  <c r="Q318" i="1"/>
  <c r="R318" i="1"/>
  <c r="D27" i="1"/>
  <c r="C27" i="1" s="1"/>
  <c r="H27" i="1"/>
  <c r="Q27" i="1"/>
  <c r="R27" i="1"/>
  <c r="D215" i="1"/>
  <c r="C215" i="1" s="1"/>
  <c r="H215" i="1"/>
  <c r="Q215" i="1"/>
  <c r="R215" i="1"/>
  <c r="D122" i="1"/>
  <c r="C122" i="1" s="1"/>
  <c r="H122" i="1"/>
  <c r="Q122" i="1"/>
  <c r="R122" i="1"/>
  <c r="D39" i="1"/>
  <c r="C39" i="1" s="1"/>
  <c r="H39" i="1"/>
  <c r="Q39" i="1"/>
  <c r="R39" i="1"/>
  <c r="D16" i="1"/>
  <c r="C16" i="1" s="1"/>
  <c r="H16" i="1"/>
  <c r="Q16" i="1"/>
  <c r="R16" i="1"/>
  <c r="D88" i="1"/>
  <c r="C88" i="1" s="1"/>
  <c r="H88" i="1"/>
  <c r="Q88" i="1"/>
  <c r="R88" i="1"/>
  <c r="D23" i="1"/>
  <c r="C23" i="1" s="1"/>
  <c r="H23" i="1"/>
  <c r="Q23" i="1"/>
  <c r="R23" i="1"/>
  <c r="D6" i="1"/>
  <c r="C6" i="1" s="1"/>
  <c r="H6" i="1"/>
  <c r="Q6" i="1"/>
  <c r="R6" i="1"/>
  <c r="D429" i="1"/>
  <c r="C429" i="1" s="1"/>
  <c r="H429" i="1"/>
  <c r="Q429" i="1"/>
  <c r="R429" i="1"/>
  <c r="D47" i="1"/>
  <c r="C47" i="1" s="1"/>
  <c r="H47" i="1"/>
  <c r="Q47" i="1"/>
  <c r="R47" i="1"/>
  <c r="D49" i="1"/>
  <c r="C49" i="1" s="1"/>
  <c r="H49" i="1"/>
  <c r="Q49" i="1"/>
  <c r="R49" i="1"/>
  <c r="D3" i="1"/>
  <c r="C3" i="1" s="1"/>
  <c r="H3" i="1"/>
  <c r="Q3" i="1"/>
  <c r="R3" i="1"/>
  <c r="D35" i="1"/>
  <c r="C35" i="1" s="1"/>
  <c r="H35" i="1"/>
  <c r="Q35" i="1"/>
  <c r="R35" i="1"/>
  <c r="D185" i="1"/>
  <c r="C185" i="1" s="1"/>
  <c r="H185" i="1"/>
  <c r="Q185" i="1"/>
  <c r="R185" i="1"/>
  <c r="D256" i="1"/>
  <c r="C256" i="1" s="1"/>
  <c r="H256" i="1"/>
  <c r="Q256" i="1"/>
  <c r="R256" i="1"/>
  <c r="D128" i="1"/>
  <c r="C128" i="1" s="1"/>
  <c r="H128" i="1"/>
  <c r="Q128" i="1"/>
  <c r="R128" i="1"/>
  <c r="D30" i="1"/>
  <c r="C30" i="1" s="1"/>
  <c r="H30" i="1"/>
  <c r="Q30" i="1"/>
  <c r="R30" i="1"/>
  <c r="D44" i="1"/>
  <c r="C44" i="1" s="1"/>
  <c r="H44" i="1"/>
  <c r="Q44" i="1"/>
  <c r="R44" i="1"/>
  <c r="D52" i="1"/>
  <c r="C52" i="1" s="1"/>
  <c r="H52" i="1"/>
  <c r="Q52" i="1"/>
  <c r="R52" i="1"/>
  <c r="D144" i="1"/>
  <c r="C144" i="1" s="1"/>
  <c r="H144" i="1"/>
  <c r="Q144" i="1"/>
  <c r="R144" i="1"/>
  <c r="D205" i="1"/>
  <c r="C205" i="1" s="1"/>
  <c r="H205" i="1"/>
  <c r="Q205" i="1"/>
  <c r="R205" i="1"/>
  <c r="D34" i="1"/>
  <c r="C34" i="1" s="1"/>
  <c r="H34" i="1"/>
  <c r="Q34" i="1"/>
  <c r="R34" i="1"/>
  <c r="D17" i="1"/>
  <c r="C17" i="1" s="1"/>
  <c r="H17" i="1"/>
  <c r="Q17" i="1"/>
  <c r="R17" i="1"/>
  <c r="D567" i="1"/>
  <c r="C567" i="1" s="1"/>
  <c r="H567" i="1"/>
  <c r="Q567" i="1"/>
  <c r="R567" i="1"/>
  <c r="D568" i="1"/>
  <c r="C568" i="1" s="1"/>
  <c r="H568" i="1"/>
  <c r="Q568" i="1"/>
  <c r="R568" i="1"/>
  <c r="D569" i="1"/>
  <c r="C569" i="1" s="1"/>
  <c r="H569" i="1"/>
  <c r="Q569" i="1"/>
  <c r="R569" i="1"/>
  <c r="D570" i="1"/>
  <c r="C570" i="1" s="1"/>
  <c r="H570" i="1"/>
  <c r="Q570" i="1"/>
  <c r="R570" i="1"/>
  <c r="D571" i="1"/>
  <c r="C571" i="1" s="1"/>
  <c r="H571" i="1"/>
  <c r="Q571" i="1"/>
  <c r="R571" i="1"/>
  <c r="D572" i="1"/>
  <c r="C572" i="1" s="1"/>
  <c r="H572" i="1"/>
  <c r="Q572" i="1"/>
  <c r="R572" i="1"/>
  <c r="D573" i="1"/>
  <c r="C573" i="1" s="1"/>
  <c r="H573" i="1"/>
  <c r="Q573" i="1"/>
  <c r="R573" i="1"/>
  <c r="D574" i="1"/>
  <c r="C574" i="1" s="1"/>
  <c r="H574" i="1"/>
  <c r="Q574" i="1"/>
  <c r="R574" i="1"/>
  <c r="D575" i="1"/>
  <c r="C575" i="1" s="1"/>
  <c r="H575" i="1"/>
  <c r="Q575" i="1"/>
  <c r="R575" i="1"/>
  <c r="D576" i="1"/>
  <c r="C576" i="1" s="1"/>
  <c r="H576" i="1"/>
  <c r="Q576" i="1"/>
  <c r="R576" i="1"/>
  <c r="D577" i="1"/>
  <c r="C577" i="1" s="1"/>
  <c r="H577" i="1"/>
  <c r="Q577" i="1"/>
  <c r="R577" i="1"/>
  <c r="D578" i="1"/>
  <c r="C578" i="1" s="1"/>
  <c r="H578" i="1"/>
  <c r="Q578" i="1"/>
  <c r="R578" i="1"/>
  <c r="D579" i="1"/>
  <c r="C579" i="1" s="1"/>
  <c r="H579" i="1"/>
  <c r="Q579" i="1"/>
  <c r="R579" i="1"/>
  <c r="D580" i="1"/>
  <c r="C580" i="1" s="1"/>
  <c r="H580" i="1"/>
  <c r="Q580" i="1"/>
  <c r="R580" i="1"/>
  <c r="D581" i="1"/>
  <c r="C581" i="1" s="1"/>
  <c r="H581" i="1"/>
  <c r="Q581" i="1"/>
  <c r="R581" i="1"/>
  <c r="D582" i="1"/>
  <c r="C582" i="1" s="1"/>
  <c r="H582" i="1"/>
  <c r="Q582" i="1"/>
  <c r="R582" i="1"/>
  <c r="D583" i="1"/>
  <c r="C583" i="1" s="1"/>
  <c r="H583" i="1"/>
  <c r="Q583" i="1"/>
  <c r="R583" i="1"/>
  <c r="D584" i="1"/>
  <c r="C584" i="1" s="1"/>
  <c r="H584" i="1"/>
  <c r="Q584" i="1"/>
  <c r="R584" i="1"/>
  <c r="D585" i="1"/>
  <c r="C585" i="1" s="1"/>
  <c r="H585" i="1"/>
  <c r="Q585" i="1"/>
  <c r="R585" i="1"/>
  <c r="D586" i="1"/>
  <c r="C586" i="1" s="1"/>
  <c r="H586" i="1"/>
  <c r="Q586" i="1"/>
  <c r="R586" i="1"/>
  <c r="D587" i="1"/>
  <c r="C587" i="1" s="1"/>
  <c r="H587" i="1"/>
  <c r="Q587" i="1"/>
  <c r="R587" i="1"/>
  <c r="D588" i="1"/>
  <c r="C588" i="1" s="1"/>
  <c r="H588" i="1"/>
  <c r="Q588" i="1"/>
  <c r="R588" i="1"/>
  <c r="D368" i="1"/>
  <c r="C368" i="1" s="1"/>
  <c r="H368" i="1"/>
  <c r="Q368" i="1"/>
  <c r="R368" i="1"/>
  <c r="D377" i="1"/>
  <c r="C377" i="1" s="1"/>
  <c r="H377" i="1"/>
  <c r="Q377" i="1"/>
  <c r="R377" i="1"/>
  <c r="D378" i="1"/>
  <c r="C378" i="1" s="1"/>
  <c r="H378" i="1"/>
  <c r="Q378" i="1"/>
  <c r="R378" i="1"/>
  <c r="D225" i="1"/>
  <c r="C225" i="1" s="1"/>
  <c r="H225" i="1"/>
  <c r="Q225" i="1"/>
  <c r="R225" i="1"/>
  <c r="D394" i="1"/>
  <c r="C394" i="1" s="1"/>
  <c r="H394" i="1"/>
  <c r="Q394" i="1"/>
  <c r="R394" i="1"/>
  <c r="D96" i="1"/>
  <c r="C96" i="1" s="1"/>
  <c r="H96" i="1"/>
  <c r="Q96" i="1"/>
  <c r="R96" i="1"/>
  <c r="D123" i="1"/>
  <c r="C123" i="1" s="1"/>
  <c r="H123" i="1"/>
  <c r="Q123" i="1"/>
  <c r="R123" i="1"/>
  <c r="D379" i="1"/>
  <c r="C379" i="1" s="1"/>
  <c r="H379" i="1"/>
  <c r="Q379" i="1"/>
  <c r="R379" i="1"/>
  <c r="D319" i="1"/>
  <c r="C319" i="1" s="1"/>
  <c r="H319" i="1"/>
  <c r="Q319" i="1"/>
  <c r="R319" i="1"/>
  <c r="D380" i="1"/>
  <c r="C380" i="1" s="1"/>
  <c r="H380" i="1"/>
  <c r="Q380" i="1"/>
  <c r="R380" i="1"/>
  <c r="D361" i="1"/>
  <c r="C361" i="1" s="1"/>
  <c r="H361" i="1"/>
  <c r="Q361" i="1"/>
  <c r="R361" i="1"/>
  <c r="D189" i="1"/>
  <c r="C189" i="1" s="1"/>
  <c r="H189" i="1"/>
  <c r="Q189" i="1"/>
  <c r="R189" i="1"/>
  <c r="D406" i="1"/>
  <c r="C406" i="1" s="1"/>
  <c r="H406" i="1"/>
  <c r="Q406" i="1"/>
  <c r="R406" i="1"/>
  <c r="D388" i="1"/>
  <c r="C388" i="1" s="1"/>
  <c r="H388" i="1"/>
  <c r="Q388" i="1"/>
  <c r="R388" i="1"/>
  <c r="D146" i="1"/>
  <c r="C146" i="1" s="1"/>
  <c r="H146" i="1"/>
  <c r="Q146" i="1"/>
  <c r="R146" i="1"/>
  <c r="D239" i="1"/>
  <c r="C239" i="1" s="1"/>
  <c r="H239" i="1"/>
  <c r="Q239" i="1"/>
  <c r="R239" i="1"/>
  <c r="D395" i="1"/>
  <c r="C395" i="1" s="1"/>
  <c r="H395" i="1"/>
  <c r="Q395" i="1"/>
  <c r="R395" i="1"/>
  <c r="D221" i="1"/>
  <c r="C221" i="1" s="1"/>
  <c r="H221" i="1"/>
  <c r="Q221" i="1"/>
  <c r="R221" i="1"/>
  <c r="D242" i="1"/>
  <c r="C242" i="1" s="1"/>
  <c r="H242" i="1"/>
  <c r="Q242" i="1"/>
  <c r="R242" i="1"/>
  <c r="D341" i="1"/>
  <c r="C341" i="1" s="1"/>
  <c r="H341" i="1"/>
  <c r="Q341" i="1"/>
  <c r="R341" i="1"/>
  <c r="D83" i="1"/>
  <c r="C83" i="1" s="1"/>
  <c r="H83" i="1"/>
  <c r="Q83" i="1"/>
  <c r="R83" i="1"/>
  <c r="D320" i="1"/>
  <c r="C320" i="1" s="1"/>
  <c r="H320" i="1"/>
  <c r="Q320" i="1"/>
  <c r="R320" i="1"/>
  <c r="D246" i="1"/>
  <c r="C246" i="1" s="1"/>
  <c r="H246" i="1"/>
  <c r="Q246" i="1"/>
  <c r="R246" i="1"/>
  <c r="D397" i="1"/>
  <c r="C397" i="1" s="1"/>
  <c r="H397" i="1"/>
  <c r="Q397" i="1"/>
  <c r="R397" i="1"/>
  <c r="D442" i="1"/>
  <c r="C442" i="1" s="1"/>
  <c r="H442" i="1"/>
  <c r="Q442" i="1"/>
  <c r="R442" i="1"/>
  <c r="D53" i="1"/>
  <c r="C53" i="1" s="1"/>
  <c r="H53" i="1"/>
  <c r="Q53" i="1"/>
  <c r="R53" i="1"/>
  <c r="D321" i="1"/>
  <c r="C321" i="1" s="1"/>
  <c r="H321" i="1"/>
  <c r="Q321" i="1"/>
  <c r="R321" i="1"/>
  <c r="D233" i="1"/>
  <c r="C233" i="1" s="1"/>
  <c r="H233" i="1"/>
  <c r="Q233" i="1"/>
  <c r="R233" i="1"/>
  <c r="D401" i="1"/>
  <c r="C401" i="1" s="1"/>
  <c r="H401" i="1"/>
  <c r="Q401" i="1"/>
  <c r="R401" i="1"/>
  <c r="D443" i="1"/>
  <c r="C443" i="1" s="1"/>
  <c r="H443" i="1"/>
  <c r="Q443" i="1"/>
  <c r="R443" i="1"/>
  <c r="D414" i="1"/>
  <c r="C414" i="1" s="1"/>
  <c r="H414" i="1"/>
  <c r="Q414" i="1"/>
  <c r="R414" i="1"/>
  <c r="D415" i="1"/>
  <c r="C415" i="1" s="1"/>
  <c r="H415" i="1"/>
  <c r="Q415" i="1"/>
  <c r="R415" i="1"/>
  <c r="D444" i="1"/>
  <c r="C444" i="1" s="1"/>
  <c r="H444" i="1"/>
  <c r="Q444" i="1"/>
  <c r="R444" i="1"/>
  <c r="D21" i="1"/>
  <c r="C21" i="1" s="1"/>
  <c r="H21" i="1"/>
  <c r="Q21" i="1"/>
  <c r="R21" i="1"/>
  <c r="D56" i="1"/>
  <c r="C56" i="1" s="1"/>
  <c r="H56" i="1"/>
  <c r="Q56" i="1"/>
  <c r="R56" i="1"/>
  <c r="D350" i="1"/>
  <c r="C350" i="1" s="1"/>
  <c r="H350" i="1"/>
  <c r="Q350" i="1"/>
  <c r="R350" i="1"/>
  <c r="D589" i="1"/>
  <c r="C589" i="1" s="1"/>
  <c r="H589" i="1"/>
  <c r="Q589" i="1"/>
  <c r="R589" i="1"/>
  <c r="D590" i="1"/>
  <c r="C590" i="1" s="1"/>
  <c r="H590" i="1"/>
  <c r="Q590" i="1"/>
  <c r="R590" i="1"/>
  <c r="D591" i="1"/>
  <c r="C591" i="1" s="1"/>
  <c r="H591" i="1"/>
  <c r="Q591" i="1"/>
  <c r="R591" i="1"/>
  <c r="D592" i="1"/>
  <c r="C592" i="1" s="1"/>
  <c r="H592" i="1"/>
  <c r="Q592" i="1"/>
  <c r="R592" i="1"/>
  <c r="D593" i="1"/>
  <c r="C593" i="1" s="1"/>
  <c r="H593" i="1"/>
  <c r="Q593" i="1"/>
  <c r="R593" i="1"/>
  <c r="D594" i="1"/>
  <c r="C594" i="1" s="1"/>
  <c r="H594" i="1"/>
  <c r="Q594" i="1"/>
  <c r="R594" i="1"/>
  <c r="D595" i="1"/>
  <c r="C595" i="1" s="1"/>
  <c r="H595" i="1"/>
  <c r="Q595" i="1"/>
  <c r="R595" i="1"/>
  <c r="D596" i="1"/>
  <c r="C596" i="1" s="1"/>
  <c r="H596" i="1"/>
  <c r="Q596" i="1"/>
  <c r="R596" i="1"/>
  <c r="D597" i="1"/>
  <c r="C597" i="1" s="1"/>
  <c r="H597" i="1"/>
  <c r="Q597" i="1"/>
  <c r="R597" i="1"/>
  <c r="D598" i="1"/>
  <c r="C598" i="1" s="1"/>
  <c r="H598" i="1"/>
  <c r="Q598" i="1"/>
  <c r="R598" i="1"/>
  <c r="D599" i="1"/>
  <c r="C599" i="1" s="1"/>
  <c r="H599" i="1"/>
  <c r="Q599" i="1"/>
  <c r="R599" i="1"/>
  <c r="D600" i="1"/>
  <c r="C600" i="1" s="1"/>
  <c r="H600" i="1"/>
  <c r="Q600" i="1"/>
  <c r="R600" i="1"/>
  <c r="D601" i="1"/>
  <c r="C601" i="1" s="1"/>
  <c r="H601" i="1"/>
  <c r="Q601" i="1"/>
  <c r="R601" i="1"/>
  <c r="D602" i="1"/>
  <c r="C602" i="1" s="1"/>
  <c r="H602" i="1"/>
  <c r="Q602" i="1"/>
  <c r="R602" i="1"/>
  <c r="D603" i="1"/>
  <c r="C603" i="1" s="1"/>
  <c r="H603" i="1"/>
  <c r="Q603" i="1"/>
  <c r="R603" i="1"/>
  <c r="D604" i="1"/>
  <c r="C604" i="1" s="1"/>
  <c r="H604" i="1"/>
  <c r="Q604" i="1"/>
  <c r="R604" i="1"/>
  <c r="D238" i="1"/>
  <c r="C238" i="1" s="1"/>
  <c r="H238" i="1"/>
  <c r="Q238" i="1"/>
  <c r="R238" i="1"/>
  <c r="D605" i="1"/>
  <c r="C605" i="1" s="1"/>
  <c r="H605" i="1"/>
  <c r="Q605" i="1"/>
  <c r="R605" i="1"/>
  <c r="D257" i="1"/>
  <c r="C257" i="1" s="1"/>
  <c r="H257" i="1"/>
  <c r="Q257" i="1"/>
  <c r="R257" i="1"/>
  <c r="D38" i="1"/>
  <c r="C38" i="1" s="1"/>
  <c r="H38" i="1"/>
  <c r="Q38" i="1"/>
  <c r="R38" i="1"/>
  <c r="D126" i="1"/>
  <c r="C126" i="1" s="1"/>
  <c r="H126" i="1"/>
  <c r="Q126" i="1"/>
  <c r="R126" i="1"/>
  <c r="D148" i="1"/>
  <c r="C148" i="1" s="1"/>
  <c r="H148" i="1"/>
  <c r="Q148" i="1"/>
  <c r="R148" i="1"/>
  <c r="D247" i="1"/>
  <c r="C247" i="1" s="1"/>
  <c r="H247" i="1"/>
  <c r="Q247" i="1"/>
  <c r="R247" i="1"/>
  <c r="D289" i="1"/>
  <c r="C289" i="1" s="1"/>
  <c r="H289" i="1"/>
  <c r="Q289" i="1"/>
  <c r="R289" i="1"/>
  <c r="D294" i="1"/>
  <c r="C294" i="1" s="1"/>
  <c r="H294" i="1"/>
  <c r="Q294" i="1"/>
  <c r="R294" i="1"/>
  <c r="D104" i="1"/>
  <c r="C104" i="1" s="1"/>
  <c r="H104" i="1"/>
  <c r="Q104" i="1"/>
  <c r="R104" i="1"/>
  <c r="D173" i="1"/>
  <c r="C173" i="1" s="1"/>
  <c r="H173" i="1"/>
  <c r="Q173" i="1"/>
  <c r="R173" i="1"/>
  <c r="D389" i="1"/>
  <c r="C389" i="1" s="1"/>
  <c r="H389" i="1"/>
  <c r="Q389" i="1"/>
  <c r="R389" i="1"/>
  <c r="D232" i="1"/>
  <c r="C232" i="1" s="1"/>
  <c r="H232" i="1"/>
  <c r="Q232" i="1"/>
  <c r="R232" i="1"/>
  <c r="D248" i="1"/>
  <c r="C248" i="1" s="1"/>
  <c r="H248" i="1"/>
  <c r="Q248" i="1"/>
  <c r="R248" i="1"/>
  <c r="D154" i="1"/>
  <c r="C154" i="1" s="1"/>
  <c r="H154" i="1"/>
  <c r="Q154" i="1"/>
  <c r="R154" i="1"/>
  <c r="D295" i="1"/>
  <c r="C295" i="1" s="1"/>
  <c r="H295" i="1"/>
  <c r="Q295" i="1"/>
  <c r="R295" i="1"/>
  <c r="D198" i="1"/>
  <c r="C198" i="1" s="1"/>
  <c r="H198" i="1"/>
  <c r="Q198" i="1"/>
  <c r="R198" i="1"/>
  <c r="D29" i="1"/>
  <c r="C29" i="1" s="1"/>
  <c r="H29" i="1"/>
  <c r="Q29" i="1"/>
  <c r="R29" i="1"/>
  <c r="D158" i="1"/>
  <c r="C158" i="1" s="1"/>
  <c r="H158" i="1"/>
  <c r="Q158" i="1"/>
  <c r="R158" i="1"/>
  <c r="D202" i="1"/>
  <c r="C202" i="1" s="1"/>
  <c r="H202" i="1"/>
  <c r="Q202" i="1"/>
  <c r="R202" i="1"/>
  <c r="D127" i="1"/>
  <c r="C127" i="1" s="1"/>
  <c r="H127" i="1"/>
  <c r="Q127" i="1"/>
  <c r="R127" i="1"/>
  <c r="D175" i="1"/>
  <c r="C175" i="1" s="1"/>
  <c r="H175" i="1"/>
  <c r="Q175" i="1"/>
  <c r="R175" i="1"/>
  <c r="D109" i="1"/>
  <c r="C109" i="1" s="1"/>
  <c r="H109" i="1"/>
  <c r="Q109" i="1"/>
  <c r="R109" i="1"/>
  <c r="D199" i="1"/>
  <c r="C199" i="1" s="1"/>
  <c r="H199" i="1"/>
  <c r="Q199" i="1"/>
  <c r="R199" i="1"/>
  <c r="D300" i="1"/>
  <c r="C300" i="1" s="1"/>
  <c r="H300" i="1"/>
  <c r="Q300" i="1"/>
  <c r="R300" i="1"/>
  <c r="D445" i="1"/>
  <c r="C445" i="1" s="1"/>
  <c r="H445" i="1"/>
  <c r="Q445" i="1"/>
  <c r="R445" i="1"/>
  <c r="D606" i="1"/>
  <c r="C606" i="1" s="1"/>
  <c r="H606" i="1"/>
  <c r="Q606" i="1"/>
  <c r="R606" i="1"/>
  <c r="D607" i="1"/>
  <c r="C607" i="1" s="1"/>
  <c r="H607" i="1"/>
  <c r="Q607" i="1"/>
  <c r="R607" i="1"/>
  <c r="D608" i="1"/>
  <c r="C608" i="1" s="1"/>
  <c r="H608" i="1"/>
  <c r="Q608" i="1"/>
  <c r="R608" i="1"/>
  <c r="D609" i="1"/>
  <c r="C609" i="1" s="1"/>
  <c r="H609" i="1"/>
  <c r="Q609" i="1"/>
  <c r="R609" i="1"/>
  <c r="D610" i="1"/>
  <c r="C610" i="1" s="1"/>
  <c r="H610" i="1"/>
  <c r="Q610" i="1"/>
  <c r="R610" i="1"/>
  <c r="D611" i="1"/>
  <c r="C611" i="1" s="1"/>
  <c r="H611" i="1"/>
  <c r="Q611" i="1"/>
  <c r="R611" i="1"/>
  <c r="D612" i="1"/>
  <c r="C612" i="1" s="1"/>
  <c r="H612" i="1"/>
  <c r="Q612" i="1"/>
  <c r="R612" i="1"/>
  <c r="D613" i="1"/>
  <c r="C613" i="1" s="1"/>
  <c r="H613" i="1"/>
  <c r="Q613" i="1"/>
  <c r="R613" i="1"/>
  <c r="D614" i="1"/>
  <c r="C614" i="1" s="1"/>
  <c r="H614" i="1"/>
  <c r="Q614" i="1"/>
  <c r="R614" i="1"/>
  <c r="D615" i="1"/>
  <c r="C615" i="1" s="1"/>
  <c r="H615" i="1"/>
  <c r="Q615" i="1"/>
  <c r="R615" i="1"/>
  <c r="D616" i="1"/>
  <c r="C616" i="1" s="1"/>
  <c r="H616" i="1"/>
  <c r="Q616" i="1"/>
  <c r="R616" i="1"/>
  <c r="D617" i="1"/>
  <c r="C617" i="1" s="1"/>
  <c r="H617" i="1"/>
  <c r="Q617" i="1"/>
  <c r="R617" i="1"/>
  <c r="D618" i="1"/>
  <c r="C618" i="1" s="1"/>
  <c r="H618" i="1"/>
  <c r="Q618" i="1"/>
  <c r="R618" i="1"/>
  <c r="D619" i="1"/>
  <c r="C619" i="1" s="1"/>
  <c r="H619" i="1"/>
  <c r="Q619" i="1"/>
  <c r="R619" i="1"/>
  <c r="D620" i="1"/>
  <c r="C620" i="1" s="1"/>
  <c r="H620" i="1"/>
  <c r="Q620" i="1"/>
  <c r="R620" i="1"/>
  <c r="D621" i="1"/>
  <c r="C621" i="1" s="1"/>
  <c r="H621" i="1"/>
  <c r="Q621" i="1"/>
  <c r="R621" i="1"/>
  <c r="D622" i="1"/>
  <c r="C622" i="1" s="1"/>
  <c r="H622" i="1"/>
  <c r="Q622" i="1"/>
  <c r="R622" i="1"/>
  <c r="D623" i="1"/>
  <c r="C623" i="1" s="1"/>
  <c r="H623" i="1"/>
  <c r="Q623" i="1"/>
  <c r="R623" i="1"/>
  <c r="D624" i="1"/>
  <c r="C624" i="1" s="1"/>
  <c r="H624" i="1"/>
  <c r="Q624" i="1"/>
  <c r="R624" i="1"/>
  <c r="D74" i="1"/>
  <c r="C74" i="1" s="1"/>
  <c r="H74" i="1"/>
  <c r="Q74" i="1"/>
  <c r="R74" i="1"/>
  <c r="D625" i="1"/>
  <c r="C625" i="1" s="1"/>
  <c r="H625" i="1"/>
  <c r="Q625" i="1"/>
  <c r="R625" i="1"/>
  <c r="D626" i="1"/>
  <c r="C626" i="1" s="1"/>
  <c r="H626" i="1"/>
  <c r="Q626" i="1"/>
  <c r="R626" i="1"/>
  <c r="D627" i="1"/>
  <c r="C627" i="1" s="1"/>
  <c r="H627" i="1"/>
  <c r="Q627" i="1"/>
  <c r="R627" i="1"/>
  <c r="D628" i="1"/>
  <c r="C628" i="1" s="1"/>
  <c r="H628" i="1"/>
  <c r="Q628" i="1"/>
  <c r="R628" i="1"/>
  <c r="D629" i="1"/>
  <c r="C629" i="1" s="1"/>
  <c r="H629" i="1"/>
  <c r="Q629" i="1"/>
  <c r="R629" i="1"/>
  <c r="D630" i="1"/>
  <c r="C630" i="1" s="1"/>
  <c r="H630" i="1"/>
  <c r="Q630" i="1"/>
  <c r="R630" i="1"/>
  <c r="D631" i="1"/>
  <c r="C631" i="1" s="1"/>
  <c r="H631" i="1"/>
  <c r="Q631" i="1"/>
  <c r="R631" i="1"/>
  <c r="D632" i="1"/>
  <c r="C632" i="1" s="1"/>
  <c r="H632" i="1"/>
  <c r="Q632" i="1"/>
  <c r="R632" i="1"/>
  <c r="D633" i="1"/>
  <c r="C633" i="1" s="1"/>
  <c r="H633" i="1"/>
  <c r="Q633" i="1"/>
  <c r="R633" i="1"/>
  <c r="D634" i="1"/>
  <c r="C634" i="1" s="1"/>
  <c r="H634" i="1"/>
  <c r="Q634" i="1"/>
  <c r="R634" i="1"/>
  <c r="D635" i="1"/>
  <c r="C635" i="1" s="1"/>
  <c r="H635" i="1"/>
  <c r="Q635" i="1"/>
  <c r="R635" i="1"/>
  <c r="D636" i="1"/>
  <c r="C636" i="1" s="1"/>
  <c r="H636" i="1"/>
  <c r="Q636" i="1"/>
  <c r="R636" i="1"/>
  <c r="D637" i="1"/>
  <c r="C637" i="1" s="1"/>
  <c r="H637" i="1"/>
  <c r="Q637" i="1"/>
  <c r="R637" i="1"/>
  <c r="D638" i="1"/>
  <c r="C638" i="1" s="1"/>
  <c r="H638" i="1"/>
  <c r="Q638" i="1"/>
  <c r="R638" i="1"/>
  <c r="D639" i="1"/>
  <c r="C639" i="1" s="1"/>
  <c r="H639" i="1"/>
  <c r="Q639" i="1"/>
  <c r="R639" i="1"/>
  <c r="D640" i="1"/>
  <c r="C640" i="1" s="1"/>
  <c r="H640" i="1"/>
  <c r="Q640" i="1"/>
  <c r="R640" i="1"/>
  <c r="D641" i="1"/>
  <c r="C641" i="1" s="1"/>
  <c r="H641" i="1"/>
  <c r="Q641" i="1"/>
  <c r="R641" i="1"/>
  <c r="D642" i="1"/>
  <c r="C642" i="1" s="1"/>
  <c r="H642" i="1"/>
  <c r="Q642" i="1"/>
  <c r="R642" i="1"/>
  <c r="D643" i="1"/>
  <c r="C643" i="1" s="1"/>
  <c r="H643" i="1"/>
  <c r="Q643" i="1"/>
  <c r="R643" i="1"/>
  <c r="D644" i="1"/>
  <c r="C644" i="1" s="1"/>
  <c r="H644" i="1"/>
  <c r="Q644" i="1"/>
  <c r="R644" i="1"/>
  <c r="D645" i="1"/>
  <c r="C645" i="1" s="1"/>
  <c r="H645" i="1"/>
  <c r="Q645" i="1"/>
  <c r="R645" i="1"/>
  <c r="D646" i="1"/>
  <c r="C646" i="1" s="1"/>
  <c r="H646" i="1"/>
  <c r="Q646" i="1"/>
  <c r="R646" i="1"/>
  <c r="D647" i="1"/>
  <c r="C647" i="1" s="1"/>
  <c r="H647" i="1"/>
  <c r="Q647" i="1"/>
  <c r="R647" i="1"/>
  <c r="D648" i="1"/>
  <c r="C648" i="1" s="1"/>
  <c r="H648" i="1"/>
  <c r="Q648" i="1"/>
  <c r="R648" i="1"/>
  <c r="D263" i="1"/>
  <c r="C263" i="1" s="1"/>
  <c r="H263" i="1"/>
  <c r="Q263" i="1"/>
  <c r="R263" i="1"/>
  <c r="D226" i="1"/>
  <c r="C226" i="1" s="1"/>
  <c r="H226" i="1"/>
  <c r="Q226" i="1"/>
  <c r="R226" i="1"/>
  <c r="D152" i="1"/>
  <c r="C152" i="1" s="1"/>
  <c r="H152" i="1"/>
  <c r="Q152" i="1"/>
  <c r="R152" i="1"/>
  <c r="D421" i="1"/>
  <c r="C421" i="1" s="1"/>
  <c r="H421" i="1"/>
  <c r="Q421" i="1"/>
  <c r="R421" i="1"/>
  <c r="D422" i="1"/>
  <c r="C422" i="1" s="1"/>
  <c r="H422" i="1"/>
  <c r="Q422" i="1"/>
  <c r="R422" i="1"/>
  <c r="D42" i="1"/>
  <c r="C42" i="1" s="1"/>
  <c r="H42" i="1"/>
  <c r="Q42" i="1"/>
  <c r="R42" i="1"/>
  <c r="D187" i="1"/>
  <c r="C187" i="1" s="1"/>
  <c r="H187" i="1"/>
  <c r="Q187" i="1"/>
  <c r="R187" i="1"/>
  <c r="D168" i="1"/>
  <c r="C168" i="1" s="1"/>
  <c r="H168" i="1"/>
  <c r="Q168" i="1"/>
  <c r="R168" i="1"/>
  <c r="D114" i="1"/>
  <c r="C114" i="1" s="1"/>
  <c r="H114" i="1"/>
  <c r="Q114" i="1"/>
  <c r="R114" i="1"/>
  <c r="D431" i="1"/>
  <c r="C431" i="1" s="1"/>
  <c r="H431" i="1"/>
  <c r="Q431" i="1"/>
  <c r="R431" i="1"/>
  <c r="D356" i="1"/>
  <c r="C356" i="1" s="1"/>
  <c r="H356" i="1"/>
  <c r="Q356" i="1"/>
  <c r="R356" i="1"/>
  <c r="D649" i="1"/>
  <c r="C649" i="1" s="1"/>
  <c r="H649" i="1"/>
  <c r="Q649" i="1"/>
  <c r="R649" i="1"/>
  <c r="D650" i="1"/>
  <c r="C650" i="1" s="1"/>
  <c r="H650" i="1"/>
  <c r="Q650" i="1"/>
  <c r="R650" i="1"/>
  <c r="D651" i="1"/>
  <c r="C651" i="1" s="1"/>
  <c r="H651" i="1"/>
  <c r="Q651" i="1"/>
  <c r="R651" i="1"/>
  <c r="D652" i="1"/>
  <c r="C652" i="1" s="1"/>
  <c r="H652" i="1"/>
  <c r="Q652" i="1"/>
  <c r="R652" i="1"/>
  <c r="D653" i="1"/>
  <c r="C653" i="1" s="1"/>
  <c r="H653" i="1"/>
  <c r="Q653" i="1"/>
  <c r="R653" i="1"/>
  <c r="D654" i="1"/>
  <c r="C654" i="1" s="1"/>
  <c r="H654" i="1"/>
  <c r="Q654" i="1"/>
  <c r="R654" i="1"/>
  <c r="D655" i="1"/>
  <c r="C655" i="1" s="1"/>
  <c r="H655" i="1"/>
  <c r="Q655" i="1"/>
  <c r="R655" i="1"/>
  <c r="D656" i="1"/>
  <c r="C656" i="1" s="1"/>
  <c r="H656" i="1"/>
  <c r="Q656" i="1"/>
  <c r="R656" i="1"/>
  <c r="D657" i="1"/>
  <c r="C657" i="1" s="1"/>
  <c r="H657" i="1"/>
  <c r="Q657" i="1"/>
  <c r="R657" i="1"/>
  <c r="D658" i="1"/>
  <c r="C658" i="1" s="1"/>
  <c r="H658" i="1"/>
  <c r="Q658" i="1"/>
  <c r="R658" i="1"/>
  <c r="D659" i="1"/>
  <c r="C659" i="1" s="1"/>
  <c r="H659" i="1"/>
  <c r="Q659" i="1"/>
  <c r="R659" i="1"/>
  <c r="D660" i="1"/>
  <c r="C660" i="1" s="1"/>
  <c r="H660" i="1"/>
  <c r="Q660" i="1"/>
  <c r="R660" i="1"/>
  <c r="D661" i="1"/>
  <c r="C661" i="1" s="1"/>
  <c r="H661" i="1"/>
  <c r="Q661" i="1"/>
  <c r="R661" i="1"/>
  <c r="D662" i="1"/>
  <c r="C662" i="1" s="1"/>
  <c r="H662" i="1"/>
  <c r="Q662" i="1"/>
  <c r="R662" i="1"/>
  <c r="D663" i="1"/>
  <c r="C663" i="1" s="1"/>
  <c r="H663" i="1"/>
  <c r="Q663" i="1"/>
  <c r="R663" i="1"/>
  <c r="D664" i="1"/>
  <c r="C664" i="1" s="1"/>
  <c r="H664" i="1"/>
  <c r="Q664" i="1"/>
  <c r="R664" i="1"/>
  <c r="D665" i="1"/>
  <c r="C665" i="1" s="1"/>
  <c r="H665" i="1"/>
  <c r="Q665" i="1"/>
  <c r="R665" i="1"/>
  <c r="D666" i="1"/>
  <c r="C666" i="1" s="1"/>
  <c r="H666" i="1"/>
  <c r="Q666" i="1"/>
  <c r="R666" i="1"/>
  <c r="D667" i="1"/>
  <c r="C667" i="1" s="1"/>
  <c r="H667" i="1"/>
  <c r="Q667" i="1"/>
  <c r="R667" i="1"/>
  <c r="D668" i="1"/>
  <c r="C668" i="1" s="1"/>
  <c r="H668" i="1"/>
  <c r="Q668" i="1"/>
  <c r="R668" i="1"/>
  <c r="D669" i="1"/>
  <c r="C669" i="1" s="1"/>
  <c r="H669" i="1"/>
  <c r="Q669" i="1"/>
  <c r="R669" i="1"/>
  <c r="D670" i="1"/>
  <c r="C670" i="1" s="1"/>
  <c r="H670" i="1"/>
  <c r="Q670" i="1"/>
  <c r="R670" i="1"/>
  <c r="D671" i="1"/>
  <c r="C671" i="1" s="1"/>
  <c r="H671" i="1"/>
  <c r="Q671" i="1"/>
  <c r="R671" i="1"/>
  <c r="D672" i="1"/>
  <c r="C672" i="1" s="1"/>
  <c r="H672" i="1"/>
  <c r="Q672" i="1"/>
  <c r="R672" i="1"/>
  <c r="D673" i="1"/>
  <c r="C673" i="1" s="1"/>
  <c r="H673" i="1"/>
  <c r="Q673" i="1"/>
  <c r="R673" i="1"/>
  <c r="D674" i="1"/>
  <c r="C674" i="1" s="1"/>
  <c r="H674" i="1"/>
  <c r="Q674" i="1"/>
  <c r="R674" i="1"/>
  <c r="D4" i="1"/>
  <c r="C4" i="1" s="1"/>
  <c r="H4" i="1"/>
  <c r="Q4" i="1"/>
  <c r="R4" i="1"/>
  <c r="D364" i="1"/>
  <c r="C364" i="1" s="1"/>
  <c r="H364" i="1"/>
  <c r="Q364" i="1"/>
  <c r="R364" i="1"/>
  <c r="D297" i="1"/>
  <c r="C297" i="1" s="1"/>
  <c r="H297" i="1"/>
  <c r="Q297" i="1"/>
  <c r="R297" i="1"/>
  <c r="D216" i="1"/>
  <c r="C216" i="1" s="1"/>
  <c r="H216" i="1"/>
  <c r="Q216" i="1"/>
  <c r="R216" i="1"/>
  <c r="D260" i="1"/>
  <c r="C260" i="1" s="1"/>
  <c r="H260" i="1"/>
  <c r="Q260" i="1"/>
  <c r="R260" i="1"/>
  <c r="D261" i="1"/>
  <c r="C261" i="1" s="1"/>
  <c r="H261" i="1"/>
  <c r="Q261" i="1"/>
  <c r="R261" i="1"/>
  <c r="D143" i="1"/>
  <c r="C143" i="1" s="1"/>
  <c r="H143" i="1"/>
  <c r="Q143" i="1"/>
  <c r="R143" i="1"/>
  <c r="D255" i="1"/>
  <c r="C255" i="1" s="1"/>
  <c r="H255" i="1"/>
  <c r="Q255" i="1"/>
  <c r="R255" i="1"/>
  <c r="D231" i="1"/>
  <c r="C231" i="1" s="1"/>
  <c r="H231" i="1"/>
  <c r="Q231" i="1"/>
  <c r="R231" i="1"/>
  <c r="D165" i="1"/>
  <c r="C165" i="1" s="1"/>
  <c r="H165" i="1"/>
  <c r="Q165" i="1"/>
  <c r="R165" i="1"/>
  <c r="D200" i="1"/>
  <c r="C200" i="1" s="1"/>
  <c r="H200" i="1"/>
  <c r="Q200" i="1"/>
  <c r="R200" i="1"/>
  <c r="D190" i="1"/>
  <c r="C190" i="1" s="1"/>
  <c r="H190" i="1"/>
  <c r="Q190" i="1"/>
  <c r="R190" i="1"/>
  <c r="D322" i="1"/>
  <c r="C322" i="1" s="1"/>
  <c r="H322" i="1"/>
  <c r="Q322" i="1"/>
  <c r="R322" i="1"/>
  <c r="D381" i="1"/>
  <c r="C381" i="1" s="1"/>
  <c r="H381" i="1"/>
  <c r="Q381" i="1"/>
  <c r="R381" i="1"/>
  <c r="D382" i="1"/>
  <c r="C382" i="1" s="1"/>
  <c r="H382" i="1"/>
  <c r="Q382" i="1"/>
  <c r="R382" i="1"/>
  <c r="D197" i="1"/>
  <c r="C197" i="1" s="1"/>
  <c r="H197" i="1"/>
  <c r="Q197" i="1"/>
  <c r="R197" i="1"/>
  <c r="D105" i="1"/>
  <c r="C105" i="1" s="1"/>
  <c r="H105" i="1"/>
  <c r="Q105" i="1"/>
  <c r="R105" i="1"/>
  <c r="D149" i="1"/>
  <c r="C149" i="1" s="1"/>
  <c r="H149" i="1"/>
  <c r="Q149" i="1"/>
  <c r="R149" i="1"/>
  <c r="D150" i="1"/>
  <c r="C150" i="1" s="1"/>
  <c r="H150" i="1"/>
  <c r="Q150" i="1"/>
  <c r="R150" i="1"/>
  <c r="D288" i="1"/>
  <c r="C288" i="1" s="1"/>
  <c r="H288" i="1"/>
  <c r="Q288" i="1"/>
  <c r="R288" i="1"/>
  <c r="D236" i="1"/>
  <c r="C236" i="1" s="1"/>
  <c r="H236" i="1"/>
  <c r="Q236" i="1"/>
  <c r="R236" i="1"/>
  <c r="D365" i="1"/>
  <c r="C365" i="1" s="1"/>
  <c r="H365" i="1"/>
  <c r="Q365" i="1"/>
  <c r="R365" i="1"/>
  <c r="D95" i="1"/>
  <c r="C95" i="1" s="1"/>
  <c r="H95" i="1"/>
  <c r="Q95" i="1"/>
  <c r="R95" i="1"/>
  <c r="D351" i="1"/>
  <c r="C351" i="1" s="1"/>
  <c r="H351" i="1"/>
  <c r="Q351" i="1"/>
  <c r="R351" i="1"/>
  <c r="D253" i="1"/>
  <c r="C253" i="1" s="1"/>
  <c r="H253" i="1"/>
  <c r="Q253" i="1"/>
  <c r="R253" i="1"/>
  <c r="D99" i="1"/>
  <c r="C99" i="1" s="1"/>
  <c r="H99" i="1"/>
  <c r="Q99" i="1"/>
  <c r="R99" i="1"/>
  <c r="D13" i="1"/>
  <c r="C13" i="1" s="1"/>
  <c r="H13" i="1"/>
  <c r="Q13" i="1"/>
  <c r="R13" i="1"/>
  <c r="D100" i="1"/>
  <c r="C100" i="1" s="1"/>
  <c r="H100" i="1"/>
  <c r="Q100" i="1"/>
  <c r="R100" i="1"/>
  <c r="D15" i="1"/>
  <c r="C15" i="1" s="1"/>
  <c r="H15" i="1"/>
  <c r="Q15" i="1"/>
  <c r="R15" i="1"/>
  <c r="D398" i="1"/>
  <c r="C398" i="1" s="1"/>
  <c r="H398" i="1"/>
  <c r="Q398" i="1"/>
  <c r="R398" i="1"/>
  <c r="D340" i="1"/>
  <c r="C340" i="1" s="1"/>
  <c r="H340" i="1"/>
  <c r="Q340" i="1"/>
  <c r="R340" i="1"/>
  <c r="D153" i="1"/>
  <c r="C153" i="1" s="1"/>
  <c r="H153" i="1"/>
  <c r="Q153" i="1"/>
  <c r="R153" i="1"/>
  <c r="D352" i="1"/>
  <c r="C352" i="1" s="1"/>
  <c r="H352" i="1"/>
  <c r="Q352" i="1"/>
  <c r="R352" i="1"/>
  <c r="D412" i="1"/>
  <c r="C412" i="1" s="1"/>
  <c r="H412" i="1"/>
  <c r="Q412" i="1"/>
  <c r="R412" i="1"/>
  <c r="D423" i="1"/>
  <c r="C423" i="1" s="1"/>
  <c r="H423" i="1"/>
  <c r="Q423" i="1"/>
  <c r="R423" i="1"/>
  <c r="D2" i="1"/>
  <c r="C2" i="1" s="1"/>
  <c r="H2" i="1"/>
  <c r="Q2" i="1"/>
  <c r="R2" i="1"/>
  <c r="D675" i="1"/>
  <c r="C675" i="1" s="1"/>
  <c r="H675" i="1"/>
  <c r="Q675" i="1"/>
  <c r="R675" i="1"/>
  <c r="D164" i="1"/>
  <c r="C164" i="1" s="1"/>
  <c r="H164" i="1"/>
  <c r="Q164" i="1"/>
  <c r="R164" i="1"/>
  <c r="D136" i="1"/>
  <c r="C136" i="1" s="1"/>
  <c r="H136" i="1"/>
  <c r="Q136" i="1"/>
  <c r="R136" i="1"/>
  <c r="D299" i="1"/>
  <c r="C299" i="1" s="1"/>
  <c r="H299" i="1"/>
  <c r="Q299" i="1"/>
  <c r="R299" i="1"/>
  <c r="D107" i="1"/>
  <c r="C107" i="1" s="1"/>
  <c r="H107" i="1"/>
  <c r="Q107" i="1"/>
  <c r="R107" i="1"/>
  <c r="D272" i="1"/>
  <c r="C272" i="1" s="1"/>
  <c r="H272" i="1"/>
  <c r="Q272" i="1"/>
  <c r="R272" i="1"/>
  <c r="D273" i="1"/>
  <c r="C273" i="1" s="1"/>
  <c r="H273" i="1"/>
  <c r="Q273" i="1"/>
  <c r="R273" i="1"/>
  <c r="D137" i="1"/>
  <c r="C137" i="1" s="1"/>
  <c r="H137" i="1"/>
  <c r="Q137" i="1"/>
  <c r="R137" i="1"/>
  <c r="D676" i="1"/>
  <c r="C676" i="1" s="1"/>
  <c r="H676" i="1"/>
  <c r="Q676" i="1"/>
  <c r="R676" i="1"/>
  <c r="D48" i="1"/>
  <c r="C48" i="1" s="1"/>
  <c r="H48" i="1"/>
  <c r="Q48" i="1"/>
  <c r="R48" i="1"/>
  <c r="D677" i="1"/>
  <c r="C677" i="1" s="1"/>
  <c r="H677" i="1"/>
  <c r="Q677" i="1"/>
  <c r="R677" i="1"/>
  <c r="D55" i="1"/>
  <c r="C55" i="1" s="1"/>
  <c r="H55" i="1"/>
  <c r="Q55" i="1"/>
  <c r="R55" i="1"/>
  <c r="D678" i="1"/>
  <c r="C678" i="1" s="1"/>
  <c r="H678" i="1"/>
  <c r="Q678" i="1"/>
  <c r="R678" i="1"/>
  <c r="D679" i="1"/>
  <c r="C679" i="1" s="1"/>
  <c r="H679" i="1"/>
  <c r="Q679" i="1"/>
  <c r="R679" i="1"/>
  <c r="D680" i="1"/>
  <c r="C680" i="1" s="1"/>
  <c r="H680" i="1"/>
  <c r="Q680" i="1"/>
  <c r="R680" i="1"/>
  <c r="D681" i="1"/>
  <c r="C681" i="1" s="1"/>
  <c r="H681" i="1"/>
  <c r="Q681" i="1"/>
  <c r="R681" i="1"/>
  <c r="D682" i="1"/>
  <c r="C682" i="1" s="1"/>
  <c r="H682" i="1"/>
  <c r="Q682" i="1"/>
  <c r="R682" i="1"/>
  <c r="D683" i="1"/>
  <c r="C683" i="1" s="1"/>
  <c r="H683" i="1"/>
  <c r="Q683" i="1"/>
  <c r="R683" i="1"/>
  <c r="D684" i="1"/>
  <c r="C684" i="1" s="1"/>
  <c r="H684" i="1"/>
  <c r="Q684" i="1"/>
  <c r="R684" i="1"/>
  <c r="D685" i="1"/>
  <c r="C685" i="1" s="1"/>
  <c r="H685" i="1"/>
  <c r="Q685" i="1"/>
  <c r="R685" i="1"/>
  <c r="D686" i="1"/>
  <c r="C686" i="1" s="1"/>
  <c r="H686" i="1"/>
  <c r="Q686" i="1"/>
  <c r="R686" i="1"/>
  <c r="D430" i="1"/>
  <c r="C430" i="1" s="1"/>
  <c r="H430" i="1"/>
  <c r="Q430" i="1"/>
  <c r="R430" i="1"/>
  <c r="D427" i="1"/>
  <c r="C427" i="1" s="1"/>
  <c r="H427" i="1"/>
  <c r="Q427" i="1"/>
  <c r="R427" i="1"/>
  <c r="D434" i="1"/>
  <c r="C434" i="1" s="1"/>
  <c r="H434" i="1"/>
  <c r="Q434" i="1"/>
  <c r="R434" i="1"/>
  <c r="D79" i="1"/>
  <c r="C79" i="1" s="1"/>
  <c r="H79" i="1"/>
  <c r="Q79" i="1"/>
  <c r="R79" i="1"/>
  <c r="D93" i="1"/>
  <c r="C93" i="1" s="1"/>
  <c r="H93" i="1"/>
  <c r="Q93" i="1"/>
  <c r="R93" i="1"/>
  <c r="D409" i="1"/>
  <c r="C409" i="1" s="1"/>
  <c r="H409" i="1"/>
  <c r="Q409" i="1"/>
  <c r="R409" i="1"/>
  <c r="D174" i="1"/>
  <c r="C174" i="1" s="1"/>
  <c r="H174" i="1"/>
  <c r="Q174" i="1"/>
  <c r="R174" i="1"/>
  <c r="D367" i="1"/>
  <c r="C367" i="1" s="1"/>
  <c r="H367" i="1"/>
  <c r="Q367" i="1"/>
  <c r="R367" i="1"/>
  <c r="D240" i="1"/>
  <c r="C240" i="1" s="1"/>
  <c r="H240" i="1"/>
  <c r="Q240" i="1"/>
  <c r="R240" i="1"/>
  <c r="D446" i="1"/>
  <c r="C446" i="1" s="1"/>
  <c r="H446" i="1"/>
  <c r="Q446" i="1"/>
  <c r="R446" i="1"/>
  <c r="D57" i="1"/>
  <c r="C57" i="1" s="1"/>
  <c r="H57" i="1"/>
  <c r="Q57" i="1"/>
  <c r="R57" i="1"/>
  <c r="D290" i="1"/>
  <c r="C290" i="1" s="1"/>
  <c r="H290" i="1"/>
  <c r="Q290" i="1"/>
  <c r="R290" i="1"/>
  <c r="D89" i="1"/>
  <c r="C89" i="1" s="1"/>
  <c r="H89" i="1"/>
  <c r="Q89" i="1"/>
  <c r="R89" i="1"/>
  <c r="D433" i="1"/>
  <c r="C433" i="1" s="1"/>
  <c r="H433" i="1"/>
  <c r="Q433" i="1"/>
  <c r="R433" i="1"/>
  <c r="D687" i="1"/>
  <c r="C687" i="1" s="1"/>
  <c r="H687" i="1"/>
  <c r="Q687" i="1"/>
  <c r="R687" i="1"/>
  <c r="D688" i="1"/>
  <c r="C688" i="1" s="1"/>
  <c r="H688" i="1"/>
  <c r="Q688" i="1"/>
  <c r="R688" i="1"/>
  <c r="D689" i="1"/>
  <c r="C689" i="1" s="1"/>
  <c r="H689" i="1"/>
  <c r="Q689" i="1"/>
  <c r="R689" i="1"/>
  <c r="D690" i="1"/>
  <c r="C690" i="1" s="1"/>
  <c r="H690" i="1"/>
  <c r="Q690" i="1"/>
  <c r="R690" i="1"/>
  <c r="D691" i="1"/>
  <c r="C691" i="1" s="1"/>
  <c r="H691" i="1"/>
  <c r="Q691" i="1"/>
  <c r="R691" i="1"/>
  <c r="D692" i="1"/>
  <c r="C692" i="1" s="1"/>
  <c r="H692" i="1"/>
  <c r="Q692" i="1"/>
  <c r="R692" i="1"/>
  <c r="D332" i="1"/>
  <c r="C332" i="1" s="1"/>
  <c r="H332" i="1"/>
  <c r="Q332" i="1"/>
  <c r="R332" i="1"/>
  <c r="D693" i="1"/>
  <c r="C693" i="1" s="1"/>
  <c r="H693" i="1"/>
  <c r="Q693" i="1"/>
  <c r="R693" i="1"/>
  <c r="D447" i="1"/>
  <c r="C447" i="1" s="1"/>
  <c r="H447" i="1"/>
  <c r="Q447" i="1"/>
  <c r="R447" i="1"/>
  <c r="D66" i="1"/>
  <c r="C66" i="1" s="1"/>
  <c r="H66" i="1"/>
  <c r="Q66" i="1"/>
  <c r="R66" i="1"/>
  <c r="D407" i="1"/>
  <c r="C407" i="1" s="1"/>
  <c r="H407" i="1"/>
  <c r="Q407" i="1"/>
  <c r="R407" i="1"/>
  <c r="D428" i="1"/>
  <c r="C428" i="1" s="1"/>
  <c r="H428" i="1"/>
  <c r="Q428" i="1"/>
  <c r="R428" i="1"/>
  <c r="D694" i="1"/>
  <c r="C694" i="1" s="1"/>
  <c r="H694" i="1"/>
  <c r="Q694" i="1"/>
  <c r="R694" i="1"/>
  <c r="D92" i="1"/>
  <c r="C92" i="1" s="1"/>
  <c r="H92" i="1"/>
  <c r="Q92" i="1"/>
  <c r="R92" i="1"/>
  <c r="D323" i="1"/>
  <c r="C323" i="1" s="1"/>
  <c r="H323" i="1"/>
  <c r="Q323" i="1"/>
  <c r="R323" i="1"/>
  <c r="D324" i="1"/>
  <c r="C324" i="1" s="1"/>
  <c r="H324" i="1"/>
  <c r="Q324" i="1"/>
  <c r="R324" i="1"/>
  <c r="D353" i="1"/>
  <c r="C353" i="1" s="1"/>
  <c r="H353" i="1"/>
  <c r="Q353" i="1"/>
  <c r="R353" i="1"/>
  <c r="D383" i="1"/>
  <c r="C383" i="1" s="1"/>
  <c r="H383" i="1"/>
  <c r="Q383" i="1"/>
  <c r="R383" i="1"/>
  <c r="D160" i="1"/>
  <c r="C160" i="1" s="1"/>
  <c r="H160" i="1"/>
  <c r="Q160" i="1"/>
  <c r="R160" i="1"/>
  <c r="D448" i="1"/>
  <c r="C448" i="1" s="1"/>
  <c r="H448" i="1"/>
  <c r="Q448" i="1"/>
  <c r="R448" i="1"/>
  <c r="D695" i="1"/>
  <c r="C695" i="1" s="1"/>
  <c r="H695" i="1"/>
  <c r="Q695" i="1"/>
  <c r="R695" i="1"/>
  <c r="D331" i="1"/>
  <c r="C331" i="1" s="1"/>
  <c r="H331" i="1"/>
  <c r="Q331" i="1"/>
  <c r="R331" i="1"/>
  <c r="D696" i="1"/>
  <c r="C696" i="1" s="1"/>
  <c r="H696" i="1"/>
  <c r="Q696" i="1"/>
  <c r="R696" i="1"/>
  <c r="D697" i="1"/>
  <c r="C697" i="1" s="1"/>
  <c r="H697" i="1"/>
  <c r="Q697" i="1"/>
  <c r="R697" i="1"/>
  <c r="D698" i="1"/>
  <c r="C698" i="1" s="1"/>
  <c r="H698" i="1"/>
  <c r="Q698" i="1"/>
  <c r="R698" i="1"/>
  <c r="D699" i="1"/>
  <c r="C699" i="1" s="1"/>
  <c r="H699" i="1"/>
  <c r="Q699" i="1"/>
  <c r="R699" i="1"/>
  <c r="D700" i="1"/>
  <c r="C700" i="1" s="1"/>
  <c r="H700" i="1"/>
  <c r="Q700" i="1"/>
  <c r="R700" i="1"/>
  <c r="D701" i="1"/>
  <c r="C701" i="1" s="1"/>
  <c r="H701" i="1"/>
  <c r="Q701" i="1"/>
  <c r="R701" i="1"/>
  <c r="D702" i="1"/>
  <c r="C702" i="1" s="1"/>
  <c r="H702" i="1"/>
  <c r="Q702" i="1"/>
  <c r="R702" i="1"/>
  <c r="D703" i="1"/>
  <c r="C703" i="1" s="1"/>
  <c r="H703" i="1"/>
  <c r="Q703" i="1"/>
  <c r="R703" i="1"/>
  <c r="D704" i="1"/>
  <c r="C704" i="1" s="1"/>
  <c r="H704" i="1"/>
  <c r="Q704" i="1"/>
  <c r="R704" i="1"/>
  <c r="D705" i="1"/>
  <c r="C705" i="1" s="1"/>
  <c r="H705" i="1"/>
  <c r="Q705" i="1"/>
  <c r="R705" i="1"/>
  <c r="D706" i="1"/>
  <c r="C706" i="1" s="1"/>
  <c r="H706" i="1"/>
  <c r="Q706" i="1"/>
  <c r="R706" i="1"/>
  <c r="D707" i="1"/>
  <c r="C707" i="1" s="1"/>
  <c r="H707" i="1"/>
  <c r="Q707" i="1"/>
  <c r="R707" i="1"/>
  <c r="D708" i="1"/>
  <c r="C708" i="1" s="1"/>
  <c r="H708" i="1"/>
  <c r="Q708" i="1"/>
  <c r="R708" i="1"/>
  <c r="D709" i="1"/>
  <c r="C709" i="1" s="1"/>
  <c r="H709" i="1"/>
  <c r="Q709" i="1"/>
  <c r="R709" i="1"/>
  <c r="D710" i="1"/>
  <c r="C710" i="1" s="1"/>
  <c r="H710" i="1"/>
  <c r="Q710" i="1"/>
  <c r="R710" i="1"/>
  <c r="D167" i="1"/>
  <c r="C167" i="1" s="1"/>
  <c r="H167" i="1"/>
  <c r="Q167" i="1"/>
  <c r="R167" i="1"/>
  <c r="D227" i="1"/>
  <c r="C227" i="1" s="1"/>
  <c r="H227" i="1"/>
  <c r="Q227" i="1"/>
  <c r="R227" i="1"/>
  <c r="D228" i="1"/>
  <c r="C228" i="1" s="1"/>
  <c r="H228" i="1"/>
  <c r="Q228" i="1"/>
  <c r="R228" i="1"/>
  <c r="D133" i="1"/>
  <c r="C133" i="1" s="1"/>
  <c r="H133" i="1"/>
  <c r="Q133" i="1"/>
  <c r="R133" i="1"/>
  <c r="D155" i="1"/>
  <c r="C155" i="1" s="1"/>
  <c r="H155" i="1"/>
  <c r="Q155" i="1"/>
  <c r="R155" i="1"/>
  <c r="D156" i="1"/>
  <c r="C156" i="1" s="1"/>
  <c r="H156" i="1"/>
  <c r="Q156" i="1"/>
  <c r="R156" i="1"/>
  <c r="D410" i="1"/>
  <c r="C410" i="1" s="1"/>
  <c r="H410" i="1"/>
  <c r="Q410" i="1"/>
  <c r="R410" i="1"/>
  <c r="D26" i="1"/>
  <c r="C26" i="1" s="1"/>
  <c r="H26" i="1"/>
  <c r="Q26" i="1"/>
  <c r="R26" i="1"/>
  <c r="D102" i="1"/>
  <c r="C102" i="1" s="1"/>
  <c r="H102" i="1"/>
  <c r="Q102" i="1"/>
  <c r="R102" i="1"/>
  <c r="D78" i="1"/>
  <c r="C78" i="1" s="1"/>
  <c r="H78" i="1"/>
  <c r="Q78" i="1"/>
  <c r="R78" i="1"/>
  <c r="D266" i="1"/>
  <c r="C266" i="1" s="1"/>
  <c r="H266" i="1"/>
  <c r="Q266" i="1"/>
  <c r="R266" i="1"/>
  <c r="D171" i="1"/>
  <c r="C171" i="1" s="1"/>
  <c r="H171" i="1"/>
  <c r="Q171" i="1"/>
  <c r="R171" i="1"/>
  <c r="D131" i="1"/>
  <c r="C131" i="1" s="1"/>
  <c r="H131" i="1"/>
  <c r="Q131" i="1"/>
  <c r="R131" i="1"/>
  <c r="D94" i="1"/>
  <c r="C94" i="1" s="1"/>
  <c r="H94" i="1"/>
  <c r="Q94" i="1"/>
  <c r="R94" i="1"/>
  <c r="D219" i="1"/>
  <c r="C219" i="1" s="1"/>
  <c r="H219" i="1"/>
  <c r="Q219" i="1"/>
  <c r="R219" i="1"/>
  <c r="D400" i="1"/>
  <c r="C400" i="1" s="1"/>
  <c r="H400" i="1"/>
  <c r="Q400" i="1"/>
  <c r="R400" i="1"/>
  <c r="D419" i="1"/>
  <c r="C419" i="1" s="1"/>
  <c r="H419" i="1"/>
  <c r="Q419" i="1"/>
  <c r="R419" i="1"/>
  <c r="D425" i="1"/>
  <c r="C425" i="1" s="1"/>
  <c r="H425" i="1"/>
  <c r="Q425" i="1"/>
  <c r="R425" i="1"/>
  <c r="D75" i="1"/>
  <c r="C75" i="1" s="1"/>
  <c r="H75" i="1"/>
  <c r="Q75" i="1"/>
  <c r="R75" i="1"/>
  <c r="D169" i="1"/>
  <c r="C169" i="1" s="1"/>
  <c r="H169" i="1"/>
  <c r="Q169" i="1"/>
  <c r="R169" i="1"/>
  <c r="D151" i="1"/>
  <c r="C151" i="1" s="1"/>
  <c r="H151" i="1"/>
  <c r="Q151" i="1"/>
  <c r="R151" i="1"/>
  <c r="D330" i="1"/>
  <c r="C330" i="1" s="1"/>
  <c r="H330" i="1"/>
  <c r="Q330" i="1"/>
  <c r="R330" i="1"/>
  <c r="D159" i="1"/>
  <c r="C159" i="1" s="1"/>
  <c r="H159" i="1"/>
  <c r="Q159" i="1"/>
  <c r="R159" i="1"/>
  <c r="D186" i="1"/>
  <c r="C186" i="1" s="1"/>
  <c r="H186" i="1"/>
  <c r="Q186" i="1"/>
  <c r="R186" i="1"/>
  <c r="D711" i="1"/>
  <c r="C711" i="1" s="1"/>
  <c r="H711" i="1"/>
  <c r="Q711" i="1"/>
  <c r="R711" i="1"/>
  <c r="D712" i="1"/>
  <c r="C712" i="1" s="1"/>
  <c r="H712" i="1"/>
  <c r="Q712" i="1"/>
  <c r="R712" i="1"/>
  <c r="D713" i="1"/>
  <c r="C713" i="1" s="1"/>
  <c r="H713" i="1"/>
  <c r="Q713" i="1"/>
  <c r="R713" i="1"/>
  <c r="D714" i="1"/>
  <c r="C714" i="1" s="1"/>
  <c r="H714" i="1"/>
  <c r="Q714" i="1"/>
  <c r="R714" i="1"/>
  <c r="D715" i="1"/>
  <c r="C715" i="1" s="1"/>
  <c r="H715" i="1"/>
  <c r="Q715" i="1"/>
  <c r="R715" i="1"/>
  <c r="D716" i="1"/>
  <c r="C716" i="1" s="1"/>
  <c r="H716" i="1"/>
  <c r="Q716" i="1"/>
  <c r="R716" i="1"/>
  <c r="D336" i="1"/>
  <c r="C336" i="1" s="1"/>
  <c r="H336" i="1"/>
  <c r="Q336" i="1"/>
  <c r="R336" i="1"/>
  <c r="D36" i="1"/>
  <c r="C36" i="1" s="1"/>
  <c r="H36" i="1"/>
  <c r="Q36" i="1"/>
  <c r="R36" i="1"/>
  <c r="D22" i="1"/>
  <c r="C22" i="1" s="1"/>
  <c r="H22" i="1"/>
  <c r="Q22" i="1"/>
  <c r="R22" i="1"/>
  <c r="D338" i="1"/>
  <c r="C338" i="1" s="1"/>
  <c r="H338" i="1"/>
  <c r="Q338" i="1"/>
  <c r="R338" i="1"/>
  <c r="D399" i="1"/>
  <c r="C399" i="1" s="1"/>
  <c r="H399" i="1"/>
  <c r="Q399" i="1"/>
  <c r="R399" i="1"/>
  <c r="D717" i="1"/>
  <c r="C717" i="1" s="1"/>
  <c r="H717" i="1"/>
  <c r="Q717" i="1"/>
  <c r="R717" i="1"/>
  <c r="D718" i="1"/>
  <c r="C718" i="1" s="1"/>
  <c r="H718" i="1"/>
  <c r="Q718" i="1"/>
  <c r="R718" i="1"/>
  <c r="D204" i="1"/>
  <c r="C204" i="1" s="1"/>
  <c r="H204" i="1"/>
  <c r="Q204" i="1"/>
  <c r="R204" i="1"/>
  <c r="D719" i="1"/>
  <c r="C719" i="1" s="1"/>
  <c r="H719" i="1"/>
  <c r="Q719" i="1"/>
  <c r="R719" i="1"/>
  <c r="D720" i="1"/>
  <c r="C720" i="1" s="1"/>
  <c r="H720" i="1"/>
  <c r="Q720" i="1"/>
  <c r="R720" i="1"/>
  <c r="D721" i="1"/>
  <c r="C721" i="1" s="1"/>
  <c r="H721" i="1"/>
  <c r="Q721" i="1"/>
  <c r="R721" i="1"/>
  <c r="D722" i="1"/>
  <c r="C722" i="1" s="1"/>
  <c r="H722" i="1"/>
  <c r="Q722" i="1"/>
  <c r="R722" i="1"/>
  <c r="D723" i="1"/>
  <c r="C723" i="1" s="1"/>
  <c r="H723" i="1"/>
  <c r="Q723" i="1"/>
  <c r="R723" i="1"/>
  <c r="D724" i="1"/>
  <c r="C724" i="1" s="1"/>
  <c r="H724" i="1"/>
  <c r="Q724" i="1"/>
  <c r="R724" i="1"/>
  <c r="D725" i="1"/>
  <c r="C725" i="1" s="1"/>
  <c r="H725" i="1"/>
  <c r="Q725" i="1"/>
  <c r="R725" i="1"/>
  <c r="D726" i="1"/>
  <c r="C726" i="1" s="1"/>
  <c r="H726" i="1"/>
  <c r="Q726" i="1"/>
  <c r="R726" i="1"/>
  <c r="D727" i="1"/>
  <c r="C727" i="1" s="1"/>
  <c r="H727" i="1"/>
  <c r="Q727" i="1"/>
  <c r="R727" i="1"/>
  <c r="D195" i="1"/>
  <c r="C195" i="1" s="1"/>
  <c r="H195" i="1"/>
  <c r="Q195" i="1"/>
  <c r="R195" i="1"/>
  <c r="D206" i="1"/>
  <c r="C206" i="1" s="1"/>
  <c r="H206" i="1"/>
  <c r="Q206" i="1"/>
  <c r="R206" i="1"/>
  <c r="D157" i="1"/>
  <c r="C157" i="1" s="1"/>
  <c r="H157" i="1"/>
  <c r="Q157" i="1"/>
  <c r="R157" i="1"/>
  <c r="D237" i="1"/>
  <c r="C237" i="1" s="1"/>
  <c r="H237" i="1"/>
  <c r="Q237" i="1"/>
  <c r="R237" i="1"/>
  <c r="D339" i="1"/>
  <c r="C339" i="1" s="1"/>
  <c r="H339" i="1"/>
  <c r="Q339" i="1"/>
  <c r="R339" i="1"/>
  <c r="D333" i="1"/>
  <c r="C333" i="1" s="1"/>
  <c r="H333" i="1"/>
  <c r="Q333" i="1"/>
  <c r="R333" i="1"/>
  <c r="D344" i="1"/>
  <c r="C344" i="1" s="1"/>
  <c r="H344" i="1"/>
  <c r="Q344" i="1"/>
  <c r="R344" i="1"/>
  <c r="D258" i="1"/>
  <c r="C258" i="1" s="1"/>
  <c r="H258" i="1"/>
  <c r="Q258" i="1"/>
  <c r="R258" i="1"/>
  <c r="D265" i="1"/>
  <c r="C265" i="1" s="1"/>
  <c r="H265" i="1"/>
  <c r="Q265" i="1"/>
  <c r="R265" i="1"/>
  <c r="D343" i="1"/>
  <c r="C343" i="1" s="1"/>
  <c r="H343" i="1"/>
  <c r="Q343" i="1"/>
  <c r="R343" i="1"/>
  <c r="D392" i="1"/>
  <c r="C392" i="1" s="1"/>
  <c r="H392" i="1"/>
  <c r="Q392" i="1"/>
  <c r="R392" i="1"/>
  <c r="D177" i="1"/>
  <c r="C177" i="1" s="1"/>
  <c r="H177" i="1"/>
  <c r="Q177" i="1"/>
  <c r="R177" i="1"/>
  <c r="D304" i="1"/>
  <c r="C304" i="1" s="1"/>
  <c r="H304" i="1"/>
  <c r="Q304" i="1"/>
  <c r="R304" i="1"/>
  <c r="D293" i="1"/>
  <c r="C293" i="1" s="1"/>
  <c r="H293" i="1"/>
  <c r="Q293" i="1"/>
  <c r="R293" i="1"/>
  <c r="D357" i="1"/>
  <c r="C357" i="1" s="1"/>
  <c r="H357" i="1"/>
  <c r="Q357" i="1"/>
  <c r="R357" i="1"/>
  <c r="D413" i="1"/>
  <c r="C413" i="1" s="1"/>
  <c r="H413" i="1"/>
  <c r="Q413" i="1"/>
  <c r="R413" i="1"/>
  <c r="D303" i="1"/>
  <c r="C303" i="1" s="1"/>
  <c r="H303" i="1"/>
  <c r="Q303" i="1"/>
  <c r="R303" i="1"/>
  <c r="D402" i="1"/>
  <c r="C402" i="1" s="1"/>
  <c r="H402" i="1"/>
  <c r="Q402" i="1"/>
  <c r="R402" i="1"/>
  <c r="D134" i="1"/>
  <c r="C134" i="1" s="1"/>
  <c r="H134" i="1"/>
  <c r="Q134" i="1"/>
  <c r="R134" i="1"/>
  <c r="D274" i="1"/>
  <c r="C274" i="1" s="1"/>
  <c r="H274" i="1"/>
  <c r="Q274" i="1"/>
  <c r="R274" i="1"/>
  <c r="D384" i="1"/>
  <c r="C384" i="1" s="1"/>
  <c r="H384" i="1"/>
  <c r="Q384" i="1"/>
  <c r="R384" i="1"/>
  <c r="D59" i="1"/>
  <c r="C59" i="1" s="1"/>
  <c r="H59" i="1"/>
  <c r="Q59" i="1"/>
  <c r="R59" i="1"/>
  <c r="D408" i="1"/>
  <c r="C408" i="1" s="1"/>
  <c r="H408" i="1"/>
  <c r="Q408" i="1"/>
  <c r="R408" i="1"/>
  <c r="D386" i="1"/>
  <c r="C386" i="1" s="1"/>
  <c r="H386" i="1"/>
  <c r="Q386" i="1"/>
  <c r="R386" i="1"/>
  <c r="D192" i="1"/>
  <c r="C192" i="1" s="1"/>
  <c r="H192" i="1"/>
  <c r="Q192" i="1"/>
  <c r="R192" i="1"/>
  <c r="D359" i="1"/>
  <c r="C359" i="1" s="1"/>
  <c r="H359" i="1"/>
  <c r="Q359" i="1"/>
  <c r="R359" i="1"/>
  <c r="D354" i="1"/>
  <c r="C354" i="1" s="1"/>
  <c r="H354" i="1"/>
  <c r="Q354" i="1"/>
  <c r="R354" i="1"/>
  <c r="D387" i="1"/>
  <c r="C387" i="1" s="1"/>
  <c r="H387" i="1"/>
  <c r="Q387" i="1"/>
  <c r="R387" i="1"/>
  <c r="D393" i="1"/>
  <c r="C393" i="1" s="1"/>
  <c r="H393" i="1"/>
  <c r="Q393" i="1"/>
  <c r="R393" i="1"/>
  <c r="D86" i="1"/>
  <c r="C86" i="1" s="1"/>
  <c r="H86" i="1"/>
  <c r="Q86" i="1"/>
  <c r="R86" i="1"/>
  <c r="D391" i="1"/>
  <c r="C391" i="1" s="1"/>
  <c r="H391" i="1"/>
  <c r="Q391" i="1"/>
  <c r="R391" i="1"/>
  <c r="D259" i="1"/>
  <c r="C259" i="1" s="1"/>
  <c r="H259" i="1"/>
  <c r="Q259" i="1"/>
  <c r="R259" i="1"/>
  <c r="D194" i="1"/>
  <c r="C194" i="1" s="1"/>
  <c r="H194" i="1"/>
  <c r="Q194" i="1"/>
  <c r="R194" i="1"/>
  <c r="D728" i="1"/>
  <c r="C728" i="1" s="1"/>
  <c r="H728" i="1"/>
  <c r="Q728" i="1"/>
  <c r="R728" i="1"/>
  <c r="D729" i="1"/>
  <c r="C729" i="1" s="1"/>
  <c r="H729" i="1"/>
  <c r="Q729" i="1"/>
  <c r="R729" i="1"/>
  <c r="D71" i="1"/>
  <c r="C71" i="1" s="1"/>
  <c r="H71" i="1"/>
  <c r="Q71" i="1"/>
  <c r="R71" i="1"/>
  <c r="D730" i="1"/>
  <c r="C730" i="1" s="1"/>
  <c r="H730" i="1"/>
  <c r="Q730" i="1"/>
  <c r="R730" i="1"/>
  <c r="D731" i="1"/>
  <c r="C731" i="1" s="1"/>
  <c r="H731" i="1"/>
  <c r="Q731" i="1"/>
  <c r="R731" i="1"/>
  <c r="D732" i="1"/>
  <c r="C732" i="1" s="1"/>
  <c r="H732" i="1"/>
  <c r="Q732" i="1"/>
  <c r="R732" i="1"/>
  <c r="D733" i="1"/>
  <c r="C733" i="1" s="1"/>
  <c r="H733" i="1"/>
  <c r="Q733" i="1"/>
  <c r="R733" i="1"/>
  <c r="D734" i="1"/>
  <c r="C734" i="1" s="1"/>
  <c r="H734" i="1"/>
  <c r="Q734" i="1"/>
  <c r="R734" i="1"/>
  <c r="D735" i="1"/>
  <c r="C735" i="1" s="1"/>
  <c r="H735" i="1"/>
  <c r="Q735" i="1"/>
  <c r="R735" i="1"/>
  <c r="D736" i="1"/>
  <c r="C736" i="1" s="1"/>
  <c r="H736" i="1"/>
  <c r="Q736" i="1"/>
  <c r="R736" i="1"/>
  <c r="D737" i="1"/>
  <c r="C737" i="1" s="1"/>
  <c r="H737" i="1"/>
  <c r="Q737" i="1"/>
  <c r="R737" i="1"/>
  <c r="D738" i="1"/>
  <c r="C738" i="1" s="1"/>
  <c r="H738" i="1"/>
  <c r="Q738" i="1"/>
  <c r="R738" i="1"/>
  <c r="D739" i="1"/>
  <c r="C739" i="1" s="1"/>
  <c r="H739" i="1"/>
  <c r="Q739" i="1"/>
  <c r="R739" i="1"/>
  <c r="D740" i="1"/>
  <c r="C740" i="1" s="1"/>
  <c r="H740" i="1"/>
  <c r="Q740" i="1"/>
  <c r="R740" i="1"/>
  <c r="D264" i="1"/>
  <c r="C264" i="1" s="1"/>
  <c r="H264" i="1"/>
  <c r="Q264" i="1"/>
  <c r="R264" i="1"/>
  <c r="D124" i="1"/>
  <c r="C124" i="1" s="1"/>
  <c r="H124" i="1"/>
  <c r="Q124" i="1"/>
  <c r="R124" i="1"/>
  <c r="D125" i="1"/>
  <c r="C125" i="1" s="1"/>
  <c r="H125" i="1"/>
  <c r="Q125" i="1"/>
  <c r="R125" i="1"/>
  <c r="D249" i="1"/>
  <c r="C249" i="1" s="1"/>
  <c r="H249" i="1"/>
  <c r="Q249" i="1"/>
  <c r="R249" i="1"/>
  <c r="D325" i="1"/>
  <c r="C325" i="1" s="1"/>
  <c r="H325" i="1"/>
  <c r="Q325" i="1"/>
  <c r="R325" i="1"/>
  <c r="D326" i="1"/>
  <c r="C326" i="1" s="1"/>
  <c r="H326" i="1"/>
  <c r="Q326" i="1"/>
  <c r="R326" i="1"/>
  <c r="D63" i="1"/>
  <c r="C63" i="1" s="1"/>
  <c r="H63" i="1"/>
  <c r="Q63" i="1"/>
  <c r="R63" i="1"/>
  <c r="D424" i="1"/>
  <c r="C424" i="1" s="1"/>
  <c r="H424" i="1"/>
  <c r="Q424" i="1"/>
  <c r="R424" i="1"/>
  <c r="D327" i="1"/>
  <c r="C327" i="1" s="1"/>
  <c r="H327" i="1"/>
  <c r="Q327" i="1"/>
  <c r="R327" i="1"/>
  <c r="D250" i="1"/>
  <c r="C250" i="1" s="1"/>
  <c r="H250" i="1"/>
  <c r="Q250" i="1"/>
  <c r="R250" i="1"/>
  <c r="D87" i="1"/>
  <c r="C87" i="1" s="1"/>
  <c r="H87" i="1"/>
  <c r="Q87" i="1"/>
  <c r="R87" i="1"/>
  <c r="D306" i="1"/>
  <c r="C306" i="1" s="1"/>
  <c r="H306" i="1"/>
  <c r="Q306" i="1"/>
  <c r="R306" i="1"/>
  <c r="D362" i="1"/>
  <c r="C362" i="1" s="1"/>
  <c r="H362" i="1"/>
  <c r="Q362" i="1"/>
  <c r="R362" i="1"/>
  <c r="D363" i="1"/>
  <c r="C363" i="1" s="1"/>
  <c r="H363" i="1"/>
  <c r="Q363" i="1"/>
  <c r="R363" i="1"/>
  <c r="D741" i="1"/>
  <c r="C741" i="1" s="1"/>
  <c r="H741" i="1"/>
  <c r="Q741" i="1"/>
  <c r="R741" i="1"/>
  <c r="D742" i="1"/>
  <c r="C742" i="1" s="1"/>
  <c r="H742" i="1"/>
  <c r="Q742" i="1"/>
  <c r="R742" i="1"/>
  <c r="D743" i="1"/>
  <c r="C743" i="1" s="1"/>
  <c r="H743" i="1"/>
  <c r="Q743" i="1"/>
  <c r="R743" i="1"/>
  <c r="D744" i="1"/>
  <c r="C744" i="1" s="1"/>
  <c r="H744" i="1"/>
  <c r="Q744" i="1"/>
  <c r="R744" i="1"/>
  <c r="D745" i="1"/>
  <c r="C745" i="1" s="1"/>
  <c r="H745" i="1"/>
  <c r="Q745" i="1"/>
  <c r="R745" i="1"/>
  <c r="D746" i="1"/>
  <c r="C746" i="1" s="1"/>
  <c r="H746" i="1"/>
  <c r="Q746" i="1"/>
  <c r="R746" i="1"/>
  <c r="D747" i="1"/>
  <c r="C747" i="1" s="1"/>
  <c r="H747" i="1"/>
  <c r="Q747" i="1"/>
  <c r="R747" i="1"/>
  <c r="D251" i="1"/>
  <c r="C251" i="1" s="1"/>
  <c r="H251" i="1"/>
  <c r="Q251" i="1"/>
  <c r="R251" i="1"/>
  <c r="D41" i="1"/>
  <c r="C41" i="1" s="1"/>
  <c r="H41" i="1"/>
  <c r="Q41" i="1"/>
  <c r="R41" i="1"/>
  <c r="D54" i="1"/>
  <c r="C54" i="1" s="1"/>
  <c r="H54" i="1"/>
  <c r="Q54" i="1"/>
  <c r="R54" i="1"/>
  <c r="D60" i="1"/>
  <c r="C60" i="1" s="1"/>
  <c r="H60" i="1"/>
  <c r="Q60" i="1"/>
  <c r="R60" i="1"/>
  <c r="D142" i="1"/>
  <c r="C142" i="1" s="1"/>
  <c r="H142" i="1"/>
  <c r="Q142" i="1"/>
  <c r="R142" i="1"/>
  <c r="D50" i="1"/>
  <c r="C50" i="1" s="1"/>
  <c r="H50" i="1"/>
  <c r="Q50" i="1"/>
  <c r="R50" i="1"/>
  <c r="D432" i="1"/>
  <c r="C432" i="1" s="1"/>
  <c r="H432" i="1"/>
  <c r="Q432" i="1"/>
  <c r="R432" i="1"/>
  <c r="D207" i="1"/>
  <c r="C207" i="1" s="1"/>
  <c r="H207" i="1"/>
  <c r="Q207" i="1"/>
  <c r="R207" i="1"/>
  <c r="D254" i="1"/>
  <c r="C254" i="1" s="1"/>
  <c r="H254" i="1"/>
  <c r="Q254" i="1"/>
  <c r="R254" i="1"/>
  <c r="D748" i="1"/>
  <c r="C748" i="1" s="1"/>
  <c r="H748" i="1"/>
  <c r="Q748" i="1"/>
  <c r="R748" i="1"/>
  <c r="D749" i="1"/>
  <c r="C749" i="1" s="1"/>
  <c r="H749" i="1"/>
  <c r="Q749" i="1"/>
  <c r="R749" i="1"/>
  <c r="D750" i="1"/>
  <c r="C750" i="1" s="1"/>
  <c r="H750" i="1"/>
  <c r="Q750" i="1"/>
  <c r="R750" i="1"/>
  <c r="D751" i="1"/>
  <c r="C751" i="1" s="1"/>
  <c r="H751" i="1"/>
  <c r="Q751" i="1"/>
  <c r="R751" i="1"/>
  <c r="D752" i="1"/>
  <c r="C752" i="1" s="1"/>
  <c r="H752" i="1"/>
  <c r="Q752" i="1"/>
  <c r="R752" i="1"/>
  <c r="D753" i="1"/>
  <c r="C753" i="1" s="1"/>
  <c r="H753" i="1"/>
  <c r="Q753" i="1"/>
  <c r="R753" i="1"/>
  <c r="D754" i="1"/>
  <c r="C754" i="1" s="1"/>
  <c r="H754" i="1"/>
  <c r="Q754" i="1"/>
  <c r="R754" i="1"/>
  <c r="D755" i="1"/>
  <c r="C755" i="1" s="1"/>
  <c r="H755" i="1"/>
  <c r="Q755" i="1"/>
  <c r="R755" i="1"/>
  <c r="D756" i="1"/>
  <c r="C756" i="1" s="1"/>
  <c r="H756" i="1"/>
  <c r="Q756" i="1"/>
  <c r="R756" i="1"/>
  <c r="D757" i="1"/>
  <c r="C757" i="1" s="1"/>
  <c r="H757" i="1"/>
  <c r="Q757" i="1"/>
  <c r="R757" i="1"/>
  <c r="D758" i="1"/>
  <c r="C758" i="1" s="1"/>
  <c r="H758" i="1"/>
  <c r="Q758" i="1"/>
  <c r="R758" i="1"/>
  <c r="D759" i="1"/>
  <c r="C759" i="1" s="1"/>
  <c r="H759" i="1"/>
  <c r="Q759" i="1"/>
  <c r="R759" i="1"/>
  <c r="D760" i="1"/>
  <c r="C760" i="1" s="1"/>
  <c r="H760" i="1"/>
  <c r="Q760" i="1"/>
  <c r="R760" i="1"/>
  <c r="D85" i="1"/>
  <c r="C85" i="1" s="1"/>
  <c r="H85" i="1"/>
  <c r="Q85" i="1"/>
  <c r="R85" i="1"/>
  <c r="D761" i="1"/>
  <c r="C761" i="1" s="1"/>
  <c r="H761" i="1"/>
  <c r="Q761" i="1"/>
  <c r="R761" i="1"/>
  <c r="D762" i="1"/>
  <c r="C762" i="1" s="1"/>
  <c r="H762" i="1"/>
  <c r="Q762" i="1"/>
  <c r="R762" i="1"/>
  <c r="D275" i="1"/>
  <c r="C275" i="1" s="1"/>
  <c r="H275" i="1"/>
  <c r="Q275" i="1"/>
  <c r="R275" i="1"/>
  <c r="D276" i="1"/>
  <c r="C276" i="1" s="1"/>
  <c r="H276" i="1"/>
  <c r="Q276" i="1"/>
  <c r="R276" i="1"/>
  <c r="D277" i="1"/>
  <c r="C277" i="1" s="1"/>
  <c r="H277" i="1"/>
  <c r="Q277" i="1"/>
  <c r="R277" i="1"/>
  <c r="D763" i="1"/>
  <c r="C763" i="1" s="1"/>
  <c r="H763" i="1"/>
  <c r="Q763" i="1"/>
  <c r="R763" i="1"/>
  <c r="D764" i="1"/>
  <c r="C764" i="1" s="1"/>
  <c r="H764" i="1"/>
  <c r="Q764" i="1"/>
  <c r="R764" i="1"/>
  <c r="D765" i="1"/>
  <c r="C765" i="1" s="1"/>
  <c r="H765" i="1"/>
  <c r="Q765" i="1"/>
  <c r="R765" i="1"/>
  <c r="D278" i="1"/>
  <c r="C278" i="1" s="1"/>
  <c r="H278" i="1"/>
  <c r="Q278" i="1"/>
  <c r="R278" i="1"/>
  <c r="D328" i="1"/>
  <c r="C328" i="1" s="1"/>
  <c r="H328" i="1"/>
  <c r="Q328" i="1"/>
  <c r="R328" i="1"/>
  <c r="D766" i="1"/>
  <c r="C766" i="1" s="1"/>
  <c r="H766" i="1"/>
  <c r="Q766" i="1"/>
  <c r="R766" i="1"/>
  <c r="D767" i="1"/>
  <c r="C767" i="1" s="1"/>
  <c r="H767" i="1"/>
  <c r="Q767" i="1"/>
  <c r="R767" i="1"/>
  <c r="D279" i="1"/>
  <c r="C279" i="1" s="1"/>
  <c r="H279" i="1"/>
  <c r="Q279" i="1"/>
  <c r="R279" i="1"/>
  <c r="D76" i="1"/>
  <c r="C76" i="1" s="1"/>
  <c r="H76" i="1"/>
  <c r="Q76" i="1"/>
  <c r="R76" i="1"/>
  <c r="D329" i="1"/>
  <c r="C329" i="1" s="1"/>
  <c r="H329" i="1"/>
  <c r="Q329" i="1"/>
  <c r="R329" i="1"/>
  <c r="D280" i="1"/>
  <c r="C280" i="1" s="1"/>
  <c r="H280" i="1"/>
  <c r="Q280" i="1"/>
  <c r="R280" i="1"/>
  <c r="D281" i="1"/>
  <c r="C281" i="1" s="1"/>
  <c r="H281" i="1"/>
  <c r="Q281" i="1"/>
  <c r="R281" i="1"/>
  <c r="D282" i="1"/>
  <c r="C282" i="1" s="1"/>
  <c r="H282" i="1"/>
  <c r="Q282" i="1"/>
  <c r="R282" i="1"/>
  <c r="D283" i="1"/>
  <c r="C283" i="1" s="1"/>
  <c r="H283" i="1"/>
  <c r="Q283" i="1"/>
  <c r="R283" i="1"/>
  <c r="D768" i="1"/>
  <c r="C768" i="1" s="1"/>
  <c r="H768" i="1"/>
  <c r="Q768" i="1"/>
  <c r="R768" i="1"/>
  <c r="D284" i="1"/>
  <c r="C284" i="1" s="1"/>
  <c r="H284" i="1"/>
  <c r="Q284" i="1"/>
  <c r="R284" i="1"/>
  <c r="D285" i="1"/>
  <c r="C285" i="1" s="1"/>
  <c r="H285" i="1"/>
  <c r="Q285" i="1"/>
  <c r="R285" i="1"/>
  <c r="D286" i="1"/>
  <c r="C286" i="1" s="1"/>
  <c r="H286" i="1"/>
  <c r="Q286" i="1"/>
  <c r="R286" i="1"/>
  <c r="D385" i="1"/>
  <c r="C385" i="1" s="1"/>
  <c r="H385" i="1"/>
  <c r="Q385" i="1"/>
  <c r="R385" i="1"/>
  <c r="D769" i="1"/>
  <c r="C769" i="1" s="1"/>
  <c r="H769" i="1"/>
  <c r="Q769" i="1"/>
  <c r="R769" i="1"/>
  <c r="D43" i="1"/>
  <c r="C43" i="1" s="1"/>
  <c r="H43" i="1"/>
  <c r="Q43" i="1"/>
  <c r="R43" i="1"/>
  <c r="D51" i="1"/>
  <c r="C51" i="1" s="1"/>
  <c r="H51" i="1"/>
  <c r="Q51" i="1"/>
  <c r="R51" i="1"/>
  <c r="N725" i="1" l="1"/>
  <c r="P724" i="1"/>
  <c r="O718" i="1"/>
  <c r="O638" i="1"/>
  <c r="N638" i="1"/>
  <c r="P631" i="1"/>
  <c r="P537" i="1"/>
  <c r="O282" i="1"/>
  <c r="N282" i="1"/>
  <c r="P255" i="1"/>
  <c r="N718" i="1"/>
  <c r="O631" i="1"/>
  <c r="P711" i="1"/>
  <c r="O618" i="1"/>
  <c r="P495" i="1"/>
  <c r="O711" i="1"/>
  <c r="N618" i="1"/>
  <c r="P228" i="1"/>
  <c r="P704" i="1"/>
  <c r="P611" i="1"/>
  <c r="O202" i="1"/>
  <c r="O698" i="1"/>
  <c r="O611" i="1"/>
  <c r="P468" i="1"/>
  <c r="N202" i="1"/>
  <c r="N698" i="1"/>
  <c r="O598" i="1"/>
  <c r="O442" i="1"/>
  <c r="P175" i="1"/>
  <c r="P691" i="1"/>
  <c r="N598" i="1"/>
  <c r="N442" i="1"/>
  <c r="O691" i="1"/>
  <c r="P591" i="1"/>
  <c r="P415" i="1"/>
  <c r="N685" i="1"/>
  <c r="O591" i="1"/>
  <c r="P148" i="1"/>
  <c r="O758" i="1"/>
  <c r="O678" i="1"/>
  <c r="O578" i="1"/>
  <c r="O122" i="1"/>
  <c r="N758" i="1"/>
  <c r="N678" i="1"/>
  <c r="N578" i="1"/>
  <c r="P388" i="1"/>
  <c r="N122" i="1"/>
  <c r="P751" i="1"/>
  <c r="P671" i="1"/>
  <c r="P571" i="1"/>
  <c r="O362" i="1"/>
  <c r="P95" i="1"/>
  <c r="O751" i="1"/>
  <c r="O671" i="1"/>
  <c r="O571" i="1"/>
  <c r="N362" i="1"/>
  <c r="O738" i="1"/>
  <c r="O658" i="1"/>
  <c r="P335" i="1"/>
  <c r="N738" i="1"/>
  <c r="N658" i="1"/>
  <c r="P562" i="1"/>
  <c r="P68" i="1"/>
  <c r="P731" i="1"/>
  <c r="P651" i="1"/>
  <c r="O731" i="1"/>
  <c r="O651" i="1"/>
  <c r="P551" i="1"/>
  <c r="P308" i="1"/>
  <c r="P35" i="1"/>
  <c r="L563" i="1"/>
  <c r="M563" i="1" s="1"/>
  <c r="N563" i="1"/>
  <c r="O563" i="1"/>
  <c r="L543" i="1"/>
  <c r="M543" i="1" s="1"/>
  <c r="N543" i="1"/>
  <c r="O543" i="1"/>
  <c r="P543" i="1"/>
  <c r="L523" i="1"/>
  <c r="N523" i="1"/>
  <c r="O523" i="1"/>
  <c r="P523" i="1"/>
  <c r="L503" i="1"/>
  <c r="M503" i="1" s="1"/>
  <c r="N503" i="1"/>
  <c r="O503" i="1"/>
  <c r="P503" i="1"/>
  <c r="L483" i="1"/>
  <c r="M483" i="1" s="1"/>
  <c r="N483" i="1"/>
  <c r="O483" i="1"/>
  <c r="P483" i="1"/>
  <c r="L463" i="1"/>
  <c r="M463" i="1" s="1"/>
  <c r="N463" i="1"/>
  <c r="O463" i="1"/>
  <c r="P463" i="1"/>
  <c r="L443" i="1"/>
  <c r="M443" i="1" s="1"/>
  <c r="N443" i="1"/>
  <c r="O443" i="1"/>
  <c r="P443" i="1"/>
  <c r="L423" i="1"/>
  <c r="M423" i="1" s="1"/>
  <c r="N423" i="1"/>
  <c r="O423" i="1"/>
  <c r="P423" i="1"/>
  <c r="L403" i="1"/>
  <c r="M403" i="1" s="1"/>
  <c r="N403" i="1"/>
  <c r="O403" i="1"/>
  <c r="P403" i="1"/>
  <c r="L383" i="1"/>
  <c r="N383" i="1"/>
  <c r="O383" i="1"/>
  <c r="P383" i="1"/>
  <c r="N363" i="1"/>
  <c r="O363" i="1"/>
  <c r="P363" i="1"/>
  <c r="N343" i="1"/>
  <c r="O343" i="1"/>
  <c r="P343" i="1"/>
  <c r="L323" i="1"/>
  <c r="M323" i="1" s="1"/>
  <c r="N323" i="1"/>
  <c r="O323" i="1"/>
  <c r="P323" i="1"/>
  <c r="L303" i="1"/>
  <c r="M303" i="1" s="1"/>
  <c r="N303" i="1"/>
  <c r="O303" i="1"/>
  <c r="P303" i="1"/>
  <c r="L283" i="1"/>
  <c r="M283" i="1" s="1"/>
  <c r="N283" i="1"/>
  <c r="O283" i="1"/>
  <c r="P283" i="1"/>
  <c r="L263" i="1"/>
  <c r="M263" i="1" s="1"/>
  <c r="N263" i="1"/>
  <c r="O263" i="1"/>
  <c r="P263" i="1"/>
  <c r="L243" i="1"/>
  <c r="M243" i="1" s="1"/>
  <c r="N243" i="1"/>
  <c r="O243" i="1"/>
  <c r="P243" i="1"/>
  <c r="L223" i="1"/>
  <c r="M223" i="1" s="1"/>
  <c r="N223" i="1"/>
  <c r="O223" i="1"/>
  <c r="P223" i="1"/>
  <c r="L203" i="1"/>
  <c r="M203" i="1" s="1"/>
  <c r="N203" i="1"/>
  <c r="O203" i="1"/>
  <c r="P203" i="1"/>
  <c r="L183" i="1"/>
  <c r="M183" i="1" s="1"/>
  <c r="N183" i="1"/>
  <c r="O183" i="1"/>
  <c r="P183" i="1"/>
  <c r="L163" i="1"/>
  <c r="M163" i="1" s="1"/>
  <c r="N163" i="1"/>
  <c r="O163" i="1"/>
  <c r="P163" i="1"/>
  <c r="L143" i="1"/>
  <c r="M143" i="1" s="1"/>
  <c r="N143" i="1"/>
  <c r="O143" i="1"/>
  <c r="P143" i="1"/>
  <c r="L123" i="1"/>
  <c r="M123" i="1" s="1"/>
  <c r="N123" i="1"/>
  <c r="O123" i="1"/>
  <c r="P123" i="1"/>
  <c r="L103" i="1"/>
  <c r="M103" i="1" s="1"/>
  <c r="N103" i="1"/>
  <c r="O103" i="1"/>
  <c r="P103" i="1"/>
  <c r="L83" i="1"/>
  <c r="M83" i="1" s="1"/>
  <c r="N83" i="1"/>
  <c r="O83" i="1"/>
  <c r="P83" i="1"/>
  <c r="L63" i="1"/>
  <c r="M63" i="1" s="1"/>
  <c r="N63" i="1"/>
  <c r="O63" i="1"/>
  <c r="P63" i="1"/>
  <c r="L43" i="1"/>
  <c r="M43" i="1" s="1"/>
  <c r="N43" i="1"/>
  <c r="O43" i="1"/>
  <c r="P43" i="1"/>
  <c r="L23" i="1"/>
  <c r="M23" i="1" s="1"/>
  <c r="N23" i="1"/>
  <c r="O23" i="1"/>
  <c r="P23" i="1"/>
  <c r="L3" i="1"/>
  <c r="M3" i="1" s="1"/>
  <c r="N3" i="1"/>
  <c r="O3" i="1"/>
  <c r="P3" i="1"/>
  <c r="O764" i="1"/>
  <c r="P757" i="1"/>
  <c r="N751" i="1"/>
  <c r="O744" i="1"/>
  <c r="P737" i="1"/>
  <c r="N731" i="1"/>
  <c r="O724" i="1"/>
  <c r="P717" i="1"/>
  <c r="N711" i="1"/>
  <c r="O704" i="1"/>
  <c r="P697" i="1"/>
  <c r="N691" i="1"/>
  <c r="O684" i="1"/>
  <c r="P677" i="1"/>
  <c r="N671" i="1"/>
  <c r="O664" i="1"/>
  <c r="P657" i="1"/>
  <c r="N651" i="1"/>
  <c r="O644" i="1"/>
  <c r="P637" i="1"/>
  <c r="N631" i="1"/>
  <c r="O624" i="1"/>
  <c r="P617" i="1"/>
  <c r="N611" i="1"/>
  <c r="O604" i="1"/>
  <c r="P597" i="1"/>
  <c r="N591" i="1"/>
  <c r="O584" i="1"/>
  <c r="P577" i="1"/>
  <c r="N571" i="1"/>
  <c r="O562" i="1"/>
  <c r="L565" i="1"/>
  <c r="M565" i="1" s="1"/>
  <c r="P565" i="1"/>
  <c r="L505" i="1"/>
  <c r="M505" i="1" s="1"/>
  <c r="N505" i="1"/>
  <c r="O505" i="1"/>
  <c r="P505" i="1"/>
  <c r="L445" i="1"/>
  <c r="M445" i="1" s="1"/>
  <c r="N445" i="1"/>
  <c r="O445" i="1"/>
  <c r="P445" i="1"/>
  <c r="L405" i="1"/>
  <c r="M405" i="1" s="1"/>
  <c r="N405" i="1"/>
  <c r="O405" i="1"/>
  <c r="P405" i="1"/>
  <c r="L305" i="1"/>
  <c r="M305" i="1" s="1"/>
  <c r="N305" i="1"/>
  <c r="O305" i="1"/>
  <c r="P305" i="1"/>
  <c r="L225" i="1"/>
  <c r="M225" i="1" s="1"/>
  <c r="N225" i="1"/>
  <c r="O225" i="1"/>
  <c r="P225" i="1"/>
  <c r="L165" i="1"/>
  <c r="M165" i="1" s="1"/>
  <c r="N165" i="1"/>
  <c r="O165" i="1"/>
  <c r="P165" i="1"/>
  <c r="L125" i="1"/>
  <c r="M125" i="1" s="1"/>
  <c r="N125" i="1"/>
  <c r="O125" i="1"/>
  <c r="P125" i="1"/>
  <c r="L65" i="1"/>
  <c r="M65" i="1" s="1"/>
  <c r="N65" i="1"/>
  <c r="O65" i="1"/>
  <c r="P65" i="1"/>
  <c r="N745" i="1"/>
  <c r="N705" i="1"/>
  <c r="N645" i="1"/>
  <c r="N605" i="1"/>
  <c r="N585" i="1"/>
  <c r="L544" i="1"/>
  <c r="M544" i="1" s="1"/>
  <c r="P544" i="1"/>
  <c r="L484" i="1"/>
  <c r="M484" i="1" s="1"/>
  <c r="N484" i="1"/>
  <c r="P484" i="1"/>
  <c r="L424" i="1"/>
  <c r="M424" i="1" s="1"/>
  <c r="N424" i="1"/>
  <c r="P424" i="1"/>
  <c r="L344" i="1"/>
  <c r="M344" i="1" s="1"/>
  <c r="N344" i="1"/>
  <c r="P344" i="1"/>
  <c r="L284" i="1"/>
  <c r="M284" i="1" s="1"/>
  <c r="N284" i="1"/>
  <c r="P284" i="1"/>
  <c r="L244" i="1"/>
  <c r="M244" i="1" s="1"/>
  <c r="N244" i="1"/>
  <c r="P244" i="1"/>
  <c r="L184" i="1"/>
  <c r="M184" i="1" s="1"/>
  <c r="N184" i="1"/>
  <c r="P184" i="1"/>
  <c r="L104" i="1"/>
  <c r="M104" i="1" s="1"/>
  <c r="N104" i="1"/>
  <c r="P104" i="1"/>
  <c r="P644" i="1"/>
  <c r="P584" i="1"/>
  <c r="N2" i="1"/>
  <c r="N764" i="1"/>
  <c r="O757" i="1"/>
  <c r="P750" i="1"/>
  <c r="N744" i="1"/>
  <c r="O737" i="1"/>
  <c r="P730" i="1"/>
  <c r="N724" i="1"/>
  <c r="O717" i="1"/>
  <c r="P710" i="1"/>
  <c r="N704" i="1"/>
  <c r="O697" i="1"/>
  <c r="P690" i="1"/>
  <c r="N684" i="1"/>
  <c r="O677" i="1"/>
  <c r="P670" i="1"/>
  <c r="N664" i="1"/>
  <c r="O657" i="1"/>
  <c r="P650" i="1"/>
  <c r="N644" i="1"/>
  <c r="O637" i="1"/>
  <c r="P630" i="1"/>
  <c r="N624" i="1"/>
  <c r="O617" i="1"/>
  <c r="P610" i="1"/>
  <c r="N604" i="1"/>
  <c r="O597" i="1"/>
  <c r="P590" i="1"/>
  <c r="N584" i="1"/>
  <c r="O577" i="1"/>
  <c r="P570" i="1"/>
  <c r="N562" i="1"/>
  <c r="L541" i="1"/>
  <c r="M541" i="1" s="1"/>
  <c r="N541" i="1"/>
  <c r="P541" i="1"/>
  <c r="L521" i="1"/>
  <c r="M521" i="1" s="1"/>
  <c r="N521" i="1"/>
  <c r="P521" i="1"/>
  <c r="L501" i="1"/>
  <c r="M501" i="1" s="1"/>
  <c r="N501" i="1"/>
  <c r="P501" i="1"/>
  <c r="L481" i="1"/>
  <c r="M481" i="1" s="1"/>
  <c r="N481" i="1"/>
  <c r="P481" i="1"/>
  <c r="L461" i="1"/>
  <c r="M461" i="1" s="1"/>
  <c r="N461" i="1"/>
  <c r="P461" i="1"/>
  <c r="L441" i="1"/>
  <c r="M441" i="1" s="1"/>
  <c r="N441" i="1"/>
  <c r="P441" i="1"/>
  <c r="L421" i="1"/>
  <c r="M421" i="1" s="1"/>
  <c r="N421" i="1"/>
  <c r="P421" i="1"/>
  <c r="L401" i="1"/>
  <c r="M401" i="1" s="1"/>
  <c r="N401" i="1"/>
  <c r="P401" i="1"/>
  <c r="L381" i="1"/>
  <c r="M381" i="1" s="1"/>
  <c r="N381" i="1"/>
  <c r="P381" i="1"/>
  <c r="L361" i="1"/>
  <c r="M361" i="1" s="1"/>
  <c r="N361" i="1"/>
  <c r="P361" i="1"/>
  <c r="L341" i="1"/>
  <c r="M341" i="1" s="1"/>
  <c r="N341" i="1"/>
  <c r="P341" i="1"/>
  <c r="L321" i="1"/>
  <c r="M321" i="1" s="1"/>
  <c r="N321" i="1"/>
  <c r="P321" i="1"/>
  <c r="L301" i="1"/>
  <c r="M301" i="1" s="1"/>
  <c r="N301" i="1"/>
  <c r="P301" i="1"/>
  <c r="L281" i="1"/>
  <c r="M281" i="1" s="1"/>
  <c r="N281" i="1"/>
  <c r="P281" i="1"/>
  <c r="L261" i="1"/>
  <c r="M261" i="1" s="1"/>
  <c r="N261" i="1"/>
  <c r="P261" i="1"/>
  <c r="L241" i="1"/>
  <c r="M241" i="1" s="1"/>
  <c r="N241" i="1"/>
  <c r="P241" i="1"/>
  <c r="L221" i="1"/>
  <c r="M221" i="1" s="1"/>
  <c r="N221" i="1"/>
  <c r="P221" i="1"/>
  <c r="L201" i="1"/>
  <c r="M201" i="1" s="1"/>
  <c r="N201" i="1"/>
  <c r="P201" i="1"/>
  <c r="L181" i="1"/>
  <c r="M181" i="1" s="1"/>
  <c r="N181" i="1"/>
  <c r="P181" i="1"/>
  <c r="L161" i="1"/>
  <c r="M161" i="1" s="1"/>
  <c r="N161" i="1"/>
  <c r="P161" i="1"/>
  <c r="L141" i="1"/>
  <c r="M141" i="1" s="1"/>
  <c r="N141" i="1"/>
  <c r="P141" i="1"/>
  <c r="L121" i="1"/>
  <c r="M121" i="1" s="1"/>
  <c r="N121" i="1"/>
  <c r="P121" i="1"/>
  <c r="L101" i="1"/>
  <c r="M101" i="1" s="1"/>
  <c r="N101" i="1"/>
  <c r="P101" i="1"/>
  <c r="L81" i="1"/>
  <c r="M81" i="1" s="1"/>
  <c r="N81" i="1"/>
  <c r="P81" i="1"/>
  <c r="L61" i="1"/>
  <c r="M61" i="1" s="1"/>
  <c r="N61" i="1"/>
  <c r="P61" i="1"/>
  <c r="L41" i="1"/>
  <c r="M41" i="1" s="1"/>
  <c r="N41" i="1"/>
  <c r="P41" i="1"/>
  <c r="L21" i="1"/>
  <c r="M21" i="1" s="1"/>
  <c r="N21" i="1"/>
  <c r="P21" i="1"/>
  <c r="P2" i="1"/>
  <c r="P763" i="1"/>
  <c r="N757" i="1"/>
  <c r="O750" i="1"/>
  <c r="P743" i="1"/>
  <c r="N737" i="1"/>
  <c r="O730" i="1"/>
  <c r="P723" i="1"/>
  <c r="N717" i="1"/>
  <c r="O710" i="1"/>
  <c r="P703" i="1"/>
  <c r="N697" i="1"/>
  <c r="O690" i="1"/>
  <c r="P683" i="1"/>
  <c r="N677" i="1"/>
  <c r="O670" i="1"/>
  <c r="P663" i="1"/>
  <c r="N657" i="1"/>
  <c r="O650" i="1"/>
  <c r="P643" i="1"/>
  <c r="N637" i="1"/>
  <c r="O630" i="1"/>
  <c r="P623" i="1"/>
  <c r="N617" i="1"/>
  <c r="O610" i="1"/>
  <c r="P603" i="1"/>
  <c r="N597" i="1"/>
  <c r="O590" i="1"/>
  <c r="P583" i="1"/>
  <c r="N577" i="1"/>
  <c r="O570" i="1"/>
  <c r="P561" i="1"/>
  <c r="O549" i="1"/>
  <c r="P535" i="1"/>
  <c r="P515" i="1"/>
  <c r="O489" i="1"/>
  <c r="P462" i="1"/>
  <c r="O409" i="1"/>
  <c r="P382" i="1"/>
  <c r="O329" i="1"/>
  <c r="P302" i="1"/>
  <c r="O249" i="1"/>
  <c r="P222" i="1"/>
  <c r="O169" i="1"/>
  <c r="P142" i="1"/>
  <c r="O89" i="1"/>
  <c r="P62" i="1"/>
  <c r="O29" i="1"/>
  <c r="L560" i="1"/>
  <c r="M560" i="1" s="1"/>
  <c r="N560" i="1"/>
  <c r="O560" i="1"/>
  <c r="P560" i="1"/>
  <c r="L540" i="1"/>
  <c r="M540" i="1" s="1"/>
  <c r="N540" i="1"/>
  <c r="O540" i="1"/>
  <c r="P540" i="1"/>
  <c r="L520" i="1"/>
  <c r="M520" i="1" s="1"/>
  <c r="N520" i="1"/>
  <c r="O520" i="1"/>
  <c r="P520" i="1"/>
  <c r="L500" i="1"/>
  <c r="M500" i="1" s="1"/>
  <c r="N500" i="1"/>
  <c r="O500" i="1"/>
  <c r="P500" i="1"/>
  <c r="L480" i="1"/>
  <c r="M480" i="1" s="1"/>
  <c r="N480" i="1"/>
  <c r="O480" i="1"/>
  <c r="P480" i="1"/>
  <c r="L460" i="1"/>
  <c r="M460" i="1" s="1"/>
  <c r="N460" i="1"/>
  <c r="O460" i="1"/>
  <c r="P460" i="1"/>
  <c r="L440" i="1"/>
  <c r="M440" i="1" s="1"/>
  <c r="N440" i="1"/>
  <c r="O440" i="1"/>
  <c r="P440" i="1"/>
  <c r="L420" i="1"/>
  <c r="M420" i="1" s="1"/>
  <c r="N420" i="1"/>
  <c r="O420" i="1"/>
  <c r="P420" i="1"/>
  <c r="L400" i="1"/>
  <c r="M400" i="1" s="1"/>
  <c r="N400" i="1"/>
  <c r="O400" i="1"/>
  <c r="P400" i="1"/>
  <c r="L380" i="1"/>
  <c r="M380" i="1" s="1"/>
  <c r="N380" i="1"/>
  <c r="O380" i="1"/>
  <c r="P380" i="1"/>
  <c r="L360" i="1"/>
  <c r="M360" i="1" s="1"/>
  <c r="N360" i="1"/>
  <c r="O360" i="1"/>
  <c r="P360" i="1"/>
  <c r="L340" i="1"/>
  <c r="M340" i="1" s="1"/>
  <c r="N340" i="1"/>
  <c r="O340" i="1"/>
  <c r="P340" i="1"/>
  <c r="L320" i="1"/>
  <c r="M320" i="1" s="1"/>
  <c r="N320" i="1"/>
  <c r="O320" i="1"/>
  <c r="P320" i="1"/>
  <c r="L300" i="1"/>
  <c r="M300" i="1" s="1"/>
  <c r="N300" i="1"/>
  <c r="O300" i="1"/>
  <c r="P300" i="1"/>
  <c r="L280" i="1"/>
  <c r="M280" i="1" s="1"/>
  <c r="N280" i="1"/>
  <c r="O280" i="1"/>
  <c r="P280" i="1"/>
  <c r="L260" i="1"/>
  <c r="M260" i="1" s="1"/>
  <c r="N260" i="1"/>
  <c r="O260" i="1"/>
  <c r="P260" i="1"/>
  <c r="L240" i="1"/>
  <c r="M240" i="1" s="1"/>
  <c r="N240" i="1"/>
  <c r="O240" i="1"/>
  <c r="P240" i="1"/>
  <c r="L220" i="1"/>
  <c r="M220" i="1" s="1"/>
  <c r="N220" i="1"/>
  <c r="O220" i="1"/>
  <c r="P220" i="1"/>
  <c r="L200" i="1"/>
  <c r="M200" i="1" s="1"/>
  <c r="N200" i="1"/>
  <c r="O200" i="1"/>
  <c r="P200" i="1"/>
  <c r="L180" i="1"/>
  <c r="M180" i="1" s="1"/>
  <c r="N180" i="1"/>
  <c r="O180" i="1"/>
  <c r="P180" i="1"/>
  <c r="L160" i="1"/>
  <c r="M160" i="1" s="1"/>
  <c r="N160" i="1"/>
  <c r="O160" i="1"/>
  <c r="P160" i="1"/>
  <c r="L140" i="1"/>
  <c r="M140" i="1" s="1"/>
  <c r="N140" i="1"/>
  <c r="O140" i="1"/>
  <c r="P140" i="1"/>
  <c r="L120" i="1"/>
  <c r="M120" i="1" s="1"/>
  <c r="N120" i="1"/>
  <c r="O120" i="1"/>
  <c r="P120" i="1"/>
  <c r="L100" i="1"/>
  <c r="M100" i="1" s="1"/>
  <c r="N100" i="1"/>
  <c r="O100" i="1"/>
  <c r="P100" i="1"/>
  <c r="L80" i="1"/>
  <c r="M80" i="1" s="1"/>
  <c r="N80" i="1"/>
  <c r="O80" i="1"/>
  <c r="P80" i="1"/>
  <c r="L60" i="1"/>
  <c r="M60" i="1" s="1"/>
  <c r="N60" i="1"/>
  <c r="O60" i="1"/>
  <c r="P60" i="1"/>
  <c r="L40" i="1"/>
  <c r="M40" i="1" s="1"/>
  <c r="N40" i="1"/>
  <c r="O40" i="1"/>
  <c r="P40" i="1"/>
  <c r="L20" i="1"/>
  <c r="M20" i="1" s="1"/>
  <c r="N20" i="1"/>
  <c r="O20" i="1"/>
  <c r="P20" i="1"/>
  <c r="O2" i="1"/>
  <c r="O763" i="1"/>
  <c r="P756" i="1"/>
  <c r="N750" i="1"/>
  <c r="O743" i="1"/>
  <c r="P736" i="1"/>
  <c r="N730" i="1"/>
  <c r="O723" i="1"/>
  <c r="P716" i="1"/>
  <c r="N710" i="1"/>
  <c r="O703" i="1"/>
  <c r="P696" i="1"/>
  <c r="N690" i="1"/>
  <c r="O683" i="1"/>
  <c r="P676" i="1"/>
  <c r="N670" i="1"/>
  <c r="O663" i="1"/>
  <c r="P656" i="1"/>
  <c r="N650" i="1"/>
  <c r="O643" i="1"/>
  <c r="P636" i="1"/>
  <c r="N630" i="1"/>
  <c r="O623" i="1"/>
  <c r="P616" i="1"/>
  <c r="N610" i="1"/>
  <c r="O603" i="1"/>
  <c r="P596" i="1"/>
  <c r="N590" i="1"/>
  <c r="O583" i="1"/>
  <c r="P576" i="1"/>
  <c r="N570" i="1"/>
  <c r="O561" i="1"/>
  <c r="O462" i="1"/>
  <c r="P435" i="1"/>
  <c r="O382" i="1"/>
  <c r="P355" i="1"/>
  <c r="O302" i="1"/>
  <c r="P275" i="1"/>
  <c r="O222" i="1"/>
  <c r="P195" i="1"/>
  <c r="O142" i="1"/>
  <c r="P115" i="1"/>
  <c r="O62" i="1"/>
  <c r="L364" i="1"/>
  <c r="M364" i="1" s="1"/>
  <c r="N364" i="1"/>
  <c r="P364" i="1"/>
  <c r="L559" i="1"/>
  <c r="M559" i="1" s="1"/>
  <c r="N559" i="1"/>
  <c r="L539" i="1"/>
  <c r="M539" i="1" s="1"/>
  <c r="N539" i="1"/>
  <c r="O539" i="1"/>
  <c r="L519" i="1"/>
  <c r="M519" i="1" s="1"/>
  <c r="N519" i="1"/>
  <c r="O519" i="1"/>
  <c r="L499" i="1"/>
  <c r="M499" i="1" s="1"/>
  <c r="N499" i="1"/>
  <c r="O499" i="1"/>
  <c r="P499" i="1"/>
  <c r="L479" i="1"/>
  <c r="M479" i="1" s="1"/>
  <c r="N479" i="1"/>
  <c r="O479" i="1"/>
  <c r="P479" i="1"/>
  <c r="L459" i="1"/>
  <c r="N459" i="1"/>
  <c r="O459" i="1"/>
  <c r="P459" i="1"/>
  <c r="L439" i="1"/>
  <c r="M439" i="1" s="1"/>
  <c r="N439" i="1"/>
  <c r="O439" i="1"/>
  <c r="P439" i="1"/>
  <c r="L419" i="1"/>
  <c r="M419" i="1" s="1"/>
  <c r="N419" i="1"/>
  <c r="O419" i="1"/>
  <c r="P419" i="1"/>
  <c r="L399" i="1"/>
  <c r="N399" i="1"/>
  <c r="O399" i="1"/>
  <c r="P399" i="1"/>
  <c r="N379" i="1"/>
  <c r="O379" i="1"/>
  <c r="P379" i="1"/>
  <c r="N359" i="1"/>
  <c r="O359" i="1"/>
  <c r="P359" i="1"/>
  <c r="L339" i="1"/>
  <c r="M339" i="1" s="1"/>
  <c r="N339" i="1"/>
  <c r="O339" i="1"/>
  <c r="P339" i="1"/>
  <c r="L319" i="1"/>
  <c r="M319" i="1" s="1"/>
  <c r="N319" i="1"/>
  <c r="O319" i="1"/>
  <c r="P319" i="1"/>
  <c r="L299" i="1"/>
  <c r="M299" i="1" s="1"/>
  <c r="N299" i="1"/>
  <c r="O299" i="1"/>
  <c r="P299" i="1"/>
  <c r="L279" i="1"/>
  <c r="M279" i="1" s="1"/>
  <c r="N279" i="1"/>
  <c r="O279" i="1"/>
  <c r="P279" i="1"/>
  <c r="L259" i="1"/>
  <c r="M259" i="1" s="1"/>
  <c r="N259" i="1"/>
  <c r="O259" i="1"/>
  <c r="P259" i="1"/>
  <c r="L239" i="1"/>
  <c r="M239" i="1" s="1"/>
  <c r="N239" i="1"/>
  <c r="O239" i="1"/>
  <c r="P239" i="1"/>
  <c r="L219" i="1"/>
  <c r="M219" i="1" s="1"/>
  <c r="N219" i="1"/>
  <c r="O219" i="1"/>
  <c r="P219" i="1"/>
  <c r="L199" i="1"/>
  <c r="M199" i="1" s="1"/>
  <c r="N199" i="1"/>
  <c r="O199" i="1"/>
  <c r="P199" i="1"/>
  <c r="L179" i="1"/>
  <c r="M179" i="1" s="1"/>
  <c r="N179" i="1"/>
  <c r="O179" i="1"/>
  <c r="P179" i="1"/>
  <c r="L159" i="1"/>
  <c r="M159" i="1" s="1"/>
  <c r="N159" i="1"/>
  <c r="O159" i="1"/>
  <c r="P159" i="1"/>
  <c r="L139" i="1"/>
  <c r="M139" i="1" s="1"/>
  <c r="N139" i="1"/>
  <c r="O139" i="1"/>
  <c r="P139" i="1"/>
  <c r="L119" i="1"/>
  <c r="M119" i="1" s="1"/>
  <c r="N119" i="1"/>
  <c r="O119" i="1"/>
  <c r="P119" i="1"/>
  <c r="L99" i="1"/>
  <c r="M99" i="1" s="1"/>
  <c r="N99" i="1"/>
  <c r="O99" i="1"/>
  <c r="P99" i="1"/>
  <c r="L79" i="1"/>
  <c r="M79" i="1" s="1"/>
  <c r="N79" i="1"/>
  <c r="O79" i="1"/>
  <c r="P79" i="1"/>
  <c r="L59" i="1"/>
  <c r="M59" i="1" s="1"/>
  <c r="N59" i="1"/>
  <c r="O59" i="1"/>
  <c r="P59" i="1"/>
  <c r="L39" i="1"/>
  <c r="M39" i="1" s="1"/>
  <c r="N39" i="1"/>
  <c r="O39" i="1"/>
  <c r="P39" i="1"/>
  <c r="L19" i="1"/>
  <c r="M19" i="1" s="1"/>
  <c r="N19" i="1"/>
  <c r="O19" i="1"/>
  <c r="P19" i="1"/>
  <c r="P769" i="1"/>
  <c r="N763" i="1"/>
  <c r="O756" i="1"/>
  <c r="P749" i="1"/>
  <c r="N743" i="1"/>
  <c r="O736" i="1"/>
  <c r="P729" i="1"/>
  <c r="N723" i="1"/>
  <c r="O716" i="1"/>
  <c r="P709" i="1"/>
  <c r="N703" i="1"/>
  <c r="O696" i="1"/>
  <c r="P689" i="1"/>
  <c r="N683" i="1"/>
  <c r="O676" i="1"/>
  <c r="P669" i="1"/>
  <c r="N663" i="1"/>
  <c r="O656" i="1"/>
  <c r="P649" i="1"/>
  <c r="N643" i="1"/>
  <c r="O636" i="1"/>
  <c r="P629" i="1"/>
  <c r="N623" i="1"/>
  <c r="O616" i="1"/>
  <c r="P609" i="1"/>
  <c r="N603" i="1"/>
  <c r="O596" i="1"/>
  <c r="P589" i="1"/>
  <c r="N583" i="1"/>
  <c r="O576" i="1"/>
  <c r="P569" i="1"/>
  <c r="N561" i="1"/>
  <c r="P548" i="1"/>
  <c r="P488" i="1"/>
  <c r="N462" i="1"/>
  <c r="P408" i="1"/>
  <c r="N382" i="1"/>
  <c r="P328" i="1"/>
  <c r="N302" i="1"/>
  <c r="P248" i="1"/>
  <c r="N222" i="1"/>
  <c r="P168" i="1"/>
  <c r="N142" i="1"/>
  <c r="P88" i="1"/>
  <c r="N62" i="1"/>
  <c r="P28" i="1"/>
  <c r="L524" i="1"/>
  <c r="M524" i="1" s="1"/>
  <c r="N524" i="1"/>
  <c r="P524" i="1"/>
  <c r="L464" i="1"/>
  <c r="M464" i="1" s="1"/>
  <c r="N464" i="1"/>
  <c r="P464" i="1"/>
  <c r="L404" i="1"/>
  <c r="M404" i="1" s="1"/>
  <c r="N404" i="1"/>
  <c r="P404" i="1"/>
  <c r="L324" i="1"/>
  <c r="M324" i="1" s="1"/>
  <c r="N324" i="1"/>
  <c r="P324" i="1"/>
  <c r="L264" i="1"/>
  <c r="M264" i="1" s="1"/>
  <c r="N264" i="1"/>
  <c r="P264" i="1"/>
  <c r="L204" i="1"/>
  <c r="M204" i="1" s="1"/>
  <c r="N204" i="1"/>
  <c r="P204" i="1"/>
  <c r="L144" i="1"/>
  <c r="M144" i="1" s="1"/>
  <c r="N144" i="1"/>
  <c r="P144" i="1"/>
  <c r="L84" i="1"/>
  <c r="M84" i="1" s="1"/>
  <c r="N84" i="1"/>
  <c r="P84" i="1"/>
  <c r="L44" i="1"/>
  <c r="M44" i="1" s="1"/>
  <c r="N44" i="1"/>
  <c r="O44" i="1"/>
  <c r="P44" i="1"/>
  <c r="L4" i="1"/>
  <c r="M4" i="1" s="1"/>
  <c r="N4" i="1"/>
  <c r="O4" i="1"/>
  <c r="P4" i="1"/>
  <c r="P764" i="1"/>
  <c r="P624" i="1"/>
  <c r="L558" i="1"/>
  <c r="M558" i="1" s="1"/>
  <c r="N558" i="1"/>
  <c r="L538" i="1"/>
  <c r="M538" i="1" s="1"/>
  <c r="N538" i="1"/>
  <c r="O538" i="1"/>
  <c r="L518" i="1"/>
  <c r="M518" i="1" s="1"/>
  <c r="N518" i="1"/>
  <c r="O518" i="1"/>
  <c r="P518" i="1"/>
  <c r="L498" i="1"/>
  <c r="M498" i="1" s="1"/>
  <c r="N498" i="1"/>
  <c r="O498" i="1"/>
  <c r="P498" i="1"/>
  <c r="L478" i="1"/>
  <c r="M478" i="1" s="1"/>
  <c r="N478" i="1"/>
  <c r="O478" i="1"/>
  <c r="P478" i="1"/>
  <c r="L458" i="1"/>
  <c r="M458" i="1" s="1"/>
  <c r="N458" i="1"/>
  <c r="O458" i="1"/>
  <c r="P458" i="1"/>
  <c r="L438" i="1"/>
  <c r="M438" i="1" s="1"/>
  <c r="N438" i="1"/>
  <c r="O438" i="1"/>
  <c r="P438" i="1"/>
  <c r="L418" i="1"/>
  <c r="M418" i="1" s="1"/>
  <c r="N418" i="1"/>
  <c r="O418" i="1"/>
  <c r="P418" i="1"/>
  <c r="L398" i="1"/>
  <c r="M398" i="1" s="1"/>
  <c r="N398" i="1"/>
  <c r="O398" i="1"/>
  <c r="P398" i="1"/>
  <c r="L378" i="1"/>
  <c r="N378" i="1"/>
  <c r="O378" i="1"/>
  <c r="P378" i="1"/>
  <c r="N358" i="1"/>
  <c r="O358" i="1"/>
  <c r="P358" i="1"/>
  <c r="N338" i="1"/>
  <c r="O338" i="1"/>
  <c r="P338" i="1"/>
  <c r="L318" i="1"/>
  <c r="M318" i="1" s="1"/>
  <c r="N318" i="1"/>
  <c r="O318" i="1"/>
  <c r="P318" i="1"/>
  <c r="N298" i="1"/>
  <c r="O298" i="1"/>
  <c r="P298" i="1"/>
  <c r="L278" i="1"/>
  <c r="M278" i="1" s="1"/>
  <c r="N278" i="1"/>
  <c r="O278" i="1"/>
  <c r="P278" i="1"/>
  <c r="L258" i="1"/>
  <c r="M258" i="1" s="1"/>
  <c r="N258" i="1"/>
  <c r="O258" i="1"/>
  <c r="P258" i="1"/>
  <c r="L238" i="1"/>
  <c r="M238" i="1" s="1"/>
  <c r="N238" i="1"/>
  <c r="O238" i="1"/>
  <c r="P238" i="1"/>
  <c r="N218" i="1"/>
  <c r="O218" i="1"/>
  <c r="P218" i="1"/>
  <c r="L198" i="1"/>
  <c r="M198" i="1" s="1"/>
  <c r="N198" i="1"/>
  <c r="O198" i="1"/>
  <c r="P198" i="1"/>
  <c r="L178" i="1"/>
  <c r="M178" i="1" s="1"/>
  <c r="N178" i="1"/>
  <c r="O178" i="1"/>
  <c r="P178" i="1"/>
  <c r="L158" i="1"/>
  <c r="M158" i="1" s="1"/>
  <c r="N158" i="1"/>
  <c r="O158" i="1"/>
  <c r="P158" i="1"/>
  <c r="N138" i="1"/>
  <c r="O138" i="1"/>
  <c r="P138" i="1"/>
  <c r="L118" i="1"/>
  <c r="M118" i="1" s="1"/>
  <c r="N118" i="1"/>
  <c r="O118" i="1"/>
  <c r="P118" i="1"/>
  <c r="L98" i="1"/>
  <c r="M98" i="1" s="1"/>
  <c r="N98" i="1"/>
  <c r="O98" i="1"/>
  <c r="P98" i="1"/>
  <c r="L78" i="1"/>
  <c r="M78" i="1" s="1"/>
  <c r="N78" i="1"/>
  <c r="O78" i="1"/>
  <c r="P78" i="1"/>
  <c r="N58" i="1"/>
  <c r="O58" i="1"/>
  <c r="P58" i="1"/>
  <c r="L38" i="1"/>
  <c r="M38" i="1" s="1"/>
  <c r="N38" i="1"/>
  <c r="O38" i="1"/>
  <c r="P38" i="1"/>
  <c r="N18" i="1"/>
  <c r="O18" i="1"/>
  <c r="P18" i="1"/>
  <c r="O769" i="1"/>
  <c r="P762" i="1"/>
  <c r="N756" i="1"/>
  <c r="O749" i="1"/>
  <c r="P742" i="1"/>
  <c r="N736" i="1"/>
  <c r="O729" i="1"/>
  <c r="P722" i="1"/>
  <c r="N716" i="1"/>
  <c r="O709" i="1"/>
  <c r="P702" i="1"/>
  <c r="N696" i="1"/>
  <c r="O689" i="1"/>
  <c r="P682" i="1"/>
  <c r="N676" i="1"/>
  <c r="O669" i="1"/>
  <c r="P662" i="1"/>
  <c r="N656" i="1"/>
  <c r="O649" i="1"/>
  <c r="P642" i="1"/>
  <c r="N636" i="1"/>
  <c r="O629" i="1"/>
  <c r="P622" i="1"/>
  <c r="N616" i="1"/>
  <c r="O609" i="1"/>
  <c r="P602" i="1"/>
  <c r="N596" i="1"/>
  <c r="O589" i="1"/>
  <c r="P582" i="1"/>
  <c r="N576" i="1"/>
  <c r="O569" i="1"/>
  <c r="P559" i="1"/>
  <c r="O548" i="1"/>
  <c r="O461" i="1"/>
  <c r="O381" i="1"/>
  <c r="O301" i="1"/>
  <c r="O221" i="1"/>
  <c r="O141" i="1"/>
  <c r="O61" i="1"/>
  <c r="L245" i="1"/>
  <c r="M245" i="1" s="1"/>
  <c r="N245" i="1"/>
  <c r="O245" i="1"/>
  <c r="P245" i="1"/>
  <c r="L557" i="1"/>
  <c r="M557" i="1" s="1"/>
  <c r="N557" i="1"/>
  <c r="L537" i="1"/>
  <c r="M537" i="1" s="1"/>
  <c r="N537" i="1"/>
  <c r="L517" i="1"/>
  <c r="M517" i="1" s="1"/>
  <c r="N517" i="1"/>
  <c r="O517" i="1"/>
  <c r="L497" i="1"/>
  <c r="M497" i="1" s="1"/>
  <c r="N497" i="1"/>
  <c r="O497" i="1"/>
  <c r="L477" i="1"/>
  <c r="M477" i="1" s="1"/>
  <c r="N477" i="1"/>
  <c r="O477" i="1"/>
  <c r="L457" i="1"/>
  <c r="M457" i="1" s="1"/>
  <c r="N457" i="1"/>
  <c r="O457" i="1"/>
  <c r="L437" i="1"/>
  <c r="M437" i="1" s="1"/>
  <c r="N437" i="1"/>
  <c r="O437" i="1"/>
  <c r="L417" i="1"/>
  <c r="M417" i="1" s="1"/>
  <c r="N417" i="1"/>
  <c r="O417" i="1"/>
  <c r="L397" i="1"/>
  <c r="M397" i="1" s="1"/>
  <c r="N397" i="1"/>
  <c r="O397" i="1"/>
  <c r="L377" i="1"/>
  <c r="M377" i="1" s="1"/>
  <c r="N377" i="1"/>
  <c r="O377" i="1"/>
  <c r="N357" i="1"/>
  <c r="O357" i="1"/>
  <c r="L337" i="1"/>
  <c r="M337" i="1" s="1"/>
  <c r="N337" i="1"/>
  <c r="O337" i="1"/>
  <c r="L317" i="1"/>
  <c r="M317" i="1" s="1"/>
  <c r="N317" i="1"/>
  <c r="O317" i="1"/>
  <c r="L297" i="1"/>
  <c r="M297" i="1" s="1"/>
  <c r="N297" i="1"/>
  <c r="O297" i="1"/>
  <c r="L277" i="1"/>
  <c r="M277" i="1" s="1"/>
  <c r="N277" i="1"/>
  <c r="O277" i="1"/>
  <c r="L257" i="1"/>
  <c r="M257" i="1" s="1"/>
  <c r="N257" i="1"/>
  <c r="O257" i="1"/>
  <c r="L237" i="1"/>
  <c r="M237" i="1" s="1"/>
  <c r="N237" i="1"/>
  <c r="O237" i="1"/>
  <c r="L217" i="1"/>
  <c r="M217" i="1" s="1"/>
  <c r="N217" i="1"/>
  <c r="O217" i="1"/>
  <c r="L197" i="1"/>
  <c r="M197" i="1" s="1"/>
  <c r="N197" i="1"/>
  <c r="O197" i="1"/>
  <c r="L177" i="1"/>
  <c r="M177" i="1" s="1"/>
  <c r="N177" i="1"/>
  <c r="O177" i="1"/>
  <c r="L157" i="1"/>
  <c r="M157" i="1" s="1"/>
  <c r="N157" i="1"/>
  <c r="O157" i="1"/>
  <c r="L137" i="1"/>
  <c r="M137" i="1" s="1"/>
  <c r="N137" i="1"/>
  <c r="O137" i="1"/>
  <c r="L117" i="1"/>
  <c r="M117" i="1" s="1"/>
  <c r="N117" i="1"/>
  <c r="O117" i="1"/>
  <c r="L97" i="1"/>
  <c r="M97" i="1" s="1"/>
  <c r="N97" i="1"/>
  <c r="O97" i="1"/>
  <c r="L77" i="1"/>
  <c r="M77" i="1" s="1"/>
  <c r="N77" i="1"/>
  <c r="O77" i="1"/>
  <c r="L57" i="1"/>
  <c r="M57" i="1" s="1"/>
  <c r="N57" i="1"/>
  <c r="O57" i="1"/>
  <c r="P57" i="1"/>
  <c r="L37" i="1"/>
  <c r="M37" i="1" s="1"/>
  <c r="N37" i="1"/>
  <c r="O37" i="1"/>
  <c r="P37" i="1"/>
  <c r="L17" i="1"/>
  <c r="M17" i="1" s="1"/>
  <c r="N17" i="1"/>
  <c r="O17" i="1"/>
  <c r="P17" i="1"/>
  <c r="N769" i="1"/>
  <c r="O762" i="1"/>
  <c r="P755" i="1"/>
  <c r="N749" i="1"/>
  <c r="O742" i="1"/>
  <c r="P735" i="1"/>
  <c r="N729" i="1"/>
  <c r="O722" i="1"/>
  <c r="P715" i="1"/>
  <c r="N709" i="1"/>
  <c r="O702" i="1"/>
  <c r="P695" i="1"/>
  <c r="N689" i="1"/>
  <c r="O682" i="1"/>
  <c r="P675" i="1"/>
  <c r="N669" i="1"/>
  <c r="O662" i="1"/>
  <c r="P655" i="1"/>
  <c r="N649" i="1"/>
  <c r="O642" i="1"/>
  <c r="P635" i="1"/>
  <c r="N629" i="1"/>
  <c r="O622" i="1"/>
  <c r="P615" i="1"/>
  <c r="N609" i="1"/>
  <c r="O602" i="1"/>
  <c r="P595" i="1"/>
  <c r="N589" i="1"/>
  <c r="O582" i="1"/>
  <c r="P575" i="1"/>
  <c r="N569" i="1"/>
  <c r="O559" i="1"/>
  <c r="N548" i="1"/>
  <c r="O484" i="1"/>
  <c r="P457" i="1"/>
  <c r="O404" i="1"/>
  <c r="P377" i="1"/>
  <c r="O324" i="1"/>
  <c r="P297" i="1"/>
  <c r="O244" i="1"/>
  <c r="P217" i="1"/>
  <c r="P137" i="1"/>
  <c r="O84" i="1"/>
  <c r="P22" i="1"/>
  <c r="L556" i="1"/>
  <c r="M556" i="1" s="1"/>
  <c r="O556" i="1"/>
  <c r="P556" i="1"/>
  <c r="L536" i="1"/>
  <c r="M536" i="1" s="1"/>
  <c r="O536" i="1"/>
  <c r="P536" i="1"/>
  <c r="L516" i="1"/>
  <c r="M516" i="1" s="1"/>
  <c r="O516" i="1"/>
  <c r="P516" i="1"/>
  <c r="L496" i="1"/>
  <c r="M496" i="1" s="1"/>
  <c r="O496" i="1"/>
  <c r="P496" i="1"/>
  <c r="L476" i="1"/>
  <c r="M476" i="1" s="1"/>
  <c r="O476" i="1"/>
  <c r="P476" i="1"/>
  <c r="L456" i="1"/>
  <c r="M456" i="1" s="1"/>
  <c r="O456" i="1"/>
  <c r="P456" i="1"/>
  <c r="L436" i="1"/>
  <c r="M436" i="1" s="1"/>
  <c r="O436" i="1"/>
  <c r="P436" i="1"/>
  <c r="L416" i="1"/>
  <c r="M416" i="1" s="1"/>
  <c r="O416" i="1"/>
  <c r="P416" i="1"/>
  <c r="L396" i="1"/>
  <c r="M396" i="1" s="1"/>
  <c r="O396" i="1"/>
  <c r="P396" i="1"/>
  <c r="L376" i="1"/>
  <c r="M376" i="1" s="1"/>
  <c r="O376" i="1"/>
  <c r="P376" i="1"/>
  <c r="L356" i="1"/>
  <c r="M356" i="1" s="1"/>
  <c r="O356" i="1"/>
  <c r="P356" i="1"/>
  <c r="L336" i="1"/>
  <c r="M336" i="1" s="1"/>
  <c r="O336" i="1"/>
  <c r="P336" i="1"/>
  <c r="L316" i="1"/>
  <c r="M316" i="1" s="1"/>
  <c r="O316" i="1"/>
  <c r="P316" i="1"/>
  <c r="L296" i="1"/>
  <c r="M296" i="1" s="1"/>
  <c r="O296" i="1"/>
  <c r="P296" i="1"/>
  <c r="L276" i="1"/>
  <c r="M276" i="1" s="1"/>
  <c r="O276" i="1"/>
  <c r="P276" i="1"/>
  <c r="L256" i="1"/>
  <c r="M256" i="1" s="1"/>
  <c r="O256" i="1"/>
  <c r="P256" i="1"/>
  <c r="L236" i="1"/>
  <c r="M236" i="1" s="1"/>
  <c r="O236" i="1"/>
  <c r="P236" i="1"/>
  <c r="L216" i="1"/>
  <c r="M216" i="1" s="1"/>
  <c r="O216" i="1"/>
  <c r="P216" i="1"/>
  <c r="L196" i="1"/>
  <c r="M196" i="1" s="1"/>
  <c r="O196" i="1"/>
  <c r="P196" i="1"/>
  <c r="L176" i="1"/>
  <c r="M176" i="1" s="1"/>
  <c r="O176" i="1"/>
  <c r="P176" i="1"/>
  <c r="L156" i="1"/>
  <c r="M156" i="1" s="1"/>
  <c r="O156" i="1"/>
  <c r="P156" i="1"/>
  <c r="L136" i="1"/>
  <c r="M136" i="1" s="1"/>
  <c r="O136" i="1"/>
  <c r="P136" i="1"/>
  <c r="L116" i="1"/>
  <c r="M116" i="1" s="1"/>
  <c r="O116" i="1"/>
  <c r="P116" i="1"/>
  <c r="L96" i="1"/>
  <c r="M96" i="1" s="1"/>
  <c r="O96" i="1"/>
  <c r="P96" i="1"/>
  <c r="L76" i="1"/>
  <c r="M76" i="1" s="1"/>
  <c r="O76" i="1"/>
  <c r="P76" i="1"/>
  <c r="L56" i="1"/>
  <c r="M56" i="1" s="1"/>
  <c r="O56" i="1"/>
  <c r="P56" i="1"/>
  <c r="L36" i="1"/>
  <c r="M36" i="1" s="1"/>
  <c r="O36" i="1"/>
  <c r="P36" i="1"/>
  <c r="L16" i="1"/>
  <c r="M16" i="1" s="1"/>
  <c r="O16" i="1"/>
  <c r="P16" i="1"/>
  <c r="P768" i="1"/>
  <c r="N762" i="1"/>
  <c r="O755" i="1"/>
  <c r="P748" i="1"/>
  <c r="N742" i="1"/>
  <c r="O735" i="1"/>
  <c r="P728" i="1"/>
  <c r="N722" i="1"/>
  <c r="O715" i="1"/>
  <c r="P708" i="1"/>
  <c r="N702" i="1"/>
  <c r="O695" i="1"/>
  <c r="P688" i="1"/>
  <c r="N682" i="1"/>
  <c r="O675" i="1"/>
  <c r="P668" i="1"/>
  <c r="N662" i="1"/>
  <c r="O655" i="1"/>
  <c r="P648" i="1"/>
  <c r="N642" i="1"/>
  <c r="O635" i="1"/>
  <c r="P628" i="1"/>
  <c r="N622" i="1"/>
  <c r="O615" i="1"/>
  <c r="P608" i="1"/>
  <c r="N602" i="1"/>
  <c r="O595" i="1"/>
  <c r="P588" i="1"/>
  <c r="N582" i="1"/>
  <c r="O575" i="1"/>
  <c r="P568" i="1"/>
  <c r="P558" i="1"/>
  <c r="O546" i="1"/>
  <c r="O509" i="1"/>
  <c r="P482" i="1"/>
  <c r="N456" i="1"/>
  <c r="O429" i="1"/>
  <c r="P402" i="1"/>
  <c r="N376" i="1"/>
  <c r="O349" i="1"/>
  <c r="P322" i="1"/>
  <c r="N296" i="1"/>
  <c r="O269" i="1"/>
  <c r="P242" i="1"/>
  <c r="N216" i="1"/>
  <c r="O189" i="1"/>
  <c r="P162" i="1"/>
  <c r="N136" i="1"/>
  <c r="O109" i="1"/>
  <c r="P82" i="1"/>
  <c r="O22" i="1"/>
  <c r="L535" i="1"/>
  <c r="M535" i="1" s="1"/>
  <c r="N535" i="1"/>
  <c r="L515" i="1"/>
  <c r="M515" i="1" s="1"/>
  <c r="N515" i="1"/>
  <c r="L495" i="1"/>
  <c r="M495" i="1" s="1"/>
  <c r="N495" i="1"/>
  <c r="L475" i="1"/>
  <c r="M475" i="1" s="1"/>
  <c r="N475" i="1"/>
  <c r="L455" i="1"/>
  <c r="M455" i="1" s="1"/>
  <c r="N455" i="1"/>
  <c r="L435" i="1"/>
  <c r="M435" i="1" s="1"/>
  <c r="N435" i="1"/>
  <c r="L415" i="1"/>
  <c r="M415" i="1" s="1"/>
  <c r="N415" i="1"/>
  <c r="L355" i="1"/>
  <c r="N355" i="1"/>
  <c r="L335" i="1"/>
  <c r="M335" i="1" s="1"/>
  <c r="N335" i="1"/>
  <c r="L315" i="1"/>
  <c r="M315" i="1" s="1"/>
  <c r="N315" i="1"/>
  <c r="L295" i="1"/>
  <c r="M295" i="1" s="1"/>
  <c r="N295" i="1"/>
  <c r="L275" i="1"/>
  <c r="M275" i="1" s="1"/>
  <c r="N275" i="1"/>
  <c r="L255" i="1"/>
  <c r="M255" i="1" s="1"/>
  <c r="N255" i="1"/>
  <c r="L235" i="1"/>
  <c r="M235" i="1" s="1"/>
  <c r="N235" i="1"/>
  <c r="L215" i="1"/>
  <c r="M215" i="1" s="1"/>
  <c r="N215" i="1"/>
  <c r="L195" i="1"/>
  <c r="M195" i="1" s="1"/>
  <c r="N195" i="1"/>
  <c r="L175" i="1"/>
  <c r="M175" i="1" s="1"/>
  <c r="N175" i="1"/>
  <c r="L155" i="1"/>
  <c r="M155" i="1" s="1"/>
  <c r="N155" i="1"/>
  <c r="L135" i="1"/>
  <c r="M135" i="1" s="1"/>
  <c r="N135" i="1"/>
  <c r="L115" i="1"/>
  <c r="M115" i="1" s="1"/>
  <c r="N115" i="1"/>
  <c r="L95" i="1"/>
  <c r="M95" i="1" s="1"/>
  <c r="N95" i="1"/>
  <c r="L75" i="1"/>
  <c r="M75" i="1" s="1"/>
  <c r="N75" i="1"/>
  <c r="L55" i="1"/>
  <c r="M55" i="1" s="1"/>
  <c r="N55" i="1"/>
  <c r="L35" i="1"/>
  <c r="M35" i="1" s="1"/>
  <c r="N35" i="1"/>
  <c r="L15" i="1"/>
  <c r="M15" i="1" s="1"/>
  <c r="N15" i="1"/>
  <c r="O768" i="1"/>
  <c r="P761" i="1"/>
  <c r="N755" i="1"/>
  <c r="O748" i="1"/>
  <c r="P741" i="1"/>
  <c r="N735" i="1"/>
  <c r="O728" i="1"/>
  <c r="P721" i="1"/>
  <c r="N715" i="1"/>
  <c r="O708" i="1"/>
  <c r="P701" i="1"/>
  <c r="N695" i="1"/>
  <c r="O688" i="1"/>
  <c r="P681" i="1"/>
  <c r="N675" i="1"/>
  <c r="O668" i="1"/>
  <c r="P661" i="1"/>
  <c r="N655" i="1"/>
  <c r="O648" i="1"/>
  <c r="P641" i="1"/>
  <c r="N635" i="1"/>
  <c r="O628" i="1"/>
  <c r="P621" i="1"/>
  <c r="N615" i="1"/>
  <c r="O608" i="1"/>
  <c r="P601" i="1"/>
  <c r="N595" i="1"/>
  <c r="O588" i="1"/>
  <c r="P581" i="1"/>
  <c r="N575" i="1"/>
  <c r="O568" i="1"/>
  <c r="O558" i="1"/>
  <c r="O482" i="1"/>
  <c r="P455" i="1"/>
  <c r="O402" i="1"/>
  <c r="P375" i="1"/>
  <c r="N349" i="1"/>
  <c r="O322" i="1"/>
  <c r="P295" i="1"/>
  <c r="O242" i="1"/>
  <c r="P215" i="1"/>
  <c r="O162" i="1"/>
  <c r="P135" i="1"/>
  <c r="O82" i="1"/>
  <c r="O55" i="1"/>
  <c r="L25" i="1"/>
  <c r="M25" i="1" s="1"/>
  <c r="N25" i="1"/>
  <c r="O25" i="1"/>
  <c r="P25" i="1"/>
  <c r="L554" i="1"/>
  <c r="M554" i="1" s="1"/>
  <c r="N554" i="1"/>
  <c r="O554" i="1"/>
  <c r="L534" i="1"/>
  <c r="M534" i="1" s="1"/>
  <c r="N534" i="1"/>
  <c r="O534" i="1"/>
  <c r="L514" i="1"/>
  <c r="M514" i="1" s="1"/>
  <c r="N514" i="1"/>
  <c r="O514" i="1"/>
  <c r="L494" i="1"/>
  <c r="M494" i="1" s="1"/>
  <c r="N494" i="1"/>
  <c r="O494" i="1"/>
  <c r="L474" i="1"/>
  <c r="M474" i="1" s="1"/>
  <c r="N474" i="1"/>
  <c r="O474" i="1"/>
  <c r="L454" i="1"/>
  <c r="M454" i="1" s="1"/>
  <c r="N454" i="1"/>
  <c r="O454" i="1"/>
  <c r="L434" i="1"/>
  <c r="M434" i="1" s="1"/>
  <c r="N434" i="1"/>
  <c r="O434" i="1"/>
  <c r="L414" i="1"/>
  <c r="M414" i="1" s="1"/>
  <c r="N414" i="1"/>
  <c r="O414" i="1"/>
  <c r="L394" i="1"/>
  <c r="N394" i="1"/>
  <c r="O394" i="1"/>
  <c r="L374" i="1"/>
  <c r="N374" i="1"/>
  <c r="O374" i="1"/>
  <c r="N354" i="1"/>
  <c r="O354" i="1"/>
  <c r="N334" i="1"/>
  <c r="O334" i="1"/>
  <c r="N314" i="1"/>
  <c r="O314" i="1"/>
  <c r="L294" i="1"/>
  <c r="M294" i="1" s="1"/>
  <c r="N294" i="1"/>
  <c r="O294" i="1"/>
  <c r="N274" i="1"/>
  <c r="O274" i="1"/>
  <c r="L254" i="1"/>
  <c r="M254" i="1" s="1"/>
  <c r="N254" i="1"/>
  <c r="O254" i="1"/>
  <c r="N234" i="1"/>
  <c r="O234" i="1"/>
  <c r="L214" i="1"/>
  <c r="M214" i="1" s="1"/>
  <c r="N214" i="1"/>
  <c r="O214" i="1"/>
  <c r="L194" i="1"/>
  <c r="M194" i="1" s="1"/>
  <c r="N194" i="1"/>
  <c r="O194" i="1"/>
  <c r="L174" i="1"/>
  <c r="M174" i="1" s="1"/>
  <c r="N174" i="1"/>
  <c r="O174" i="1"/>
  <c r="N154" i="1"/>
  <c r="O154" i="1"/>
  <c r="L134" i="1"/>
  <c r="M134" i="1" s="1"/>
  <c r="N134" i="1"/>
  <c r="O134" i="1"/>
  <c r="L114" i="1"/>
  <c r="M114" i="1" s="1"/>
  <c r="N114" i="1"/>
  <c r="O114" i="1"/>
  <c r="L94" i="1"/>
  <c r="M94" i="1" s="1"/>
  <c r="N94" i="1"/>
  <c r="O94" i="1"/>
  <c r="N74" i="1"/>
  <c r="O74" i="1"/>
  <c r="L54" i="1"/>
  <c r="M54" i="1" s="1"/>
  <c r="N54" i="1"/>
  <c r="O54" i="1"/>
  <c r="N34" i="1"/>
  <c r="O34" i="1"/>
  <c r="N14" i="1"/>
  <c r="O14" i="1"/>
  <c r="N768" i="1"/>
  <c r="O761" i="1"/>
  <c r="P754" i="1"/>
  <c r="N748" i="1"/>
  <c r="O741" i="1"/>
  <c r="P734" i="1"/>
  <c r="N728" i="1"/>
  <c r="O721" i="1"/>
  <c r="P714" i="1"/>
  <c r="N708" i="1"/>
  <c r="O701" i="1"/>
  <c r="P694" i="1"/>
  <c r="N688" i="1"/>
  <c r="O681" i="1"/>
  <c r="P674" i="1"/>
  <c r="N668" i="1"/>
  <c r="O661" i="1"/>
  <c r="P654" i="1"/>
  <c r="N648" i="1"/>
  <c r="O641" i="1"/>
  <c r="P634" i="1"/>
  <c r="N628" i="1"/>
  <c r="O621" i="1"/>
  <c r="P614" i="1"/>
  <c r="N608" i="1"/>
  <c r="O601" i="1"/>
  <c r="P594" i="1"/>
  <c r="N588" i="1"/>
  <c r="O581" i="1"/>
  <c r="P574" i="1"/>
  <c r="N568" i="1"/>
  <c r="P557" i="1"/>
  <c r="O545" i="1"/>
  <c r="O529" i="1"/>
  <c r="P508" i="1"/>
  <c r="N482" i="1"/>
  <c r="O455" i="1"/>
  <c r="P428" i="1"/>
  <c r="N402" i="1"/>
  <c r="O375" i="1"/>
  <c r="P348" i="1"/>
  <c r="N322" i="1"/>
  <c r="O295" i="1"/>
  <c r="P268" i="1"/>
  <c r="N242" i="1"/>
  <c r="O215" i="1"/>
  <c r="P188" i="1"/>
  <c r="O135" i="1"/>
  <c r="P108" i="1"/>
  <c r="N82" i="1"/>
  <c r="P54" i="1"/>
  <c r="O21" i="1"/>
  <c r="L525" i="1"/>
  <c r="M525" i="1" s="1"/>
  <c r="N525" i="1"/>
  <c r="O525" i="1"/>
  <c r="P525" i="1"/>
  <c r="L485" i="1"/>
  <c r="M485" i="1" s="1"/>
  <c r="N485" i="1"/>
  <c r="O485" i="1"/>
  <c r="P485" i="1"/>
  <c r="L425" i="1"/>
  <c r="M425" i="1" s="1"/>
  <c r="N425" i="1"/>
  <c r="O425" i="1"/>
  <c r="P425" i="1"/>
  <c r="N345" i="1"/>
  <c r="O345" i="1"/>
  <c r="P345" i="1"/>
  <c r="L265" i="1"/>
  <c r="M265" i="1" s="1"/>
  <c r="N265" i="1"/>
  <c r="O265" i="1"/>
  <c r="P265" i="1"/>
  <c r="L205" i="1"/>
  <c r="M205" i="1" s="1"/>
  <c r="N205" i="1"/>
  <c r="O205" i="1"/>
  <c r="P205" i="1"/>
  <c r="L145" i="1"/>
  <c r="M145" i="1" s="1"/>
  <c r="N145" i="1"/>
  <c r="O145" i="1"/>
  <c r="P145" i="1"/>
  <c r="L105" i="1"/>
  <c r="M105" i="1" s="1"/>
  <c r="N105" i="1"/>
  <c r="O105" i="1"/>
  <c r="P105" i="1"/>
  <c r="L45" i="1"/>
  <c r="M45" i="1" s="1"/>
  <c r="N45" i="1"/>
  <c r="O45" i="1"/>
  <c r="P45" i="1"/>
  <c r="L5" i="1"/>
  <c r="M5" i="1" s="1"/>
  <c r="N5" i="1"/>
  <c r="O5" i="1"/>
  <c r="P5" i="1"/>
  <c r="N765" i="1"/>
  <c r="N625" i="1"/>
  <c r="L564" i="1"/>
  <c r="M564" i="1" s="1"/>
  <c r="P564" i="1"/>
  <c r="L504" i="1"/>
  <c r="M504" i="1" s="1"/>
  <c r="N504" i="1"/>
  <c r="P504" i="1"/>
  <c r="L444" i="1"/>
  <c r="M444" i="1" s="1"/>
  <c r="N444" i="1"/>
  <c r="P444" i="1"/>
  <c r="L384" i="1"/>
  <c r="M384" i="1" s="1"/>
  <c r="N384" i="1"/>
  <c r="P384" i="1"/>
  <c r="L304" i="1"/>
  <c r="M304" i="1" s="1"/>
  <c r="N304" i="1"/>
  <c r="P304" i="1"/>
  <c r="L224" i="1"/>
  <c r="M224" i="1" s="1"/>
  <c r="N224" i="1"/>
  <c r="P224" i="1"/>
  <c r="L164" i="1"/>
  <c r="M164" i="1" s="1"/>
  <c r="N164" i="1"/>
  <c r="P164" i="1"/>
  <c r="L124" i="1"/>
  <c r="M124" i="1" s="1"/>
  <c r="N124" i="1"/>
  <c r="P124" i="1"/>
  <c r="L64" i="1"/>
  <c r="M64" i="1" s="1"/>
  <c r="N64" i="1"/>
  <c r="P64" i="1"/>
  <c r="L24" i="1"/>
  <c r="M24" i="1" s="1"/>
  <c r="N24" i="1"/>
  <c r="O24" i="1"/>
  <c r="P24" i="1"/>
  <c r="P744" i="1"/>
  <c r="P684" i="1"/>
  <c r="P664" i="1"/>
  <c r="P604" i="1"/>
  <c r="L553" i="1"/>
  <c r="M553" i="1" s="1"/>
  <c r="O553" i="1"/>
  <c r="P553" i="1"/>
  <c r="L533" i="1"/>
  <c r="M533" i="1" s="1"/>
  <c r="O533" i="1"/>
  <c r="P533" i="1"/>
  <c r="L513" i="1"/>
  <c r="M513" i="1" s="1"/>
  <c r="O513" i="1"/>
  <c r="P513" i="1"/>
  <c r="L493" i="1"/>
  <c r="M493" i="1" s="1"/>
  <c r="N493" i="1"/>
  <c r="O493" i="1"/>
  <c r="P493" i="1"/>
  <c r="L473" i="1"/>
  <c r="M473" i="1" s="1"/>
  <c r="N473" i="1"/>
  <c r="O473" i="1"/>
  <c r="P473" i="1"/>
  <c r="L453" i="1"/>
  <c r="M453" i="1" s="1"/>
  <c r="N453" i="1"/>
  <c r="O453" i="1"/>
  <c r="P453" i="1"/>
  <c r="L433" i="1"/>
  <c r="M433" i="1" s="1"/>
  <c r="N433" i="1"/>
  <c r="O433" i="1"/>
  <c r="P433" i="1"/>
  <c r="L413" i="1"/>
  <c r="M413" i="1" s="1"/>
  <c r="N413" i="1"/>
  <c r="O413" i="1"/>
  <c r="P413" i="1"/>
  <c r="L393" i="1"/>
  <c r="M393" i="1" s="1"/>
  <c r="N393" i="1"/>
  <c r="O393" i="1"/>
  <c r="P393" i="1"/>
  <c r="L373" i="1"/>
  <c r="M373" i="1" s="1"/>
  <c r="N373" i="1"/>
  <c r="O373" i="1"/>
  <c r="P373" i="1"/>
  <c r="N353" i="1"/>
  <c r="O353" i="1"/>
  <c r="P353" i="1"/>
  <c r="L333" i="1"/>
  <c r="M333" i="1" s="1"/>
  <c r="N333" i="1"/>
  <c r="O333" i="1"/>
  <c r="P333" i="1"/>
  <c r="L313" i="1"/>
  <c r="M313" i="1" s="1"/>
  <c r="N313" i="1"/>
  <c r="O313" i="1"/>
  <c r="P313" i="1"/>
  <c r="L293" i="1"/>
  <c r="M293" i="1" s="1"/>
  <c r="N293" i="1"/>
  <c r="O293" i="1"/>
  <c r="P293" i="1"/>
  <c r="L273" i="1"/>
  <c r="M273" i="1" s="1"/>
  <c r="N273" i="1"/>
  <c r="O273" i="1"/>
  <c r="P273" i="1"/>
  <c r="L253" i="1"/>
  <c r="M253" i="1" s="1"/>
  <c r="N253" i="1"/>
  <c r="O253" i="1"/>
  <c r="P253" i="1"/>
  <c r="L233" i="1"/>
  <c r="M233" i="1" s="1"/>
  <c r="N233" i="1"/>
  <c r="O233" i="1"/>
  <c r="P233" i="1"/>
  <c r="L213" i="1"/>
  <c r="M213" i="1" s="1"/>
  <c r="N213" i="1"/>
  <c r="O213" i="1"/>
  <c r="P213" i="1"/>
  <c r="L193" i="1"/>
  <c r="M193" i="1" s="1"/>
  <c r="N193" i="1"/>
  <c r="O193" i="1"/>
  <c r="P193" i="1"/>
  <c r="L173" i="1"/>
  <c r="M173" i="1" s="1"/>
  <c r="N173" i="1"/>
  <c r="O173" i="1"/>
  <c r="P173" i="1"/>
  <c r="L153" i="1"/>
  <c r="M153" i="1" s="1"/>
  <c r="N153" i="1"/>
  <c r="O153" i="1"/>
  <c r="P153" i="1"/>
  <c r="L133" i="1"/>
  <c r="M133" i="1" s="1"/>
  <c r="N133" i="1"/>
  <c r="O133" i="1"/>
  <c r="P133" i="1"/>
  <c r="L113" i="1"/>
  <c r="M113" i="1" s="1"/>
  <c r="N113" i="1"/>
  <c r="O113" i="1"/>
  <c r="P113" i="1"/>
  <c r="L93" i="1"/>
  <c r="M93" i="1" s="1"/>
  <c r="N93" i="1"/>
  <c r="O93" i="1"/>
  <c r="P93" i="1"/>
  <c r="L73" i="1"/>
  <c r="M73" i="1" s="1"/>
  <c r="N73" i="1"/>
  <c r="O73" i="1"/>
  <c r="P73" i="1"/>
  <c r="L53" i="1"/>
  <c r="M53" i="1" s="1"/>
  <c r="N53" i="1"/>
  <c r="O53" i="1"/>
  <c r="P53" i="1"/>
  <c r="L33" i="1"/>
  <c r="M33" i="1" s="1"/>
  <c r="N33" i="1"/>
  <c r="O33" i="1"/>
  <c r="P33" i="1"/>
  <c r="L13" i="1"/>
  <c r="M13" i="1" s="1"/>
  <c r="N13" i="1"/>
  <c r="O13" i="1"/>
  <c r="P13" i="1"/>
  <c r="P767" i="1"/>
  <c r="N761" i="1"/>
  <c r="O754" i="1"/>
  <c r="P747" i="1"/>
  <c r="N741" i="1"/>
  <c r="O734" i="1"/>
  <c r="P727" i="1"/>
  <c r="N721" i="1"/>
  <c r="O714" i="1"/>
  <c r="P707" i="1"/>
  <c r="N701" i="1"/>
  <c r="O694" i="1"/>
  <c r="P687" i="1"/>
  <c r="O674" i="1"/>
  <c r="P667" i="1"/>
  <c r="N661" i="1"/>
  <c r="O654" i="1"/>
  <c r="P647" i="1"/>
  <c r="N641" i="1"/>
  <c r="O634" i="1"/>
  <c r="P627" i="1"/>
  <c r="N621" i="1"/>
  <c r="O614" i="1"/>
  <c r="P607" i="1"/>
  <c r="N601" i="1"/>
  <c r="O594" i="1"/>
  <c r="P587" i="1"/>
  <c r="N581" i="1"/>
  <c r="O574" i="1"/>
  <c r="O557" i="1"/>
  <c r="O481" i="1"/>
  <c r="P454" i="1"/>
  <c r="O401" i="1"/>
  <c r="P374" i="1"/>
  <c r="O321" i="1"/>
  <c r="P294" i="1"/>
  <c r="O241" i="1"/>
  <c r="P214" i="1"/>
  <c r="O161" i="1"/>
  <c r="P134" i="1"/>
  <c r="O81" i="1"/>
  <c r="O49" i="1"/>
  <c r="N16" i="1"/>
  <c r="L552" i="1"/>
  <c r="M552" i="1" s="1"/>
  <c r="O552" i="1"/>
  <c r="L532" i="1"/>
  <c r="M532" i="1" s="1"/>
  <c r="O532" i="1"/>
  <c r="P532" i="1"/>
  <c r="L512" i="1"/>
  <c r="M512" i="1" s="1"/>
  <c r="N512" i="1"/>
  <c r="O512" i="1"/>
  <c r="P512" i="1"/>
  <c r="L492" i="1"/>
  <c r="M492" i="1" s="1"/>
  <c r="N492" i="1"/>
  <c r="O492" i="1"/>
  <c r="P492" i="1"/>
  <c r="L472" i="1"/>
  <c r="M472" i="1" s="1"/>
  <c r="N472" i="1"/>
  <c r="O472" i="1"/>
  <c r="P472" i="1"/>
  <c r="L452" i="1"/>
  <c r="M452" i="1" s="1"/>
  <c r="N452" i="1"/>
  <c r="O452" i="1"/>
  <c r="P452" i="1"/>
  <c r="L432" i="1"/>
  <c r="M432" i="1" s="1"/>
  <c r="N432" i="1"/>
  <c r="O432" i="1"/>
  <c r="P432" i="1"/>
  <c r="L412" i="1"/>
  <c r="M412" i="1" s="1"/>
  <c r="N412" i="1"/>
  <c r="O412" i="1"/>
  <c r="P412" i="1"/>
  <c r="L392" i="1"/>
  <c r="M392" i="1" s="1"/>
  <c r="N392" i="1"/>
  <c r="O392" i="1"/>
  <c r="P392" i="1"/>
  <c r="L372" i="1"/>
  <c r="M372" i="1" s="1"/>
  <c r="N372" i="1"/>
  <c r="O372" i="1"/>
  <c r="P372" i="1"/>
  <c r="L352" i="1"/>
  <c r="M352" i="1" s="1"/>
  <c r="N352" i="1"/>
  <c r="O352" i="1"/>
  <c r="P352" i="1"/>
  <c r="L332" i="1"/>
  <c r="M332" i="1" s="1"/>
  <c r="N332" i="1"/>
  <c r="O332" i="1"/>
  <c r="P332" i="1"/>
  <c r="L312" i="1"/>
  <c r="M312" i="1" s="1"/>
  <c r="N312" i="1"/>
  <c r="O312" i="1"/>
  <c r="P312" i="1"/>
  <c r="L292" i="1"/>
  <c r="M292" i="1" s="1"/>
  <c r="N292" i="1"/>
  <c r="O292" i="1"/>
  <c r="P292" i="1"/>
  <c r="L272" i="1"/>
  <c r="M272" i="1" s="1"/>
  <c r="N272" i="1"/>
  <c r="O272" i="1"/>
  <c r="P272" i="1"/>
  <c r="L252" i="1"/>
  <c r="M252" i="1" s="1"/>
  <c r="N252" i="1"/>
  <c r="O252" i="1"/>
  <c r="P252" i="1"/>
  <c r="L232" i="1"/>
  <c r="M232" i="1" s="1"/>
  <c r="N232" i="1"/>
  <c r="O232" i="1"/>
  <c r="P232" i="1"/>
  <c r="L212" i="1"/>
  <c r="M212" i="1" s="1"/>
  <c r="N212" i="1"/>
  <c r="O212" i="1"/>
  <c r="P212" i="1"/>
  <c r="L192" i="1"/>
  <c r="M192" i="1" s="1"/>
  <c r="N192" i="1"/>
  <c r="O192" i="1"/>
  <c r="P192" i="1"/>
  <c r="L172" i="1"/>
  <c r="M172" i="1" s="1"/>
  <c r="N172" i="1"/>
  <c r="O172" i="1"/>
  <c r="P172" i="1"/>
  <c r="L152" i="1"/>
  <c r="M152" i="1" s="1"/>
  <c r="N152" i="1"/>
  <c r="O152" i="1"/>
  <c r="P152" i="1"/>
  <c r="L132" i="1"/>
  <c r="M132" i="1" s="1"/>
  <c r="N132" i="1"/>
  <c r="O132" i="1"/>
  <c r="P132" i="1"/>
  <c r="L112" i="1"/>
  <c r="M112" i="1" s="1"/>
  <c r="N112" i="1"/>
  <c r="O112" i="1"/>
  <c r="P112" i="1"/>
  <c r="L92" i="1"/>
  <c r="M92" i="1" s="1"/>
  <c r="N92" i="1"/>
  <c r="O92" i="1"/>
  <c r="P92" i="1"/>
  <c r="L72" i="1"/>
  <c r="M72" i="1" s="1"/>
  <c r="N72" i="1"/>
  <c r="O72" i="1"/>
  <c r="P72" i="1"/>
  <c r="L52" i="1"/>
  <c r="M52" i="1" s="1"/>
  <c r="N52" i="1"/>
  <c r="O52" i="1"/>
  <c r="P52" i="1"/>
  <c r="L32" i="1"/>
  <c r="M32" i="1" s="1"/>
  <c r="N32" i="1"/>
  <c r="O32" i="1"/>
  <c r="P32" i="1"/>
  <c r="L12" i="1"/>
  <c r="M12" i="1" s="1"/>
  <c r="N12" i="1"/>
  <c r="O12" i="1"/>
  <c r="P12" i="1"/>
  <c r="O767" i="1"/>
  <c r="P760" i="1"/>
  <c r="N754" i="1"/>
  <c r="O747" i="1"/>
  <c r="P740" i="1"/>
  <c r="N734" i="1"/>
  <c r="O727" i="1"/>
  <c r="P720" i="1"/>
  <c r="N714" i="1"/>
  <c r="O707" i="1"/>
  <c r="P700" i="1"/>
  <c r="N694" i="1"/>
  <c r="O687" i="1"/>
  <c r="P680" i="1"/>
  <c r="N674" i="1"/>
  <c r="O667" i="1"/>
  <c r="P660" i="1"/>
  <c r="N654" i="1"/>
  <c r="O647" i="1"/>
  <c r="P640" i="1"/>
  <c r="N634" i="1"/>
  <c r="O627" i="1"/>
  <c r="P620" i="1"/>
  <c r="N614" i="1"/>
  <c r="O607" i="1"/>
  <c r="P600" i="1"/>
  <c r="N594" i="1"/>
  <c r="O587" i="1"/>
  <c r="P580" i="1"/>
  <c r="N574" i="1"/>
  <c r="P566" i="1"/>
  <c r="N556" i="1"/>
  <c r="O544" i="1"/>
  <c r="P528" i="1"/>
  <c r="O504" i="1"/>
  <c r="P477" i="1"/>
  <c r="O424" i="1"/>
  <c r="P397" i="1"/>
  <c r="O344" i="1"/>
  <c r="P317" i="1"/>
  <c r="O264" i="1"/>
  <c r="P237" i="1"/>
  <c r="O184" i="1"/>
  <c r="P157" i="1"/>
  <c r="O104" i="1"/>
  <c r="P77" i="1"/>
  <c r="P15" i="1"/>
  <c r="L365" i="1"/>
  <c r="M365" i="1" s="1"/>
  <c r="N365" i="1"/>
  <c r="O365" i="1"/>
  <c r="P365" i="1"/>
  <c r="L551" i="1"/>
  <c r="M551" i="1" s="1"/>
  <c r="O551" i="1"/>
  <c r="L531" i="1"/>
  <c r="M531" i="1" s="1"/>
  <c r="O531" i="1"/>
  <c r="P531" i="1"/>
  <c r="L511" i="1"/>
  <c r="M511" i="1" s="1"/>
  <c r="O511" i="1"/>
  <c r="P511" i="1"/>
  <c r="L491" i="1"/>
  <c r="M491" i="1" s="1"/>
  <c r="O491" i="1"/>
  <c r="P491" i="1"/>
  <c r="L471" i="1"/>
  <c r="O471" i="1"/>
  <c r="P471" i="1"/>
  <c r="L451" i="1"/>
  <c r="M451" i="1" s="1"/>
  <c r="O451" i="1"/>
  <c r="P451" i="1"/>
  <c r="L431" i="1"/>
  <c r="M431" i="1" s="1"/>
  <c r="O431" i="1"/>
  <c r="P431" i="1"/>
  <c r="L411" i="1"/>
  <c r="M411" i="1" s="1"/>
  <c r="O411" i="1"/>
  <c r="P411" i="1"/>
  <c r="L391" i="1"/>
  <c r="M391" i="1" s="1"/>
  <c r="O391" i="1"/>
  <c r="P391" i="1"/>
  <c r="L371" i="1"/>
  <c r="M371" i="1" s="1"/>
  <c r="O371" i="1"/>
  <c r="P371" i="1"/>
  <c r="L351" i="1"/>
  <c r="M351" i="1" s="1"/>
  <c r="O351" i="1"/>
  <c r="P351" i="1"/>
  <c r="L331" i="1"/>
  <c r="M331" i="1" s="1"/>
  <c r="O331" i="1"/>
  <c r="P331" i="1"/>
  <c r="L311" i="1"/>
  <c r="M311" i="1" s="1"/>
  <c r="O311" i="1"/>
  <c r="P311" i="1"/>
  <c r="L291" i="1"/>
  <c r="M291" i="1" s="1"/>
  <c r="O291" i="1"/>
  <c r="P291" i="1"/>
  <c r="L271" i="1"/>
  <c r="M271" i="1" s="1"/>
  <c r="O271" i="1"/>
  <c r="P271" i="1"/>
  <c r="L251" i="1"/>
  <c r="M251" i="1" s="1"/>
  <c r="O251" i="1"/>
  <c r="P251" i="1"/>
  <c r="L231" i="1"/>
  <c r="M231" i="1" s="1"/>
  <c r="O231" i="1"/>
  <c r="P231" i="1"/>
  <c r="L211" i="1"/>
  <c r="M211" i="1" s="1"/>
  <c r="O211" i="1"/>
  <c r="P211" i="1"/>
  <c r="L191" i="1"/>
  <c r="M191" i="1" s="1"/>
  <c r="O191" i="1"/>
  <c r="P191" i="1"/>
  <c r="L171" i="1"/>
  <c r="M171" i="1" s="1"/>
  <c r="O171" i="1"/>
  <c r="P171" i="1"/>
  <c r="L151" i="1"/>
  <c r="M151" i="1" s="1"/>
  <c r="O151" i="1"/>
  <c r="P151" i="1"/>
  <c r="L131" i="1"/>
  <c r="M131" i="1" s="1"/>
  <c r="O131" i="1"/>
  <c r="P131" i="1"/>
  <c r="L111" i="1"/>
  <c r="M111" i="1" s="1"/>
  <c r="O111" i="1"/>
  <c r="P111" i="1"/>
  <c r="L91" i="1"/>
  <c r="M91" i="1" s="1"/>
  <c r="O91" i="1"/>
  <c r="P91" i="1"/>
  <c r="L71" i="1"/>
  <c r="M71" i="1" s="1"/>
  <c r="O71" i="1"/>
  <c r="P71" i="1"/>
  <c r="L51" i="1"/>
  <c r="M51" i="1" s="1"/>
  <c r="N51" i="1"/>
  <c r="O51" i="1"/>
  <c r="P51" i="1"/>
  <c r="L31" i="1"/>
  <c r="M31" i="1" s="1"/>
  <c r="N31" i="1"/>
  <c r="O31" i="1"/>
  <c r="P31" i="1"/>
  <c r="L11" i="1"/>
  <c r="M11" i="1" s="1"/>
  <c r="N11" i="1"/>
  <c r="O11" i="1"/>
  <c r="P11" i="1"/>
  <c r="N767" i="1"/>
  <c r="O760" i="1"/>
  <c r="P753" i="1"/>
  <c r="N747" i="1"/>
  <c r="O740" i="1"/>
  <c r="P733" i="1"/>
  <c r="N727" i="1"/>
  <c r="O720" i="1"/>
  <c r="P713" i="1"/>
  <c r="N707" i="1"/>
  <c r="O700" i="1"/>
  <c r="P693" i="1"/>
  <c r="O680" i="1"/>
  <c r="P673" i="1"/>
  <c r="N667" i="1"/>
  <c r="O660" i="1"/>
  <c r="P653" i="1"/>
  <c r="N647" i="1"/>
  <c r="O640" i="1"/>
  <c r="P633" i="1"/>
  <c r="N627" i="1"/>
  <c r="O620" i="1"/>
  <c r="P613" i="1"/>
  <c r="N607" i="1"/>
  <c r="O600" i="1"/>
  <c r="P593" i="1"/>
  <c r="N587" i="1"/>
  <c r="O580" i="1"/>
  <c r="P573" i="1"/>
  <c r="O566" i="1"/>
  <c r="P555" i="1"/>
  <c r="N544" i="1"/>
  <c r="P502" i="1"/>
  <c r="N476" i="1"/>
  <c r="O449" i="1"/>
  <c r="P422" i="1"/>
  <c r="N396" i="1"/>
  <c r="O369" i="1"/>
  <c r="P342" i="1"/>
  <c r="N316" i="1"/>
  <c r="O289" i="1"/>
  <c r="P262" i="1"/>
  <c r="N236" i="1"/>
  <c r="O209" i="1"/>
  <c r="P182" i="1"/>
  <c r="N156" i="1"/>
  <c r="O129" i="1"/>
  <c r="P102" i="1"/>
  <c r="N76" i="1"/>
  <c r="P48" i="1"/>
  <c r="O15" i="1"/>
  <c r="L325" i="1"/>
  <c r="M325" i="1" s="1"/>
  <c r="N325" i="1"/>
  <c r="O325" i="1"/>
  <c r="P325" i="1"/>
  <c r="L550" i="1"/>
  <c r="M550" i="1" s="1"/>
  <c r="N550" i="1"/>
  <c r="O550" i="1"/>
  <c r="L530" i="1"/>
  <c r="M530" i="1" s="1"/>
  <c r="N530" i="1"/>
  <c r="O530" i="1"/>
  <c r="L510" i="1"/>
  <c r="M510" i="1" s="1"/>
  <c r="N510" i="1"/>
  <c r="O510" i="1"/>
  <c r="P510" i="1"/>
  <c r="L490" i="1"/>
  <c r="M490" i="1" s="1"/>
  <c r="N490" i="1"/>
  <c r="O490" i="1"/>
  <c r="P490" i="1"/>
  <c r="L470" i="1"/>
  <c r="M470" i="1" s="1"/>
  <c r="N470" i="1"/>
  <c r="O470" i="1"/>
  <c r="P470" i="1"/>
  <c r="L450" i="1"/>
  <c r="M450" i="1" s="1"/>
  <c r="N450" i="1"/>
  <c r="O450" i="1"/>
  <c r="P450" i="1"/>
  <c r="L430" i="1"/>
  <c r="M430" i="1" s="1"/>
  <c r="N430" i="1"/>
  <c r="O430" i="1"/>
  <c r="P430" i="1"/>
  <c r="L410" i="1"/>
  <c r="M410" i="1" s="1"/>
  <c r="N410" i="1"/>
  <c r="O410" i="1"/>
  <c r="P410" i="1"/>
  <c r="L390" i="1"/>
  <c r="N390" i="1"/>
  <c r="O390" i="1"/>
  <c r="P390" i="1"/>
  <c r="L370" i="1"/>
  <c r="M370" i="1" s="1"/>
  <c r="N370" i="1"/>
  <c r="O370" i="1"/>
  <c r="P370" i="1"/>
  <c r="N350" i="1"/>
  <c r="O350" i="1"/>
  <c r="P350" i="1"/>
  <c r="L330" i="1"/>
  <c r="M330" i="1" s="1"/>
  <c r="N330" i="1"/>
  <c r="O330" i="1"/>
  <c r="P330" i="1"/>
  <c r="L310" i="1"/>
  <c r="M310" i="1" s="1"/>
  <c r="N310" i="1"/>
  <c r="O310" i="1"/>
  <c r="P310" i="1"/>
  <c r="N290" i="1"/>
  <c r="O290" i="1"/>
  <c r="P290" i="1"/>
  <c r="L270" i="1"/>
  <c r="M270" i="1" s="1"/>
  <c r="N270" i="1"/>
  <c r="O270" i="1"/>
  <c r="P270" i="1"/>
  <c r="L250" i="1"/>
  <c r="M250" i="1" s="1"/>
  <c r="N250" i="1"/>
  <c r="O250" i="1"/>
  <c r="P250" i="1"/>
  <c r="L230" i="1"/>
  <c r="M230" i="1" s="1"/>
  <c r="N230" i="1"/>
  <c r="O230" i="1"/>
  <c r="P230" i="1"/>
  <c r="N210" i="1"/>
  <c r="O210" i="1"/>
  <c r="P210" i="1"/>
  <c r="L190" i="1"/>
  <c r="M190" i="1" s="1"/>
  <c r="N190" i="1"/>
  <c r="O190" i="1"/>
  <c r="P190" i="1"/>
  <c r="L170" i="1"/>
  <c r="N170" i="1"/>
  <c r="O170" i="1"/>
  <c r="P170" i="1"/>
  <c r="L150" i="1"/>
  <c r="M150" i="1" s="1"/>
  <c r="N150" i="1"/>
  <c r="O150" i="1"/>
  <c r="P150" i="1"/>
  <c r="N130" i="1"/>
  <c r="O130" i="1"/>
  <c r="P130" i="1"/>
  <c r="L110" i="1"/>
  <c r="M110" i="1" s="1"/>
  <c r="N110" i="1"/>
  <c r="O110" i="1"/>
  <c r="P110" i="1"/>
  <c r="L90" i="1"/>
  <c r="N90" i="1"/>
  <c r="O90" i="1"/>
  <c r="P90" i="1"/>
  <c r="L70" i="1"/>
  <c r="M70" i="1" s="1"/>
  <c r="N70" i="1"/>
  <c r="O70" i="1"/>
  <c r="P70" i="1"/>
  <c r="L50" i="1"/>
  <c r="M50" i="1" s="1"/>
  <c r="N50" i="1"/>
  <c r="O50" i="1"/>
  <c r="P50" i="1"/>
  <c r="N30" i="1"/>
  <c r="O30" i="1"/>
  <c r="P30" i="1"/>
  <c r="N10" i="1"/>
  <c r="O10" i="1"/>
  <c r="P10" i="1"/>
  <c r="P766" i="1"/>
  <c r="N760" i="1"/>
  <c r="O753" i="1"/>
  <c r="P746" i="1"/>
  <c r="N740" i="1"/>
  <c r="O733" i="1"/>
  <c r="P726" i="1"/>
  <c r="N720" i="1"/>
  <c r="O713" i="1"/>
  <c r="P706" i="1"/>
  <c r="N700" i="1"/>
  <c r="O693" i="1"/>
  <c r="P686" i="1"/>
  <c r="N680" i="1"/>
  <c r="O673" i="1"/>
  <c r="P666" i="1"/>
  <c r="N660" i="1"/>
  <c r="O653" i="1"/>
  <c r="P646" i="1"/>
  <c r="N640" i="1"/>
  <c r="O633" i="1"/>
  <c r="P626" i="1"/>
  <c r="N620" i="1"/>
  <c r="O613" i="1"/>
  <c r="P606" i="1"/>
  <c r="N600" i="1"/>
  <c r="O593" i="1"/>
  <c r="P586" i="1"/>
  <c r="N580" i="1"/>
  <c r="O573" i="1"/>
  <c r="N566" i="1"/>
  <c r="O555" i="1"/>
  <c r="P542" i="1"/>
  <c r="O502" i="1"/>
  <c r="P475" i="1"/>
  <c r="O422" i="1"/>
  <c r="P395" i="1"/>
  <c r="O342" i="1"/>
  <c r="P315" i="1"/>
  <c r="O262" i="1"/>
  <c r="P235" i="1"/>
  <c r="O182" i="1"/>
  <c r="P155" i="1"/>
  <c r="O102" i="1"/>
  <c r="P75" i="1"/>
  <c r="P14" i="1"/>
  <c r="L9" i="1"/>
  <c r="M9" i="1" s="1"/>
  <c r="P9" i="1"/>
  <c r="O766" i="1"/>
  <c r="P759" i="1"/>
  <c r="N753" i="1"/>
  <c r="O746" i="1"/>
  <c r="P739" i="1"/>
  <c r="N733" i="1"/>
  <c r="O726" i="1"/>
  <c r="P719" i="1"/>
  <c r="N713" i="1"/>
  <c r="O706" i="1"/>
  <c r="P699" i="1"/>
  <c r="N693" i="1"/>
  <c r="O686" i="1"/>
  <c r="P679" i="1"/>
  <c r="N673" i="1"/>
  <c r="O666" i="1"/>
  <c r="P659" i="1"/>
  <c r="N653" i="1"/>
  <c r="O646" i="1"/>
  <c r="P639" i="1"/>
  <c r="N633" i="1"/>
  <c r="O626" i="1"/>
  <c r="P619" i="1"/>
  <c r="N613" i="1"/>
  <c r="O606" i="1"/>
  <c r="P599" i="1"/>
  <c r="N593" i="1"/>
  <c r="O586" i="1"/>
  <c r="P579" i="1"/>
  <c r="N573" i="1"/>
  <c r="O565" i="1"/>
  <c r="N555" i="1"/>
  <c r="O542" i="1"/>
  <c r="O524" i="1"/>
  <c r="N502" i="1"/>
  <c r="O475" i="1"/>
  <c r="N422" i="1"/>
  <c r="O395" i="1"/>
  <c r="N342" i="1"/>
  <c r="O315" i="1"/>
  <c r="N262" i="1"/>
  <c r="O235" i="1"/>
  <c r="N182" i="1"/>
  <c r="O155" i="1"/>
  <c r="N102" i="1"/>
  <c r="O75" i="1"/>
  <c r="P42" i="1"/>
  <c r="O9" i="1"/>
  <c r="L545" i="1"/>
  <c r="M545" i="1" s="1"/>
  <c r="P545" i="1"/>
  <c r="L465" i="1"/>
  <c r="M465" i="1" s="1"/>
  <c r="N465" i="1"/>
  <c r="O465" i="1"/>
  <c r="P465" i="1"/>
  <c r="L385" i="1"/>
  <c r="M385" i="1" s="1"/>
  <c r="N385" i="1"/>
  <c r="O385" i="1"/>
  <c r="P385" i="1"/>
  <c r="L285" i="1"/>
  <c r="M285" i="1" s="1"/>
  <c r="N285" i="1"/>
  <c r="O285" i="1"/>
  <c r="P285" i="1"/>
  <c r="L185" i="1"/>
  <c r="M185" i="1" s="1"/>
  <c r="N185" i="1"/>
  <c r="O185" i="1"/>
  <c r="P185" i="1"/>
  <c r="L85" i="1"/>
  <c r="M85" i="1" s="1"/>
  <c r="N85" i="1"/>
  <c r="O85" i="1"/>
  <c r="P85" i="1"/>
  <c r="N665" i="1"/>
  <c r="L549" i="1"/>
  <c r="M549" i="1" s="1"/>
  <c r="P549" i="1"/>
  <c r="L529" i="1"/>
  <c r="M529" i="1" s="1"/>
  <c r="P529" i="1"/>
  <c r="L509" i="1"/>
  <c r="M509" i="1" s="1"/>
  <c r="P509" i="1"/>
  <c r="L489" i="1"/>
  <c r="M489" i="1" s="1"/>
  <c r="P489" i="1"/>
  <c r="L469" i="1"/>
  <c r="M469" i="1" s="1"/>
  <c r="P469" i="1"/>
  <c r="L449" i="1"/>
  <c r="M449" i="1" s="1"/>
  <c r="P449" i="1"/>
  <c r="L429" i="1"/>
  <c r="M429" i="1" s="1"/>
  <c r="P429" i="1"/>
  <c r="L409" i="1"/>
  <c r="M409" i="1" s="1"/>
  <c r="P409" i="1"/>
  <c r="L389" i="1"/>
  <c r="M389" i="1" s="1"/>
  <c r="P389" i="1"/>
  <c r="L369" i="1"/>
  <c r="M369" i="1" s="1"/>
  <c r="P369" i="1"/>
  <c r="L329" i="1"/>
  <c r="M329" i="1" s="1"/>
  <c r="P329" i="1"/>
  <c r="L309" i="1"/>
  <c r="M309" i="1" s="1"/>
  <c r="P309" i="1"/>
  <c r="L289" i="1"/>
  <c r="M289" i="1" s="1"/>
  <c r="P289" i="1"/>
  <c r="L269" i="1"/>
  <c r="M269" i="1" s="1"/>
  <c r="P269" i="1"/>
  <c r="L249" i="1"/>
  <c r="M249" i="1" s="1"/>
  <c r="P249" i="1"/>
  <c r="L229" i="1"/>
  <c r="M229" i="1" s="1"/>
  <c r="P229" i="1"/>
  <c r="L209" i="1"/>
  <c r="M209" i="1" s="1"/>
  <c r="P209" i="1"/>
  <c r="L189" i="1"/>
  <c r="M189" i="1" s="1"/>
  <c r="P189" i="1"/>
  <c r="L169" i="1"/>
  <c r="M169" i="1" s="1"/>
  <c r="P169" i="1"/>
  <c r="L149" i="1"/>
  <c r="M149" i="1" s="1"/>
  <c r="P149" i="1"/>
  <c r="L129" i="1"/>
  <c r="M129" i="1" s="1"/>
  <c r="P129" i="1"/>
  <c r="L109" i="1"/>
  <c r="M109" i="1" s="1"/>
  <c r="P109" i="1"/>
  <c r="L89" i="1"/>
  <c r="M89" i="1" s="1"/>
  <c r="P89" i="1"/>
  <c r="L69" i="1"/>
  <c r="M69" i="1" s="1"/>
  <c r="P69" i="1"/>
  <c r="L49" i="1"/>
  <c r="M49" i="1" s="1"/>
  <c r="P49" i="1"/>
  <c r="L29" i="1"/>
  <c r="M29" i="1" s="1"/>
  <c r="P29" i="1"/>
  <c r="L528" i="1"/>
  <c r="M528" i="1" s="1"/>
  <c r="O528" i="1"/>
  <c r="L508" i="1"/>
  <c r="M508" i="1" s="1"/>
  <c r="O508" i="1"/>
  <c r="L488" i="1"/>
  <c r="M488" i="1" s="1"/>
  <c r="O488" i="1"/>
  <c r="L468" i="1"/>
  <c r="M468" i="1" s="1"/>
  <c r="O468" i="1"/>
  <c r="L448" i="1"/>
  <c r="M448" i="1" s="1"/>
  <c r="O448" i="1"/>
  <c r="L428" i="1"/>
  <c r="M428" i="1" s="1"/>
  <c r="O428" i="1"/>
  <c r="L408" i="1"/>
  <c r="M408" i="1" s="1"/>
  <c r="O408" i="1"/>
  <c r="L388" i="1"/>
  <c r="M388" i="1" s="1"/>
  <c r="O388" i="1"/>
  <c r="L368" i="1"/>
  <c r="M368" i="1" s="1"/>
  <c r="O368" i="1"/>
  <c r="L348" i="1"/>
  <c r="M348" i="1" s="1"/>
  <c r="O348" i="1"/>
  <c r="L328" i="1"/>
  <c r="M328" i="1" s="1"/>
  <c r="O328" i="1"/>
  <c r="L308" i="1"/>
  <c r="M308" i="1" s="1"/>
  <c r="O308" i="1"/>
  <c r="L288" i="1"/>
  <c r="M288" i="1" s="1"/>
  <c r="O288" i="1"/>
  <c r="L268" i="1"/>
  <c r="M268" i="1" s="1"/>
  <c r="O268" i="1"/>
  <c r="L248" i="1"/>
  <c r="M248" i="1" s="1"/>
  <c r="O248" i="1"/>
  <c r="L228" i="1"/>
  <c r="M228" i="1" s="1"/>
  <c r="O228" i="1"/>
  <c r="L208" i="1"/>
  <c r="M208" i="1" s="1"/>
  <c r="O208" i="1"/>
  <c r="L188" i="1"/>
  <c r="M188" i="1" s="1"/>
  <c r="O188" i="1"/>
  <c r="L168" i="1"/>
  <c r="M168" i="1" s="1"/>
  <c r="O168" i="1"/>
  <c r="L148" i="1"/>
  <c r="M148" i="1" s="1"/>
  <c r="O148" i="1"/>
  <c r="L128" i="1"/>
  <c r="M128" i="1" s="1"/>
  <c r="O128" i="1"/>
  <c r="L108" i="1"/>
  <c r="M108" i="1" s="1"/>
  <c r="O108" i="1"/>
  <c r="L88" i="1"/>
  <c r="M88" i="1" s="1"/>
  <c r="O88" i="1"/>
  <c r="L68" i="1"/>
  <c r="M68" i="1" s="1"/>
  <c r="O68" i="1"/>
  <c r="L48" i="1"/>
  <c r="M48" i="1" s="1"/>
  <c r="O48" i="1"/>
  <c r="L28" i="1"/>
  <c r="M28" i="1" s="1"/>
  <c r="O28" i="1"/>
  <c r="L8" i="1"/>
  <c r="M8" i="1" s="1"/>
  <c r="O8" i="1"/>
  <c r="N766" i="1"/>
  <c r="O759" i="1"/>
  <c r="P752" i="1"/>
  <c r="N746" i="1"/>
  <c r="O739" i="1"/>
  <c r="P732" i="1"/>
  <c r="N726" i="1"/>
  <c r="O719" i="1"/>
  <c r="P712" i="1"/>
  <c r="N706" i="1"/>
  <c r="O699" i="1"/>
  <c r="P692" i="1"/>
  <c r="N686" i="1"/>
  <c r="O679" i="1"/>
  <c r="P672" i="1"/>
  <c r="N666" i="1"/>
  <c r="O659" i="1"/>
  <c r="P652" i="1"/>
  <c r="N646" i="1"/>
  <c r="O639" i="1"/>
  <c r="P632" i="1"/>
  <c r="N626" i="1"/>
  <c r="O619" i="1"/>
  <c r="P612" i="1"/>
  <c r="N606" i="1"/>
  <c r="O599" i="1"/>
  <c r="P592" i="1"/>
  <c r="N586" i="1"/>
  <c r="O579" i="1"/>
  <c r="P572" i="1"/>
  <c r="N565" i="1"/>
  <c r="P554" i="1"/>
  <c r="N542" i="1"/>
  <c r="P522" i="1"/>
  <c r="O501" i="1"/>
  <c r="P474" i="1"/>
  <c r="N448" i="1"/>
  <c r="O421" i="1"/>
  <c r="P394" i="1"/>
  <c r="N368" i="1"/>
  <c r="O341" i="1"/>
  <c r="P314" i="1"/>
  <c r="N288" i="1"/>
  <c r="O261" i="1"/>
  <c r="P234" i="1"/>
  <c r="N208" i="1"/>
  <c r="O181" i="1"/>
  <c r="P154" i="1"/>
  <c r="N128" i="1"/>
  <c r="O101" i="1"/>
  <c r="P74" i="1"/>
  <c r="O42" i="1"/>
  <c r="N9" i="1"/>
  <c r="L567" i="1"/>
  <c r="M567" i="1" s="1"/>
  <c r="N567" i="1"/>
  <c r="O567" i="1"/>
  <c r="L547" i="1"/>
  <c r="M547" i="1" s="1"/>
  <c r="N547" i="1"/>
  <c r="O547" i="1"/>
  <c r="P547" i="1"/>
  <c r="L527" i="1"/>
  <c r="M527" i="1" s="1"/>
  <c r="N527" i="1"/>
  <c r="O527" i="1"/>
  <c r="P527" i="1"/>
  <c r="L507" i="1"/>
  <c r="M507" i="1" s="1"/>
  <c r="N507" i="1"/>
  <c r="O507" i="1"/>
  <c r="P507" i="1"/>
  <c r="L487" i="1"/>
  <c r="M487" i="1" s="1"/>
  <c r="N487" i="1"/>
  <c r="O487" i="1"/>
  <c r="P487" i="1"/>
  <c r="L467" i="1"/>
  <c r="M467" i="1" s="1"/>
  <c r="N467" i="1"/>
  <c r="O467" i="1"/>
  <c r="P467" i="1"/>
  <c r="L447" i="1"/>
  <c r="M447" i="1" s="1"/>
  <c r="N447" i="1"/>
  <c r="O447" i="1"/>
  <c r="P447" i="1"/>
  <c r="L427" i="1"/>
  <c r="M427" i="1" s="1"/>
  <c r="N427" i="1"/>
  <c r="O427" i="1"/>
  <c r="P427" i="1"/>
  <c r="L407" i="1"/>
  <c r="M407" i="1" s="1"/>
  <c r="N407" i="1"/>
  <c r="O407" i="1"/>
  <c r="P407" i="1"/>
  <c r="L387" i="1"/>
  <c r="M387" i="1" s="1"/>
  <c r="N387" i="1"/>
  <c r="O387" i="1"/>
  <c r="P387" i="1"/>
  <c r="N367" i="1"/>
  <c r="O367" i="1"/>
  <c r="P367" i="1"/>
  <c r="N347" i="1"/>
  <c r="O347" i="1"/>
  <c r="P347" i="1"/>
  <c r="L327" i="1"/>
  <c r="M327" i="1" s="1"/>
  <c r="N327" i="1"/>
  <c r="O327" i="1"/>
  <c r="P327" i="1"/>
  <c r="L307" i="1"/>
  <c r="M307" i="1" s="1"/>
  <c r="N307" i="1"/>
  <c r="O307" i="1"/>
  <c r="P307" i="1"/>
  <c r="L287" i="1"/>
  <c r="M287" i="1" s="1"/>
  <c r="N287" i="1"/>
  <c r="O287" i="1"/>
  <c r="P287" i="1"/>
  <c r="L267" i="1"/>
  <c r="M267" i="1" s="1"/>
  <c r="N267" i="1"/>
  <c r="O267" i="1"/>
  <c r="P267" i="1"/>
  <c r="L247" i="1"/>
  <c r="M247" i="1" s="1"/>
  <c r="N247" i="1"/>
  <c r="O247" i="1"/>
  <c r="P247" i="1"/>
  <c r="L227" i="1"/>
  <c r="M227" i="1" s="1"/>
  <c r="N227" i="1"/>
  <c r="O227" i="1"/>
  <c r="P227" i="1"/>
  <c r="L207" i="1"/>
  <c r="M207" i="1" s="1"/>
  <c r="N207" i="1"/>
  <c r="O207" i="1"/>
  <c r="P207" i="1"/>
  <c r="L187" i="1"/>
  <c r="M187" i="1" s="1"/>
  <c r="N187" i="1"/>
  <c r="O187" i="1"/>
  <c r="P187" i="1"/>
  <c r="L167" i="1"/>
  <c r="M167" i="1" s="1"/>
  <c r="N167" i="1"/>
  <c r="O167" i="1"/>
  <c r="P167" i="1"/>
  <c r="L147" i="1"/>
  <c r="M147" i="1" s="1"/>
  <c r="N147" i="1"/>
  <c r="O147" i="1"/>
  <c r="P147" i="1"/>
  <c r="L127" i="1"/>
  <c r="M127" i="1" s="1"/>
  <c r="N127" i="1"/>
  <c r="O127" i="1"/>
  <c r="P127" i="1"/>
  <c r="L107" i="1"/>
  <c r="M107" i="1" s="1"/>
  <c r="N107" i="1"/>
  <c r="O107" i="1"/>
  <c r="P107" i="1"/>
  <c r="L87" i="1"/>
  <c r="M87" i="1" s="1"/>
  <c r="N87" i="1"/>
  <c r="O87" i="1"/>
  <c r="P87" i="1"/>
  <c r="L67" i="1"/>
  <c r="M67" i="1" s="1"/>
  <c r="N67" i="1"/>
  <c r="O67" i="1"/>
  <c r="P67" i="1"/>
  <c r="L47" i="1"/>
  <c r="M47" i="1" s="1"/>
  <c r="N47" i="1"/>
  <c r="O47" i="1"/>
  <c r="P47" i="1"/>
  <c r="L27" i="1"/>
  <c r="M27" i="1" s="1"/>
  <c r="N27" i="1"/>
  <c r="O27" i="1"/>
  <c r="P27" i="1"/>
  <c r="L7" i="1"/>
  <c r="M7" i="1" s="1"/>
  <c r="N7" i="1"/>
  <c r="O7" i="1"/>
  <c r="P7" i="1"/>
  <c r="P765" i="1"/>
  <c r="N759" i="1"/>
  <c r="O752" i="1"/>
  <c r="P745" i="1"/>
  <c r="N739" i="1"/>
  <c r="O732" i="1"/>
  <c r="P725" i="1"/>
  <c r="N719" i="1"/>
  <c r="O712" i="1"/>
  <c r="P705" i="1"/>
  <c r="N699" i="1"/>
  <c r="O692" i="1"/>
  <c r="P685" i="1"/>
  <c r="N679" i="1"/>
  <c r="O672" i="1"/>
  <c r="P665" i="1"/>
  <c r="N659" i="1"/>
  <c r="O652" i="1"/>
  <c r="P645" i="1"/>
  <c r="N639" i="1"/>
  <c r="O632" i="1"/>
  <c r="P625" i="1"/>
  <c r="N619" i="1"/>
  <c r="O612" i="1"/>
  <c r="P605" i="1"/>
  <c r="N599" i="1"/>
  <c r="O592" i="1"/>
  <c r="P585" i="1"/>
  <c r="N579" i="1"/>
  <c r="O572" i="1"/>
  <c r="O564" i="1"/>
  <c r="N553" i="1"/>
  <c r="O541" i="1"/>
  <c r="O522" i="1"/>
  <c r="P497" i="1"/>
  <c r="N471" i="1"/>
  <c r="O444" i="1"/>
  <c r="P417" i="1"/>
  <c r="N391" i="1"/>
  <c r="O364" i="1"/>
  <c r="P337" i="1"/>
  <c r="N311" i="1"/>
  <c r="O284" i="1"/>
  <c r="P257" i="1"/>
  <c r="N231" i="1"/>
  <c r="O204" i="1"/>
  <c r="P177" i="1"/>
  <c r="N151" i="1"/>
  <c r="O124" i="1"/>
  <c r="P97" i="1"/>
  <c r="N71" i="1"/>
  <c r="N42" i="1"/>
  <c r="P8" i="1"/>
  <c r="L546" i="1"/>
  <c r="M546" i="1" s="1"/>
  <c r="P546" i="1"/>
  <c r="L526" i="1"/>
  <c r="M526" i="1" s="1"/>
  <c r="N526" i="1"/>
  <c r="P526" i="1"/>
  <c r="L506" i="1"/>
  <c r="M506" i="1" s="1"/>
  <c r="N506" i="1"/>
  <c r="O506" i="1"/>
  <c r="P506" i="1"/>
  <c r="L486" i="1"/>
  <c r="M486" i="1" s="1"/>
  <c r="N486" i="1"/>
  <c r="O486" i="1"/>
  <c r="P486" i="1"/>
  <c r="L466" i="1"/>
  <c r="M466" i="1" s="1"/>
  <c r="N466" i="1"/>
  <c r="O466" i="1"/>
  <c r="P466" i="1"/>
  <c r="L446" i="1"/>
  <c r="M446" i="1" s="1"/>
  <c r="N446" i="1"/>
  <c r="O446" i="1"/>
  <c r="P446" i="1"/>
  <c r="L426" i="1"/>
  <c r="M426" i="1" s="1"/>
  <c r="N426" i="1"/>
  <c r="O426" i="1"/>
  <c r="P426" i="1"/>
  <c r="L406" i="1"/>
  <c r="M406" i="1" s="1"/>
  <c r="N406" i="1"/>
  <c r="O406" i="1"/>
  <c r="P406" i="1"/>
  <c r="N386" i="1"/>
  <c r="O386" i="1"/>
  <c r="P386" i="1"/>
  <c r="N366" i="1"/>
  <c r="O366" i="1"/>
  <c r="P366" i="1"/>
  <c r="L346" i="1"/>
  <c r="M346" i="1" s="1"/>
  <c r="N346" i="1"/>
  <c r="O346" i="1"/>
  <c r="P346" i="1"/>
  <c r="N326" i="1"/>
  <c r="O326" i="1"/>
  <c r="P326" i="1"/>
  <c r="L306" i="1"/>
  <c r="M306" i="1" s="1"/>
  <c r="N306" i="1"/>
  <c r="O306" i="1"/>
  <c r="P306" i="1"/>
  <c r="L286" i="1"/>
  <c r="M286" i="1" s="1"/>
  <c r="N286" i="1"/>
  <c r="O286" i="1"/>
  <c r="P286" i="1"/>
  <c r="N266" i="1"/>
  <c r="O266" i="1"/>
  <c r="P266" i="1"/>
  <c r="L246" i="1"/>
  <c r="M246" i="1" s="1"/>
  <c r="N246" i="1"/>
  <c r="O246" i="1"/>
  <c r="P246" i="1"/>
  <c r="N226" i="1"/>
  <c r="O226" i="1"/>
  <c r="P226" i="1"/>
  <c r="L206" i="1"/>
  <c r="M206" i="1" s="1"/>
  <c r="N206" i="1"/>
  <c r="O206" i="1"/>
  <c r="P206" i="1"/>
  <c r="L186" i="1"/>
  <c r="N186" i="1"/>
  <c r="O186" i="1"/>
  <c r="P186" i="1"/>
  <c r="L166" i="1"/>
  <c r="M166" i="1" s="1"/>
  <c r="N166" i="1"/>
  <c r="O166" i="1"/>
  <c r="P166" i="1"/>
  <c r="L146" i="1"/>
  <c r="M146" i="1" s="1"/>
  <c r="N146" i="1"/>
  <c r="O146" i="1"/>
  <c r="P146" i="1"/>
  <c r="L126" i="1"/>
  <c r="M126" i="1" s="1"/>
  <c r="N126" i="1"/>
  <c r="O126" i="1"/>
  <c r="P126" i="1"/>
  <c r="L106" i="1"/>
  <c r="M106" i="1" s="1"/>
  <c r="N106" i="1"/>
  <c r="O106" i="1"/>
  <c r="P106" i="1"/>
  <c r="L86" i="1"/>
  <c r="M86" i="1" s="1"/>
  <c r="N86" i="1"/>
  <c r="O86" i="1"/>
  <c r="P86" i="1"/>
  <c r="N66" i="1"/>
  <c r="O66" i="1"/>
  <c r="P66" i="1"/>
  <c r="L46" i="1"/>
  <c r="M46" i="1" s="1"/>
  <c r="N46" i="1"/>
  <c r="O46" i="1"/>
  <c r="P46" i="1"/>
  <c r="L26" i="1"/>
  <c r="M26" i="1" s="1"/>
  <c r="N26" i="1"/>
  <c r="O26" i="1"/>
  <c r="P26" i="1"/>
  <c r="L6" i="1"/>
  <c r="M6" i="1" s="1"/>
  <c r="N6" i="1"/>
  <c r="O6" i="1"/>
  <c r="P6" i="1"/>
  <c r="O765" i="1"/>
  <c r="P758" i="1"/>
  <c r="N752" i="1"/>
  <c r="O745" i="1"/>
  <c r="P738" i="1"/>
  <c r="N732" i="1"/>
  <c r="O725" i="1"/>
  <c r="P718" i="1"/>
  <c r="N712" i="1"/>
  <c r="O705" i="1"/>
  <c r="P698" i="1"/>
  <c r="N692" i="1"/>
  <c r="O685" i="1"/>
  <c r="P678" i="1"/>
  <c r="N672" i="1"/>
  <c r="O665" i="1"/>
  <c r="P658" i="1"/>
  <c r="N652" i="1"/>
  <c r="O645" i="1"/>
  <c r="P638" i="1"/>
  <c r="N632" i="1"/>
  <c r="O625" i="1"/>
  <c r="P618" i="1"/>
  <c r="N612" i="1"/>
  <c r="O605" i="1"/>
  <c r="P598" i="1"/>
  <c r="N592" i="1"/>
  <c r="O585" i="1"/>
  <c r="P578" i="1"/>
  <c r="N572" i="1"/>
  <c r="N564" i="1"/>
  <c r="P552" i="1"/>
  <c r="P539" i="1"/>
  <c r="N522" i="1"/>
  <c r="N496" i="1"/>
  <c r="O469" i="1"/>
  <c r="P442" i="1"/>
  <c r="N416" i="1"/>
  <c r="O389" i="1"/>
  <c r="N336" i="1"/>
  <c r="O309" i="1"/>
  <c r="N256" i="1"/>
  <c r="O229" i="1"/>
  <c r="N176" i="1"/>
  <c r="O149" i="1"/>
  <c r="N96" i="1"/>
  <c r="O69" i="1"/>
  <c r="O41" i="1"/>
  <c r="N8" i="1"/>
  <c r="L386" i="1"/>
  <c r="M386" i="1" s="1"/>
  <c r="L379" i="1"/>
  <c r="M379" i="1" s="1"/>
  <c r="M623" i="1"/>
  <c r="L375" i="1"/>
  <c r="M375" i="1" s="1"/>
  <c r="M694" i="1"/>
  <c r="M630" i="1"/>
  <c r="L687" i="1"/>
  <c r="M687" i="1" s="1"/>
  <c r="M693" i="1"/>
  <c r="L681" i="1"/>
  <c r="M681" i="1" s="1"/>
  <c r="L395" i="1"/>
  <c r="M395" i="1" s="1"/>
  <c r="L367" i="1"/>
  <c r="M367" i="1" s="1"/>
  <c r="L359" i="1"/>
  <c r="M359" i="1" s="1"/>
  <c r="L343" i="1"/>
  <c r="M343" i="1" s="1"/>
  <c r="M390" i="1"/>
  <c r="M374" i="1"/>
  <c r="M170" i="1"/>
  <c r="L358" i="1"/>
  <c r="M358" i="1" s="1"/>
  <c r="L22" i="1"/>
  <c r="M22" i="1" s="1"/>
  <c r="M702" i="1"/>
  <c r="L357" i="1"/>
  <c r="M357" i="1" s="1"/>
  <c r="L349" i="1"/>
  <c r="M349" i="1" s="1"/>
  <c r="M725" i="1"/>
  <c r="M646" i="1"/>
  <c r="M639" i="1"/>
  <c r="M459" i="1"/>
  <c r="M394" i="1"/>
  <c r="M383" i="1"/>
  <c r="M378" i="1"/>
  <c r="M355" i="1"/>
  <c r="L350" i="1"/>
  <c r="M350" i="1" s="1"/>
  <c r="L334" i="1"/>
  <c r="M334" i="1" s="1"/>
  <c r="L326" i="1"/>
  <c r="M326" i="1" s="1"/>
  <c r="L30" i="1"/>
  <c r="M30" i="1" s="1"/>
  <c r="M706" i="1"/>
  <c r="M701" i="1"/>
  <c r="M696" i="1"/>
  <c r="M685" i="1"/>
  <c r="M679" i="1"/>
  <c r="M666" i="1"/>
  <c r="M399" i="1"/>
  <c r="M186" i="1"/>
  <c r="L14" i="1"/>
  <c r="M14" i="1" s="1"/>
  <c r="L363" i="1"/>
  <c r="M363" i="1" s="1"/>
  <c r="M717" i="1"/>
  <c r="M690" i="1"/>
  <c r="M595" i="1"/>
  <c r="M523" i="1"/>
  <c r="M471" i="1"/>
  <c r="M382" i="1"/>
  <c r="L362" i="1"/>
  <c r="M362" i="1" s="1"/>
  <c r="L354" i="1"/>
  <c r="M354" i="1" s="1"/>
  <c r="L338" i="1"/>
  <c r="M338" i="1" s="1"/>
  <c r="L314" i="1"/>
  <c r="M314" i="1" s="1"/>
  <c r="L298" i="1"/>
  <c r="M298" i="1" s="1"/>
  <c r="L290" i="1"/>
  <c r="M290" i="1" s="1"/>
  <c r="L282" i="1"/>
  <c r="M282" i="1" s="1"/>
  <c r="L274" i="1"/>
  <c r="M274" i="1" s="1"/>
  <c r="L234" i="1"/>
  <c r="M234" i="1" s="1"/>
  <c r="L226" i="1"/>
  <c r="M226" i="1" s="1"/>
  <c r="L218" i="1"/>
  <c r="M218" i="1" s="1"/>
  <c r="L210" i="1"/>
  <c r="M210" i="1" s="1"/>
  <c r="L202" i="1"/>
  <c r="M202" i="1" s="1"/>
  <c r="L162" i="1"/>
  <c r="M162" i="1" s="1"/>
  <c r="L154" i="1"/>
  <c r="M154" i="1" s="1"/>
  <c r="L138" i="1"/>
  <c r="M138" i="1" s="1"/>
  <c r="L130" i="1"/>
  <c r="M130" i="1" s="1"/>
  <c r="L122" i="1"/>
  <c r="M122" i="1" s="1"/>
  <c r="L74" i="1"/>
  <c r="M74" i="1" s="1"/>
  <c r="L66" i="1"/>
  <c r="M66" i="1" s="1"/>
  <c r="L58" i="1"/>
  <c r="M58" i="1" s="1"/>
  <c r="L34" i="1"/>
  <c r="M34" i="1" s="1"/>
  <c r="L18" i="1"/>
  <c r="M18" i="1" s="1"/>
  <c r="L10" i="1"/>
  <c r="M10" i="1" s="1"/>
  <c r="M710" i="1"/>
  <c r="M705" i="1"/>
  <c r="M678" i="1"/>
  <c r="M671" i="1"/>
  <c r="M650" i="1"/>
  <c r="L366" i="1"/>
  <c r="M366" i="1" s="1"/>
  <c r="L347" i="1"/>
  <c r="M347" i="1" s="1"/>
  <c r="L266" i="1"/>
  <c r="M266" i="1" s="1"/>
  <c r="M62" i="1"/>
  <c r="L353" i="1"/>
  <c r="M353" i="1" s="1"/>
  <c r="L345" i="1"/>
  <c r="M345" i="1" s="1"/>
  <c r="M322" i="1"/>
  <c r="M90" i="1"/>
</calcChain>
</file>

<file path=xl/sharedStrings.xml><?xml version="1.0" encoding="utf-8"?>
<sst xmlns="http://schemas.openxmlformats.org/spreadsheetml/2006/main" count="8196" uniqueCount="1484">
  <si>
    <t>VIGENCIA</t>
  </si>
  <si>
    <t>COMP</t>
  </si>
  <si>
    <t>UE</t>
  </si>
  <si>
    <t>UNIDAD_EJE</t>
  </si>
  <si>
    <t>CODIGO_PRESUPUESTAL</t>
  </si>
  <si>
    <t>FTE</t>
  </si>
  <si>
    <t>FUENTE</t>
  </si>
  <si>
    <t>I_F</t>
  </si>
  <si>
    <t>RESERVA</t>
  </si>
  <si>
    <t>RUBRO</t>
  </si>
  <si>
    <t>N3</t>
  </si>
  <si>
    <t>N4</t>
  </si>
  <si>
    <t>INICIAL</t>
  </si>
  <si>
    <t>MODIFICACIONES</t>
  </si>
  <si>
    <t>VIGENTE</t>
  </si>
  <si>
    <t>DISPONIBILIDADES</t>
  </si>
  <si>
    <t>SALDO_APROPIACION</t>
  </si>
  <si>
    <t>COMPROMISOS</t>
  </si>
  <si>
    <t>EJEC_PRESUP(%)</t>
  </si>
  <si>
    <t>GIROS</t>
  </si>
  <si>
    <t>EJEC_PRESUP_GIROS(%)</t>
  </si>
  <si>
    <t>SALDO_APROPIACION_COMP</t>
  </si>
  <si>
    <t>PAGOS</t>
  </si>
  <si>
    <t>DESPACHO DEL ALCALDE</t>
  </si>
  <si>
    <t>2,3,4503,1000,2020130010034</t>
  </si>
  <si>
    <t>1,3,3,8,03-95-070 RB SGP PROPOSITO GENERAL LIBRE INVERSION</t>
  </si>
  <si>
    <t>INV</t>
  </si>
  <si>
    <t>NO</t>
  </si>
  <si>
    <t>APORTES PARA MITIGAR EL RIESGO EN LAS COMUNIDADES DEL DISTRITO   CARTAGENA DE INDIAS</t>
  </si>
  <si>
    <t>2,3,4503,1000,2021130010147</t>
  </si>
  <si>
    <t>EXTENSION DEL CONOCIMIENTO DEL RIESGO EN NUESTRO TERRITORIO   CARTAGENA DE INDIAS</t>
  </si>
  <si>
    <t>2,3,3299,0900,2020130010211</t>
  </si>
  <si>
    <t>1,3,3,4,16-95-080 RB OCUPACION DE VIAS ESPACIO PUBLICO</t>
  </si>
  <si>
    <t>CONSERVACION INTEGRAL DEL ESPACIO PUBLICO  CARTAGENA DE INDIAS</t>
  </si>
  <si>
    <t>2,3,4599,1000,2021130010267</t>
  </si>
  <si>
    <t>RECUPERACION DEL ESPACIO PUBLICO  CARTAGENA DE INDIAS</t>
  </si>
  <si>
    <t>2,3,4103,1500,2021130010259</t>
  </si>
  <si>
    <t>1,3,3,11,03-95-107 RB RF OTROS DIVIDENDOS</t>
  </si>
  <si>
    <t>APOYO  IMPLEMENTACION DEL PROGRAMA DE FAMILIAS EN ACCION EN CARTAGENA DE INDIAS -GT+  CARTAGENA DE INDIAS</t>
  </si>
  <si>
    <t>2,3,4503,1000,2020130010033</t>
  </si>
  <si>
    <t>1,3,3,2,00-95-119 RB ICLD 1% FONDO DE RIESGO</t>
  </si>
  <si>
    <t>CONTROL DE LOS RIESGOS EN NUESTRO TERRITORIO  CARTAGENA DE INDIAS</t>
  </si>
  <si>
    <t>1,3,3,3,17-95-124 RB IMPUESTO  TRANSPORTE POR OLEODUCTO Y GASODUCTO</t>
  </si>
  <si>
    <t>1,3,3,4,16-95-147 RB RF AMOBLAMIENTO URBANO</t>
  </si>
  <si>
    <t>2,3,3202,0900,2021130010197</t>
  </si>
  <si>
    <t>1,2,3,3,17-198  SENTENCIA DOW QUIMICA DE COLOMBIA S,A,</t>
  </si>
  <si>
    <t>RECUPERACION DE AREAS AMBIENTALMENTE DEGRADADAS  CARTAGENA DE INDIAS</t>
  </si>
  <si>
    <t>1,3,3,2,00-93-119 RB ICLD 1% FONDO DE RIESGO</t>
  </si>
  <si>
    <t>2,3,2408,0600,2020130010075</t>
  </si>
  <si>
    <t>1,2,1,0,00-001 - ICLD</t>
  </si>
  <si>
    <t>FORTALECIMIENTO OPERACIONAL DEL SISTEMA INTEGRADO DE TRANSPORTE MASIVO DE CARTAGENA DE INDIAS  TRANSCARIBE  CARTAGENA DE INDIAS</t>
  </si>
  <si>
    <t>2,3,2402,0600,2021130010272</t>
  </si>
  <si>
    <t>IMPLEMENTACION DEL SISTEMA DISTRITAL DE CICLOINFRAESTRUCTURA  CARTAGENA DE INDIAS</t>
  </si>
  <si>
    <t>2,3,2499,0600,2020130010160</t>
  </si>
  <si>
    <t>DISE?O DE PLAN INTEGRAL PARA MEJORAR LA MOVILIDAD EN  CARTAGENA DE INDIAS</t>
  </si>
  <si>
    <t>2,3,4002,1400,2021130010266</t>
  </si>
  <si>
    <t>GENERACION  DEL ESPACIO PUBLICO  CARTAGENA DE INDIAS</t>
  </si>
  <si>
    <t>2,3,4002,1400,2021130010268</t>
  </si>
  <si>
    <t>MEJORAMIENTO DE PARQUES Y ZONAS VERDES PARA LA RECUPERACION  DEL  ESPACIO PUBLICO   CARTAGENA DE INDIAS</t>
  </si>
  <si>
    <t>2,3,4103,1500,2020130010071</t>
  </si>
  <si>
    <t xml:space="preserve">APOYO DINAMICA FAMILIAR PARA SUPERACION DE LA POBREZA Y DESIGUALDAD </t>
  </si>
  <si>
    <t>2,3,4103,1500,2020130010079</t>
  </si>
  <si>
    <t>APOYO EDUCACION PARA LA SUPERACION DE LA POBREZA Y LA DESIGUALDAD-0INCREMENTAR EL ACCESO A LOS DIFERENTES NIVELES EDUCATIVOS DE NI?OS NI?AS ADOLESCENTES JOVENES Y ADULTOS EN CONDICION DE POBREZA EXTREMA DE  CARTAGENA DE INDIAS</t>
  </si>
  <si>
    <t>2,3,4103,1500,2021130010158</t>
  </si>
  <si>
    <t>APOYO IDENTIFICACION PARA LA SUPERACION DE LA POBREZA Y DESIGUALDAD</t>
  </si>
  <si>
    <t>2,3,4103,1500,2021130010159</t>
  </si>
  <si>
    <t xml:space="preserve">APOYO FORTALECIMIENTO PARA LA SUPERACION DE LA POBREZA EXTREMA Y DEISIGUALDAD </t>
  </si>
  <si>
    <t>2,3,4103,1500,2021130010160</t>
  </si>
  <si>
    <t>2,3,4103,1500,2021130010161</t>
  </si>
  <si>
    <t>APOYO INGRESO Y TRABAJO PARA LA SUPERACION DE LA POBREZA EXTREMA Y DESIGUALDAD</t>
  </si>
  <si>
    <t>2,3,4103,1500,2021130010162</t>
  </si>
  <si>
    <t>APOYO HABITABILIDAD PARA LA SUPERACION DE LA POBREZA Y DESIGUALDAD</t>
  </si>
  <si>
    <t>2,3,4103,1500,2021130010163</t>
  </si>
  <si>
    <t>APOYO BANCARIZACION PARA LA SUPERACION DE LA POBREZA EXTREMA Y DESIGUALDAD-0 ESTRUCTURAR EL ACCESO DE LA POBLACION EN POBREZA EXTREMA DEL DISTRITO DE CARTAGENA AL SISTEMA FINANCIERO</t>
  </si>
  <si>
    <t>2,3,4103,1500,2021130010164</t>
  </si>
  <si>
    <t xml:space="preserve"> APOYO ACCESO A LA JUSTICIA PARA LA SUPERACION DE LA POBREZA Y DESIGUALDAD</t>
  </si>
  <si>
    <t>2,3,4103,1500,2021130010165</t>
  </si>
  <si>
    <t xml:space="preserve">APOYO SALUD PARA LA SUPERACION DE LA POBREZA Y DESIGUALDAD </t>
  </si>
  <si>
    <t>2,3,4301,1604,2020130010036</t>
  </si>
  <si>
    <t>CONSERVACION , MANTENIMIENTO Y MEJORAMIENTO DE LOS ESCENARIOS DEPORTIVOS DE LA CIUDAD COMO ESTRATEGIA DE PRESERVACION DEL PATRIMONIO MATERIAL DEL DISTRITO DE   CARTAGENA DE INDIAS</t>
  </si>
  <si>
    <t>1,2,3,2,22-008  - AMOBLAMIENTO URBANO</t>
  </si>
  <si>
    <t>1,2,2,0,00-019 - ICDE-TRANSCARIBE 50% SOBRETASA GASOLINA</t>
  </si>
  <si>
    <t>1,2,3,2,22-053 - CONTRAPRESTACION PORTUARIA</t>
  </si>
  <si>
    <t>1,2,4,3,03-070 - SGP LIBRE INVERSION</t>
  </si>
  <si>
    <t>1,2,3,2,22-080 - OCUPACION DE VIAS</t>
  </si>
  <si>
    <t>1,3,1,1,06-086 - DONACIONES</t>
  </si>
  <si>
    <t xml:space="preserve">1,2,3,2,22-100  -  APROVECHAMIENTO ECONOMICO DEL ESPACIO PUBLICO </t>
  </si>
  <si>
    <t>1,3,2,3,11-147 - RF AMOBLAMIENTO URBANO</t>
  </si>
  <si>
    <t xml:space="preserve">1,2,3,2,21-190 -  65% PERMISO DE ACCESO A ZONA CON RESTRICCION VEHICULAR DECRETO 0833 </t>
  </si>
  <si>
    <t>1,2,3,2,22-191 - COBROS POR ESTACIONAMIENTO SOBRE LAS VIAS PUBLICAS</t>
  </si>
  <si>
    <t>1,3,3,4,16-93-100 RB APROVECHAMIENTO ECONOMICO DEL ESPACIO PUBLICO</t>
  </si>
  <si>
    <t>1,3,3,11,08-95-004 RB MARGEN DE COMERCIALIZACION</t>
  </si>
  <si>
    <t>1,3,3,4,16-95-008 RB AMOBLAMIENTO URBANO</t>
  </si>
  <si>
    <t>1,3,3,1,00-95-009 RB RECURSOS PROVISIONADOS</t>
  </si>
  <si>
    <t>1,3,3,4,16-95-100 RB APROVECHAMIENTO ECONOMICO DEL ESPACIO PUBLICO</t>
  </si>
  <si>
    <t>2,3,2408,0600,2021130010243</t>
  </si>
  <si>
    <t>1,3,1,1,05-018 RECURSOS DE CREDITO INTERNO 2022</t>
  </si>
  <si>
    <t>IMPLEMENTACION DEL SISTEMA PARA RETIRO DE VEHICULOS DE TRANSPORTE PUBLICO COLECTIVO (FONDO DE DESINTEGRACION) EN EL DISTRITO DE CARTAGENA DE INDIAS</t>
  </si>
  <si>
    <t>1,3,3,1,00-93-001 RB ICLD</t>
  </si>
  <si>
    <t>1,3,3,4,16-93-053 RB CONTRAPRESTACIONES PORTUARIAS</t>
  </si>
  <si>
    <t>APOYO A LA SEGURIDAD ALIMENTARIA Y NUTRICION PARA LA SUPERACION DE LA POBREZA EXTREMA Y DESIGUALDAD</t>
  </si>
  <si>
    <t>1,3,3,11,03-93-062 RB DIVIDENDOS ACUACAR</t>
  </si>
  <si>
    <t>1,3,3,8,03-93-075  RB RF SGP PROPOSITO GENERAL LIBRE INVERSION</t>
  </si>
  <si>
    <t>1,3,3,4,16-93-080 RB OCUPACION DE VIAS ESPACIO PUBLICO</t>
  </si>
  <si>
    <t>1,3,3,4,16-93-108 RB RF CONTRAPRESTACION PORTUARIA</t>
  </si>
  <si>
    <t>1,3,3,3,17-93-124 RB IMPUESTO  TRANSPORTE POR OLEODUCTO Y GASODUCTO</t>
  </si>
  <si>
    <t>1,3,3,3,17-93-126 RB RF IMPUESTO DE TRANSPORTE POR OLEODUCTO Y GASODUCTO</t>
  </si>
  <si>
    <t>1,3,3,11,03-93-138 RB DIVIDENDOS SOCIEDAD PORTUARIA</t>
  </si>
  <si>
    <t>1,3,3,11,01-93-193 R,B, VENTA DE ACTIVOS</t>
  </si>
  <si>
    <t>1,3,3,4,16-95-053 RB CONTRAPRESTACIONES PORTUARIAS</t>
  </si>
  <si>
    <t>SECRETARIA DEL INTERIOR Y CONVIVENCIA CIUDADANAL</t>
  </si>
  <si>
    <t>2,3,4103,1500,2020130010061</t>
  </si>
  <si>
    <t>ASISTENCIA ATENCION Y REPARACION INTEGRAL A LAS VICTIMAS DEL CONFLICTO ARMADO EN EL DISTRITO DE   CARTAGENA DE INDIAS</t>
  </si>
  <si>
    <t>2,3,4503,1000,2021130010142</t>
  </si>
  <si>
    <t>1,2,3,1,14-042 - SOBRETASA BOMBERIL</t>
  </si>
  <si>
    <t>FORTALECIMIENTO DEL CUERPO DE BOMBEROS DEL DISTRITO DE   CARTAGENA DE INDIAS</t>
  </si>
  <si>
    <t>2,3,4103,1500,2020130010187</t>
  </si>
  <si>
    <t>CONSTRUCCION DE PAZ TERRITORIAL EN EL DISTRITO DE   CARTAGENA DE INDIAS</t>
  </si>
  <si>
    <t>2,3,4501,1000,2020130010031</t>
  </si>
  <si>
    <t>2,3,4501,1000,2020130010037</t>
  </si>
  <si>
    <t>2,3,4501,1000,2020130010210</t>
  </si>
  <si>
    <t>FORTALECIMIENTO DE LA CAPACIDAD OPERATIVA  DE LA SECRETARIA DEL INTERIOR Y CONVIVENCIA CIUDADANA  CARTAGENA DE INDIAS</t>
  </si>
  <si>
    <t>2,3,4502,1000,2021130010143</t>
  </si>
  <si>
    <t>GENERACION DE UNA CULTURA DE PREVENCION, PROMOCION Y PROTECCION DE LOS DERECHOS HUMANOS CON ENFOQUE DIFERENCIAL Y DE GENERO EN EL DISTRITO DE CARTAGENA DE INDIAS</t>
  </si>
  <si>
    <t>2,3,4502,1000,2021130010145</t>
  </si>
  <si>
    <t>2,3,4502,1000,2021130010148</t>
  </si>
  <si>
    <t>FORTALECIMIENTO DEL PROCESO ORGANIZATIVO Y ATENCION DIFERENCIAL A LA POBLACION NEGRA, AFRODESCENDIENTE, RAIZAL Y PALENQUERA EN EL DISTRITO DE CARTAGENA DE INDIAS</t>
  </si>
  <si>
    <t>2,3,4102,1000,2021130010275</t>
  </si>
  <si>
    <t>FORTALECIMIENTO DEL SISTEMA DE RESPONSABILIDAD PENAL PARA ADOLESCENTES- SRPA EN EL CARTAGENA DE INDIAS</t>
  </si>
  <si>
    <t>2,3,0000,0000,0000130010202</t>
  </si>
  <si>
    <t xml:space="preserve">PRESUPUESTO PARTICIPATIVO </t>
  </si>
  <si>
    <t>2,3,1202,0800,2020130010030</t>
  </si>
  <si>
    <t>FORTALECIMIENTO Y PROMOCION AL ACCESO A LA JUSTICIA DESDE LAS CASAS DE JUSTICIA Y COMISARIAS DE FAMILIA EN EL DISTRITO DE   CARTAGENA DE INDIAS</t>
  </si>
  <si>
    <t>2,3,1206,0800,2020130010032</t>
  </si>
  <si>
    <t xml:space="preserve">FORTALECIMIENTO Y ATENCION INTEGRAL A INTERNOS DE LOS ESTABLECIMIENTOS CARCELARIOS DEL DISTRITO DE  CARTAGENA DE INDIAS </t>
  </si>
  <si>
    <t>2,3,4501,1000,2020130010254</t>
  </si>
  <si>
    <t>1,2,3,2,06-040 - CONTRIBUCION SOBRE CONTRATOS DE OBRA PUBLICA</t>
  </si>
  <si>
    <t>FORTALECIMIENTO EN PARQUE AUTOMOTOR Y TECNOLOGIA PARA LA POLICIA METROPOLITANA DE   CARTAGENA DE INDIAS</t>
  </si>
  <si>
    <t>2,3,4501,1000,2020130010272</t>
  </si>
  <si>
    <t>FORTALECIMIENTO DE LAS CAPACIDADES OPERATIVAS DE LA ARMADA NACIONAL PARA LA OPORTUNA ASISTENCIA MILITAR E INCREMENTO DE LA PROTECCION Y SEGURIDAD CIUDADANA EN EL DISTRITO DE   CARTAGENA DE INDIAS</t>
  </si>
  <si>
    <t>2,3,4501,1000,2020130010304</t>
  </si>
  <si>
    <t>MEJORAMIENTO DE LA SEDE DE LA FISCALIA GENERAL DE LA NACION UBICADA EN EL BARRIO CRESPO CALLE 66 4 -86 EDIFICIO HOCOL PISOS 1 Y 2 DEL DISTRITO DE CARTAGENA DE INDIAS</t>
  </si>
  <si>
    <t>2,3,4501,1000,2021130010283</t>
  </si>
  <si>
    <t>FORTALECIMIENTO DE LAS CAPACIDADES TECNOLOGICAS Y OPERATIVAS DE LA UNIDAD ADMINISTRATIVA ESPECIAL MIGRACION COLOMBIA EN EL DISTRITO DE   CARTAGENA DE INDIAS</t>
  </si>
  <si>
    <t>2,3,4501,1000,2022130010013</t>
  </si>
  <si>
    <t>FORTALECIMIENTO INTEGRAL DE LAS CAPACIDADES INSTITUCIONALES DE LA POLICIA METROPOLITANA DE CARTAGENA DE INDIAS</t>
  </si>
  <si>
    <t>2,3,4501,1000,2022130010026</t>
  </si>
  <si>
    <t>FORTALECIMIENTO DEL PARQUE AUTOMOTOR Y MEDIOS TECNOLOGICOS PARA LA UNIDAD NACIONAL DE PROTECCION EN EL DISTRITO DE CARTAGENA DE INDIAS</t>
  </si>
  <si>
    <t>2,3,4501,1000,2022130010028</t>
  </si>
  <si>
    <t>ADMINISTRACION DEL FONDO DE SEGURIDAD TERRITORIAL DEL DISTRITO DE CARTAGENA DE INDIAS (PROYECTO NUEVO)</t>
  </si>
  <si>
    <t>1,3,2,3,11-044 - RF SOBRETASA BOMBERIL</t>
  </si>
  <si>
    <t>1,2,3,2,24-120 - MULTAS CODIGO NACIONAL DE POLICIA Y CONVIVENCIA</t>
  </si>
  <si>
    <t>1,3,1,1,03-138 - DIVIDENDOS SOCIEDAD PORTUARIA</t>
  </si>
  <si>
    <t>1,3,2,3,11-161 - RF MULTAS CODIGO POLICIA</t>
  </si>
  <si>
    <t>1,3,2,1,09-174 - RF CONTRIBUCION DE OBRAS PUBLICAS</t>
  </si>
  <si>
    <t>1,3,3,4,01-95-040 RB CONTRIBUCION DE OBRAS PUBLICAS</t>
  </si>
  <si>
    <t>1,3,3,3,15-95-042 RB SOBRETASA BOMBERIL</t>
  </si>
  <si>
    <t>2,3,4103,1500,2020130010084</t>
  </si>
  <si>
    <t>1,3,3,11,03-95-138 RB DIVIDENDOS SOCIEDAD PORTUARIA</t>
  </si>
  <si>
    <t>1,3,3,3,15-93-042 RB SOBRETASA BOMBERIL</t>
  </si>
  <si>
    <t>1,3,3,3,15-93-044  RB RF SOBRETASA BOMBERIL</t>
  </si>
  <si>
    <t>1,3,3,4,17-93-120 RB MULTAS CODIGO DE POLICIA</t>
  </si>
  <si>
    <t>MEJORAMIENTO DE LA CONVIVENCIA CON LA IMPLEMENTACIN DEL CODIGO NACIONAL DE SEGURIDAD Y CONVIVENCIA CIUDADANA  Y  LA MODERNIZACION DE LAS INSPECCIONES DE POLICA EN EL DISTRITO DE  CARTAGENA DE INDIAS</t>
  </si>
  <si>
    <t>1,3,3,11,07-93-158 R,B, TRANSFERENCIAS DE CAPITAL CONVENIO FONSECON</t>
  </si>
  <si>
    <t>FORTALECIMIENTO DE LOS MECANISMOS COMUNITARIOS E INSTITUCIONALES DE PREVENCION Y REACCION A SITUACIONES DE RIESGO POR CONDUCTAS DELICTIVAS EN EL DISTRITO DE CARTAGENA DE INDIAS</t>
  </si>
  <si>
    <t>1,3,3,11,07-95-005 R,B, TRANSFERENCIAS DE CAPITAL CONVENIO FONSECON</t>
  </si>
  <si>
    <t>1,3,3,4,17-95-120 RB MULTAS CODIGO DE POLICIA</t>
  </si>
  <si>
    <t>FORTALECIMIENTO DE LA GOBERNANZA Y AUTODETERMINACION DE LA CULTURA EN INSTITUCIONES PROPIAS DE LA POBLACION INDIGENA EN EL DISTRITO DE CARTAGENA DE INDIAS</t>
  </si>
  <si>
    <t>1,3,3,11,07-95-158 R,B, TRANSFERENCIAS DE CAPITAL CONVENIO FONSECON</t>
  </si>
  <si>
    <t>ASISTENCIA Y ATENCION INTEGRAL A LOS NI?OS, NI?AS,  JOVENES  Y ADOLESCENTES EN RIESGO DE VINCULACION A  ACTIVIDADES DELICTIVAS Y  AQUELLOS EN CONFLICTO CON LA LEY PENAL EN EL DISTRITO DE   CARTAGENA DE INDIAS</t>
  </si>
  <si>
    <t>SECRETARIA DE HACIENDA PUBLICA</t>
  </si>
  <si>
    <t>2,3,3502,0200,2020130010324</t>
  </si>
  <si>
    <t>DESARROLLO DE ESTRATEGIAS PARA EL FORTALECIMIENTO DE LOS ENCADENAMIENTOS PRODUCTIVOS Y REDES DE PROVEEDURIA EN EL DISTRITO DE CARTAGENA DE INDIAS</t>
  </si>
  <si>
    <t>2,3,4599,1000,2022130010001</t>
  </si>
  <si>
    <t>1,3,3,11,03-95-139 RB DIVIDENDOS TERMINAL DE TRANSPORTE</t>
  </si>
  <si>
    <t>IMPLEMENTACION DE ESTRATEGIAS PARA EL MEJORAMIENTO Y SOSTENIBILIDAD DE LAS FINANZAS EN EL DISTRITO DE CARTAGENA DE INDIAS  CARTAGENA DE INDIAS</t>
  </si>
  <si>
    <t>2,3,3502,0200,2020130010327</t>
  </si>
  <si>
    <t xml:space="preserve"> 	DESARROLLO DE ESTRATEGIAS PARA EL APROVECHAMIENTO DE LAS ECONOMIAS DE AGLOMERACION EN EL DISTRITO DE CARTAGENA DE INDIAS</t>
  </si>
  <si>
    <t>2,3,3502,0200,2020130010331</t>
  </si>
  <si>
    <t>HABILITACION DE LAS ACCIONES PARA IDENTIFICAR Y CERRAR LAS BRECHAS DE CAPITAL HUMANO DE FORMA PERTINENTE SUFICIENTE Y DE CALIDAD EN EL DISTRITO DE   CARTAGENA DE INDIAS</t>
  </si>
  <si>
    <t>2,3,3602,1300,2020130010296</t>
  </si>
  <si>
    <t>IMPLEMENTACION DEL CENTRO DE FOMENTO AL EMPRENDIMIENTO Y A LA EMPLEABILIDAD PARA UNA CARTAGENA DE INDIAS INCLUSIVA Y MAS COMPETITIVA EN  CARTAGENA DE INDIAS</t>
  </si>
  <si>
    <t>2,3,3602,1300,2020130010297</t>
  </si>
  <si>
    <t>IMPLEMENTACION DE ESTRATEGIAS DE ARTICULACION ENTRE ACTORES E INICIATIVAS PARA EL IMPULSO DE UNA CULTURA DE LA INNOVACION EN  CARTAGENA DE INDIAS</t>
  </si>
  <si>
    <t>2,3,3602,1300,2020130010326</t>
  </si>
  <si>
    <t>IMPLEMENTACION DE UNA ESTRATEGIA DE PROMOCION Y POSICIONAMIENTO PARA LA ATRACCION DE LOS DIVERSOS TIPOS DE INVERSION EN CARTAGENA DE INDIAS</t>
  </si>
  <si>
    <t>2,3,4103,1500,2021130010280</t>
  </si>
  <si>
    <t xml:space="preserve">IMPLEMENTACION DE ESTRATEGIAS DE INCLUSION PRODUCTIVAS EN POBLACION JOVEN DEL DISTRITO DE CARTAGENA </t>
  </si>
  <si>
    <t>2,3,4103,1500,2021130010281</t>
  </si>
  <si>
    <t>FORTALECIMIENTO DE LAS ESTRATEGIAS PARA LA GENERACION DE INGRESOS DE LA POBLACION INDIGENA EN EL DISTRITO DE CARTAGENA,</t>
  </si>
  <si>
    <t>2,3,4103,1500,2021130010282</t>
  </si>
  <si>
    <t xml:space="preserve">FORTALECIMIENTO DE LAS ESTRATEGIAS DE INCLUSION PRODUCTIVA PARA POBLACION NEGRA, AFROCOLOMBIANA, RAIZAL Y PALENQUERA EN EL DISTRITO DE CARTAGENA </t>
  </si>
  <si>
    <t>2,3,4599,1000,2021130010274</t>
  </si>
  <si>
    <t xml:space="preserve"> 	IMPLEMENTACION DEL PLAN DE SANEAMIENTO FISCAL Y FINANCIERO DEL DISTRITO DE CARTAGENA DE INDIAS</t>
  </si>
  <si>
    <t>1,3,2,3,11-160 - RF DIVIDENDOS</t>
  </si>
  <si>
    <t>1,2,3,2,09-177 -  PLUSVALIA</t>
  </si>
  <si>
    <t>1,3,3,8,03-95-075  RB RF SGP PROPOSITO GENERAL LIBRE INVERSION</t>
  </si>
  <si>
    <t>1,3,3,4,16-95-108 RB RF CONTRAPRESTACION PORTUARIA</t>
  </si>
  <si>
    <t>2,3,3502,0200,2020130010325</t>
  </si>
  <si>
    <t>CONSOLIDACION DEL CIERRE DE BRECHAS PARA LA EMPLEABILIDAD Y EMPLEOS INCLUSIVOS A LOS GRUPOS POBLACIONALES VULNERABLES EN EL DISTRITO DE   CARTAGENA DE INDIAS</t>
  </si>
  <si>
    <t>LOCALIDAD TURISTICA Y DE LA VIRGEN</t>
  </si>
  <si>
    <t>2,3,0000,0000,0000130010402</t>
  </si>
  <si>
    <t xml:space="preserve"> MODERNIZACION DEL SISTEMA DISTRITAL DE PLANEACION Y DESCENTRALIZACION  </t>
  </si>
  <si>
    <t>2,3,4103,1500,2021130010054</t>
  </si>
  <si>
    <t>ASISTENCIA PARA PROMOVER Y ACOMPA?AR LOS SISTEMAS PRODUCTIVOS MEDIANTE LA PRESTACION DEL SERVICIO PUBLICO DE EXTENSION AGROPECUARIO A LOS PRODUCTORES RURALES, PESQUEROS Y ACUICOLAS CARTAGENA DE INDIAS</t>
  </si>
  <si>
    <t>2,3,4503,1000,2021130010098</t>
  </si>
  <si>
    <t>FORTALECIMIENTO DEL MANEJO Y PREVENCION DE DESASTRES DE LA LOCALIDAD DE LA VIRGEN Y TURISTICA CARTAGENA DE INDIAS</t>
  </si>
  <si>
    <t>2,3,2408,0600,2022130010002</t>
  </si>
  <si>
    <t>CONSTRUCCION Y ADECUACION DE LA MALLA VIAL DEL LA LOCALIDAD DE LA VIRGEN Y TURISTICA DEL DISTRITO DE CARTAGENA DE INDIAS BOLIVAR</t>
  </si>
  <si>
    <t>2,3,3301,1603,2021130010107</t>
  </si>
  <si>
    <t>FORTALECIMIENTO DE LA PARTICIPACION DE ARTISTAS Y GESTORES CULTURALES EN LOS FESTEJOS Y FIESTAS DE LA LOCALIDAD DE LA VIRGEN Y TURISTICA CARTAGENA DE INDIAS</t>
  </si>
  <si>
    <t>2,3,3604,1300,2021130010118</t>
  </si>
  <si>
    <t>FORMACION DE MUJERES PARA EJERCER LIDERAZGO EN LA COMUNIDAD DE LA LOCALIDAD DE LA VIRGEN Y TURISTICA, CARTAGENA DE INDIAS</t>
  </si>
  <si>
    <t>2,3,4002,1400,2021130010091</t>
  </si>
  <si>
    <t>INCREMENTO DE ZONAS VERDES A TRAVES DE LA RECUPERACION DE ESPACIO PUBLICO DE LA LOCALIDAD DE LA VIRGEN Y TURISTICA CARTAGENA DE INDIAS</t>
  </si>
  <si>
    <t>2,3,4103,1500,2021130010056</t>
  </si>
  <si>
    <t>GENERACION DE INGRESOS, EMPRENDIMIENTO Y EMPRESARISMO EN LAS FAMILIAS EN POBREZA EXTREMA DE LA LOCALIDAD DE LA VIRGEN Y TURISTICA CARTAGENA DE INDIAS</t>
  </si>
  <si>
    <t>2,3,4103,1500,2021130010102</t>
  </si>
  <si>
    <t>FORTALECIMIENTO DEL EMPRENDIMIENTO EN LOS PEQUE?OS PRODUCTORES RURALES DE LA LOCALIDAD DE LA VIRGEN Y TURISTICA CARTAGENA DE INDIAS</t>
  </si>
  <si>
    <t>2,3,4301,1604,2021130010112</t>
  </si>
  <si>
    <t>DESARROLLO DE EVENTOS RECREATIVOS PARA LA COMUNIDAD DE LA LOCALIDAD DE LA VIRGEN Y TURISTICA, CARTAGENA DE INDIAS</t>
  </si>
  <si>
    <t>2,3,4302,1604,2022130010003</t>
  </si>
  <si>
    <t xml:space="preserve"> CONSTRUCCION Y ADECUACION DE ESCENARIOS PARA LA RECREACION Y DEPORTE EN LA LOCALIDAD DE LA VIRGEN Y TURISTICA DEL DISTRITO DE CARTAGENA DE INDIAS, BOLIVAR</t>
  </si>
  <si>
    <t>2,3,4501,1000,2021130010117</t>
  </si>
  <si>
    <t>DESARROLLO DE ACCIONES PARA DISMINUIR LA VIOLENCIA CONTRA LA MUJER EN LA LOCALIDAD DE LA VIRGEN Y TURISTICA CARTAGENA DE INDIAS</t>
  </si>
  <si>
    <t>2,3,4502,1000,2021130010126</t>
  </si>
  <si>
    <t>FORTALECIMIENTO TECNICO Y LOGISTICO DE LAS ORGANIZACIONES COMUNALES DE LA LOCALIDAD DE LA VIRGEN Y TURISTICA, CARTAGENA DE INDIAS</t>
  </si>
  <si>
    <t>2,3,4502,1000,2021130010131</t>
  </si>
  <si>
    <t>FORMACION SOCIOPOLITICA PARA IMPULSAR LA PARTICIPACION CIUDADANA DE LOS JOVENES DE LA LOCALIDAD DE LA VIRGEN Y TURISTICA CARTAGENA DE INDIAS</t>
  </si>
  <si>
    <t>2,3,4599,1000,2021130010127</t>
  </si>
  <si>
    <t>FORTALECIMIENTO TECNICO Y LOGISTICO DEL CONSEJO LOCAL DE PLANEACION DE LA LOCALIDAD DE LA VIRGEN Y TURISTICA ? CARTAGENA DE INDIAS</t>
  </si>
  <si>
    <t>2,3,4502,1500,2021130010125</t>
  </si>
  <si>
    <t>DESARROLLO DE ACCIONES AFIRMATIVAS PARA EL RECONOCIMIENTO DE LA DIVERSIDAD SEXUAL Y NUEVAS IDENTIDADES DE GENERO EN LA LOCALIDAD DE LA VIRGEN Y TURISTICA CARTAGENA DE INDIAS</t>
  </si>
  <si>
    <t>2,3,4501,0300,2021130010060</t>
  </si>
  <si>
    <t>ASISTENCIA INTEGRAL A LA FAUNA DOMESTICA EN CONDICION DE CALLE DE LA LOCALIDAD DE LA VIRGEN Y TURISTICA CARTAGENA DE INDIAS</t>
  </si>
  <si>
    <t>2,3,4501,0100,2022130010007</t>
  </si>
  <si>
    <t>IMPLEMENTACION Y SOSTENIMIENTO DE HERRAMIENTAS TECNOLOGICAS PARA SEGURIDAD Y SOCORRO</t>
  </si>
  <si>
    <t>2,3,4104,0300,2021130010132</t>
  </si>
  <si>
    <t>FORTALECIMIENTO ORGANIZACIONAL ASOCIADO A LA ATENCION DE PERSONAS MAYORES EN CENTROS DE VIDA DE LA LOCALIDAD DE LA VIRGEN Y TURISTICA CARTAGENA DE INDIAS</t>
  </si>
  <si>
    <t>2,3,4104,0300,2022130010005</t>
  </si>
  <si>
    <t xml:space="preserve">FORTALECIMIENTO AL CUIDADO INCLUSIVO DE LA POBLACION CON DISCAPACIDAD EN LA LOCALIDAD  DE LA VIRGEN Y TURISTICA EN CARTAGENA DE INDIAS, </t>
  </si>
  <si>
    <t>1,3,3,4,19-93-095-02 RB MULTAS Y SANCIONES LOCALIDAD 2</t>
  </si>
  <si>
    <t xml:space="preserve">MODERNIZACION DEL SISTEMA DISTRITAL DE PLANEACION Y DESCENTRALIZACION  </t>
  </si>
  <si>
    <t>1,3,3,4,19-95-095-02 RB MULTAS Y SANCIONES LOCALIDAD 2</t>
  </si>
  <si>
    <t>1,2,3,2,25-095 - MULTA LOCALIDAD</t>
  </si>
  <si>
    <t>SECRETARIA GENERAL</t>
  </si>
  <si>
    <t>2,3,4599,1000,2021130010216</t>
  </si>
  <si>
    <t>FORTALECIMIENTO DEL ECOSISTEMA DE COOPERACION DEL DISTRITO DE CARTAGENA DE INDIAS</t>
  </si>
  <si>
    <t>2,3,2102,1900,2021130010202</t>
  </si>
  <si>
    <t>IMPLEMENTACION DE LA GARANTIA AL ACCESO A UNA ENERGIA LIMPIA, ASEQUIBLE, SEGURA, SOSTENIBLE, MODERNA Y EFICIENTE PARA LAS ZONAS RURAL E INSULAR DE CARTAGENA DE INDIAS</t>
  </si>
  <si>
    <t>2,3,2202,0700,2021130010172</t>
  </si>
  <si>
    <t>IMPLEMENTACION DEL PROGRAMA DE FORMACION INTEGRAL ESCUELA TALLER CARTAGENA DE INDIAS DEL DISTRITO DE  CARTAGENA DE INDIAS</t>
  </si>
  <si>
    <t>2,3,2399,0400,2021130010290</t>
  </si>
  <si>
    <t xml:space="preserve">DESARROLLO DEL ECOSISTEMA DIGITAL BASADO EN LA CUARTA REVOLUCION INDUSTRIAL CARTAGENA DE INDIAS </t>
  </si>
  <si>
    <t>2,3,3202,0900,2021130010218</t>
  </si>
  <si>
    <t>PROTECCION DE PREDIOS QUE CONSITUYEN AREAS DE IMPORTANCIA ESTRATEGICA AIE PARA EL SISTEMA DE ACUEDUCTO DEFINIDO EN EL POMCA EN EL DISTRITO DE CARTAGENA DE INDIAS,</t>
  </si>
  <si>
    <t>2,3,3502,0200,2021130010146</t>
  </si>
  <si>
    <t>APOYO A LA REALIZACION DEL FESTIVAL INTERNACIONAL DE CINE DE CARTAGENA FICCI 2021 PARA LOS BARRIOS DE CARTAGENA DE INDIAS</t>
  </si>
  <si>
    <t>2,3,3502,0200,2021130010203</t>
  </si>
  <si>
    <t>DESARROLLO DEL TURISMO COMPETITIVO Y SOSTENIBLE PARA CARTAGENA DE INDIAS</t>
  </si>
  <si>
    <t>2,3,3502,0200,2021130010204</t>
  </si>
  <si>
    <t>CONSOLIDACION DE LA CONECTIVIDAD PARA CARTAGENA DE INDIAS</t>
  </si>
  <si>
    <t>2,3,3502,0200,2021130010205</t>
  </si>
  <si>
    <t>CONSOLIDACION DE LA PROMOCION NACIONAL E INTERNACIONAL DE CARTAGENA DE INDIAS</t>
  </si>
  <si>
    <t>2,3,3502,0200,2021130010278</t>
  </si>
  <si>
    <t>IMPLEMENTACION DEL PROYECTO CARTAGENA XVI FESTIVAL DE MUSICA CARTAGENA DE INDIAS</t>
  </si>
  <si>
    <t>2,3,4003,1400,2021130010196</t>
  </si>
  <si>
    <t>ADMINISTRACION DEL FONDO DE SOLIDARIDAD Y REDISTRIBUCION DEL INGRESOS PARA LOS SERVICIOS PUBLICOS DOMICILIARIOS DE ACUEDUCTO, ALCANTARILLADO Y ASEO EN EL DISTRITO DE CARTAGENA DE INDIAS</t>
  </si>
  <si>
    <t>2,3,4003,1400,2021130010212</t>
  </si>
  <si>
    <t>ACTUALIZACION IMPLEMENTACION DEL PLAN DE GESTION INTEGRAL DE RESIDUOS SOLIDOS (PGIRS) EN EL DISTRITO DE CARTAGENA DE INDIAS CARTAGENA DE INDIAS</t>
  </si>
  <si>
    <t>2,3,4003,1400,2021130010292</t>
  </si>
  <si>
    <t>DEFINICION E IMPLEMENTACION DEL ESQUEMA DE PRESTACION DE LOS SERVICIOS DE ACUEDUCTO Y ALCANTARILLADO DE LAS COMUNIDADES DE TIERRA BOMBA, ARCHIPIELAGO DE SAN BERNARDO, ISLA FUERTE E ISLA DE BARU,</t>
  </si>
  <si>
    <t>2,3,4003,1400,2021130010293</t>
  </si>
  <si>
    <t xml:space="preserve">SANEAMIENTO DE FORMA SEGURA PARA TODOS EN EL DISTRITO DE CARTAGENA </t>
  </si>
  <si>
    <t>2,3,4502,1000,2021130010285</t>
  </si>
  <si>
    <t>DISE?O IMPLEMENTACION DE LA ESTRATEGIA DISTRITAL DE TRANSPARENCIA, PREVENCION DE LA CORRUPCION Y CULTURA CIUDADANA ANTICORRUPCION, PARA EL FORTALECIMIENTO DE LA CONFIANZA EN LAS INSTITUCIONES DEL DISTRITO DE CARTAGENA DE INDIAS</t>
  </si>
  <si>
    <t>2,3,4599,1000,2020130010277</t>
  </si>
  <si>
    <t>INTEGRACION DEL SISTEMA DE GESTION DE LA CALIDAD Y EL SERVICIO AL CIUDADANO PARA LA IMPLEMENTACION DEL MODELO INTEGRADO DE PLANEACION Y GESTION EN LA SECRETARIA GENERAL -TG+ CARTAGENA DE INDIAS</t>
  </si>
  <si>
    <t>2,3,4599,1000,2021130010174</t>
  </si>
  <si>
    <t>ADMINISTRACION Y OPERACION DE LOS CEMENTERIOS PUBLICOS DISTRITALES ? POR UNA CARTAGENA LIBRE Y RESILIENTE? CARTAGENA DE INDIAS</t>
  </si>
  <si>
    <t>2,3,4599,1000,2021130010178</t>
  </si>
  <si>
    <t>GESTION DOCUMENTAL, MEDIANTE EL AVANCE EN LA IMPLEMENTACION DEL PLAN INSTITUCIONAL DE ARCHIVO-PINAR, PARA AUMENTAR LA EFICIENCIA Y EFICACIA EN LOS PROCESOS DOCUMENTALES</t>
  </si>
  <si>
    <t>2,3,4599,1000,2021130010189</t>
  </si>
  <si>
    <t>TRANSFORMACION DIGITAL PARA UNA CARTAGENA INTELIGENTE CON TODOS Y PARA TODOS CARTAGENA DE INDIAS</t>
  </si>
  <si>
    <t>2,3,4599,1000,2021130010190</t>
  </si>
  <si>
    <t>FORTALECIMIENTO DEL SISTEMA INTEGRADO DE MERCADOS PUBLICOS MEDIANTE EL DESARROLLO DE ACTIVIDADES Y/O ACTUACIONES ADMINISTRATIVAS, OPERATIVAS, JURIDICAS, CONTRACTUALES Y AMBIENTALES EN EL DISTRITO DE CARTAGENA DE INDIAS</t>
  </si>
  <si>
    <t>2,3,4599,1000,2021130010193</t>
  </si>
  <si>
    <t>FORMULACION PLAN DE INTERNACIONALIZACION DE CARTAGENA DE INDIAS</t>
  </si>
  <si>
    <t>2,3,4599,1000,2021130010199</t>
  </si>
  <si>
    <t>MODERNIZACION CARTAGENA HACIA LA MODERNIDAD  CARTAGENA DE INDIAS</t>
  </si>
  <si>
    <t>2,3,4599,1000,2021130010284</t>
  </si>
  <si>
    <t>INVENTARIO ?SANEAMIENTO INTEGRAL DEL PATRIMONIO INMOBILIARIO DEL DISTRITO DE CARTAGENA?, CARTAGENA DE INDIAS</t>
  </si>
  <si>
    <t>2,3,4599,1000,2021130010286</t>
  </si>
  <si>
    <t>DISE?O IMPLEMENTACION DE AUDITORIA FORENSE PARA LA PROTECCION Y RECUPERACION DEL PATRIMONIO PUBLICO DE CARTAGENA DE INDIAS</t>
  </si>
  <si>
    <t>2,3,4599,1000,2021130010288</t>
  </si>
  <si>
    <t>DESARROLLO DE UN SISTEMA DE INFORMACION DE LOS SERVICIOS PUBLICOS DEL DISTRITO CARTAGENA DE INDIAS</t>
  </si>
  <si>
    <t>2,3,3502,1603,2021130010289</t>
  </si>
  <si>
    <t xml:space="preserve">APOYO PARA LA IMPLEMENTACION DE HAY FESTIVAL CARTAGENA DE INDIAS DIGITAL EN EL DISTRITO DE CARTAGENA DE INDIAS </t>
  </si>
  <si>
    <t>2,3,4599,4000,2021130010287</t>
  </si>
  <si>
    <t>INSTALACION DE ZONAS WIFI EN LA ALCALDIA DISTRITAL DE CARTAGENA DE INDIAS</t>
  </si>
  <si>
    <t>1,2,4,6,00-055 - SGP APSB</t>
  </si>
  <si>
    <t>2,3,4003,1400,2021130010208</t>
  </si>
  <si>
    <t>1,3,1,1,03-062 - DIVIDENDOS ACUACAR</t>
  </si>
  <si>
    <t>1,3,2,1,11-108 R,F, OTRAS TASAS CONTRAPRESTACION PORTUARIA</t>
  </si>
  <si>
    <t>1,3,2,2,13-111 - RF SGP APSB</t>
  </si>
  <si>
    <t>2,3,2102,1900,2021130010195</t>
  </si>
  <si>
    <t>1,2,3,1,05-121 - IMPUESTO DE ALUMBRADO PUBLICO</t>
  </si>
  <si>
    <t>1,3,2,3,11-126 - RF IMP TRANSPORTE POR OLEODUCTO</t>
  </si>
  <si>
    <t>1,3,1,1,03-139 - DIVIDENDOS TERMINAL DE TRANSPORTE</t>
  </si>
  <si>
    <t>1,3,2,3,11-162 - RF ALUMBRADO PUBLICO</t>
  </si>
  <si>
    <t>1,2,3,1,18-180 - SOBRETASA DE SOLIDARIDAD SERVICIOS PUBLICOS ACUEDUCTO, ASEO Y ALCANTARILLADO</t>
  </si>
  <si>
    <t>1,2,3,2,22-185 - INCENTIVO POR APROVECHAMIENTO DE RESIDUOS SOLIDOS</t>
  </si>
  <si>
    <t>1,3,3,4,16-185 - RB INCENTIVO AL APROVECHAMIENTO Y TRATAMIENTO DE RESIDUOS SOLIDOS (IAT)</t>
  </si>
  <si>
    <t>1,3,3,3,14-95-121 RB IMPUESTO DE ALUMBRADO PUBLICO</t>
  </si>
  <si>
    <t xml:space="preserve">IMPLEMENTACION DE LA OPTIMIZACION DEL SERVICIO DE ALUMBRADO PUBLICO Y EL SUMINISTRO DE ENERGIA PARA EL SISTEMA, EN EL DISTRITO DE CARTAGENA DE INDIAS </t>
  </si>
  <si>
    <t>1,3,3,10,00-93-055 RB SGP AGUA POTABLE</t>
  </si>
  <si>
    <t>1,3,3,8,03-93-070 RB SGP PROPOSITO GENERAL LIBRE INVERSION</t>
  </si>
  <si>
    <t>1,3,3,10,00-93-111 RB RF SGP AGUA POTABLE</t>
  </si>
  <si>
    <t>1,3,3,11,03-93-139 RB DIVIDENDOS TERMINAL DE TRANSPORTE</t>
  </si>
  <si>
    <t>1,3,3,11,03-93-140 RB DIVIDENDOS COMPA?`??A HOTELERA</t>
  </si>
  <si>
    <t>1,3,3,3,14-93-162 RB RF IMPUESTO DE ALUMBRADO PUBLICO</t>
  </si>
  <si>
    <t>1,3,3,4,21-95-041 RB MERCADO BAZURTO</t>
  </si>
  <si>
    <t>1,3,3,10,00-95-055 RB SGP AGUA POTABLE</t>
  </si>
  <si>
    <t>1,3,3,11,03-95-062 RB DIVIDENDOS ACUACAR</t>
  </si>
  <si>
    <t>1,3,3,10,00-95-111 RB RF SGP AGUA POTABLE</t>
  </si>
  <si>
    <t xml:space="preserve"> ACTUALIZACION EXTENSION DE REDES DE ACUEDUCTO EN EL DISTRITO DE CARTAGENA  DE INDIAS</t>
  </si>
  <si>
    <t>SECRETARIA DE INFRAESTRUCTURA</t>
  </si>
  <si>
    <t>2,3,1906,0300,2021130010121</t>
  </si>
  <si>
    <t>ADECUACION DE CENTROS DE SALUD PARA LA POBLACION NEGRA AFROCOLOMBIANA RAIZAL Y PALENQUERA EN EL DISTRITO DE   CARTAGENA DE INDIAS</t>
  </si>
  <si>
    <t>2,3,3204,0900,2021130010184</t>
  </si>
  <si>
    <t>2,3,3203,0900,2021130010141</t>
  </si>
  <si>
    <t>CONSTRUCCION, RECTIFICACION Y RECUPERACION DEL SISTEMA HIDRICO Y PLAN MAESTRO DE ALCANTARILLADO PLUVIAL PARA SALVAR EL HABITAT EN EL DISTRITO DE CARTAGENA DE INDIAS</t>
  </si>
  <si>
    <t>2,3,4002,1400,2022130010025</t>
  </si>
  <si>
    <t xml:space="preserve"> NORMALIZACION URBANISTICA - MEDIDAS CORRECTIVAS DE DEMOLICION DE OBRA Y RESTITUCION DE BIENES DE USO PUBLICO DE CARTAGENA DE INDIAS </t>
  </si>
  <si>
    <t>2,3,4002,1400,2021130010035</t>
  </si>
  <si>
    <t>ELABORACION DE ESTUDIOS Y DISE?OS AJUSTADOS DE LA VIA PERIMETRAL EN EL MARCO DEL PROGRAMA ORDENACION TERRITORIAL Y RECUPERACION SOCIAL AMBIENTAL Y URBANA DE LA CIENAGA DE LA VIRGEN EN EL DISTRITO DE  CARTAGENA DE INDIAS</t>
  </si>
  <si>
    <t>2,3,4503,1000,2021130010215</t>
  </si>
  <si>
    <t>ESTUDIOS TECNICOS, DISE?OS Y OBRAS CONTINGENTES DERIVADAS DE SENTENCIAS JUDICIALES Y OBRAS DE EMERGENCIA EN INFRAESTRUCTURA DIFERENTES A VIAS EN EL DISTRITO DE CARTAGENA DE INDIAS</t>
  </si>
  <si>
    <t>2,3,2402,0600,2021130010155</t>
  </si>
  <si>
    <t>1,2,3,2,22-183 - TASAS AEROPORTUARIAS</t>
  </si>
  <si>
    <t>ESTUDIOS Y DISE?OS, CONSTRUCCION, MEJORAMIENTO Y REHABILITACION DE VIAS PARA EL TRANSPORTE Y LA MOVILIDAD EN EL DISTRITO DE CARTAGENA DE INDIAS</t>
  </si>
  <si>
    <t>1,3,3,4,16-182 R,B, R,F, TASAS AEROPORTUARIAS</t>
  </si>
  <si>
    <t>1,3,3,4,16-183 - R,B, TASAS AEROPORTUARIAS</t>
  </si>
  <si>
    <t>2,3,3202,0900,2023130010003</t>
  </si>
  <si>
    <t>CONSTRUCCION DEL PARQUE DISTRITAL CIENAGA DE LA VIRGEN PARA LA RECUPERACION AMBIENTAL SOCIAL Y URBANA DE LA CIENAGA DE LA VIRGEN DEL DISTRITO DE CARTAGENA DE INDIAS</t>
  </si>
  <si>
    <t>1,3,3,4,16-95-002 RB SOBRETASA ALCANTARRILADO</t>
  </si>
  <si>
    <t>RECUPERACION Y APROVECHAMIENTO INTEGRAL DEL SISTEMA INTEGRAL DE CA?OS, LAGOS Y CIENAGAS DEL DISTRITO DE CARTAGENA DE INDIAS</t>
  </si>
  <si>
    <t>SECRETARIA DE EDUCACION</t>
  </si>
  <si>
    <t>2,3,2201,0700,2020130010185</t>
  </si>
  <si>
    <t>1,3,3,6,03-95-171 RB SGP CALIDAD MATRICULA</t>
  </si>
  <si>
    <t>FORTALECIMIENTO DE LA GESTION ESCOLAR PARA EL MEJORAMIENTO DE LA CALIDAD EDUCATIVA   CARTAGENA DE INDIAS</t>
  </si>
  <si>
    <t>2,3,2201,0700,2020130010186</t>
  </si>
  <si>
    <t>MEJORAMIENTO DE LA CALIDAD EDUCATIVA DE LAS INSTITUCIONES EDUCATIVAS DEL DISTRITO: FORMANDO CON AMOR  CARTAGENA DE INDIAS</t>
  </si>
  <si>
    <t>2,3,2201,0700,2021130010226</t>
  </si>
  <si>
    <t>2,3,2201,0700,2021130010227</t>
  </si>
  <si>
    <t>FORTALECIMIENTO DE LOS PROCESOS FORMATIVOS EN LAS INSTITUCIONES EDUCATIVAS OFICIALES DEL DISTRITO DE CARTAGENA: DESARROLLO DE POTENCIALIDADES</t>
  </si>
  <si>
    <t>2,3,2201,0700,2020130010117</t>
  </si>
  <si>
    <t>IMPLEMENTACION DE LA ESTRATEGIA UNICOS E INAGOTABLES PARA LA ATENCION A POBLACION DIVERSA: UNA ESCUELA DE Y PARA TODAS Y TODOS, EN  CARTAGENA DE INDIAS</t>
  </si>
  <si>
    <t>2,3,2201,0700,2021130010224</t>
  </si>
  <si>
    <t>FORTALECIMIENTO DE LA EDUCACION INTEGRAL DESDE LA PARTICIPACION, DEMOCRACIA Y AUTONOMIA  EN LAS INSTITUCIONES EDUCATIVAS OFICIALES DEL DISTRITO DE CARTAGENA?</t>
  </si>
  <si>
    <t>2,3,2201,0700,2020130010094</t>
  </si>
  <si>
    <t>1,3,2,2,01-081 - RF SGP EDUCACION</t>
  </si>
  <si>
    <t>2,3,2299,0700,2020130010052</t>
  </si>
  <si>
    <t>1,3,3,6,01-95-071 RB SGP EDUCACION PRESTACION SERVICIO</t>
  </si>
  <si>
    <t>1,3,3,6,03-93-081  RB RF SGP EDUCACI??N</t>
  </si>
  <si>
    <t>FORTALECIMIENTO DE LOS AMBIENTES DE APRENDIZAJE DE LAS SEDES DE LAS INSTITUCIONES EDUCATIVAS DE CARTAGENA DE INDIAS</t>
  </si>
  <si>
    <t>1,3,1,1,11-071 - REINTEGROS SGP EDUCACION PRESTACION SERVICIO</t>
  </si>
  <si>
    <t>ADMINISTRACION DEL TALENTO HUMANO DEL SERVICIO EDUCATIVO OFICIAL DOCENTES, DIRECTIVOS DOCENTES Y ADMINISTRATIVOS DEL DISTRITO DE CARTAGENA DE INDIAS</t>
  </si>
  <si>
    <t>2,3,2201,0700,2020130010195</t>
  </si>
  <si>
    <t>1,3,2,3,01-200 - RF ASIGNACION ESPECIAL MEN</t>
  </si>
  <si>
    <t>2,3,2201,0700,2020130010057</t>
  </si>
  <si>
    <t>OPTIMIZACION DE LA OPERACION DE LAS INSTITUCIONES EDUCATIVAS OFICIALES DEL DISTRITO DE   CARTAGENA DE INDIAS</t>
  </si>
  <si>
    <t>2,3,2201,0700,2020130010065</t>
  </si>
  <si>
    <t>IMPLEMENTACION DE LA ESTRATEGIA ESCUELA DINAMICA: LLEGO Y ME QUEDO EN LA ESCUELA EN EL DISTRITO DE  CARTAGENA DE INDIAS</t>
  </si>
  <si>
    <t>2,3,2201,0700,2020130010082</t>
  </si>
  <si>
    <t>IMPLEMENTACION DE LA ESTRATEGIA PERMANECER: MI ESCUELA, MI LUGARFAVORITO, TRANSPORTE Y OTRAS ESTRATEGIAS DE PERMANENCIA EN  CARTAGENA DE INDIAS</t>
  </si>
  <si>
    <t>2,3,2201,0700,2020130010136</t>
  </si>
  <si>
    <t>IMPLEMENTACION DE LA ESTRATEGIA UNICOS E INAGOTABLES ACOGIDA - ATENCION A JOVENES Y ADULTOS EN EL DISTRITO DE  CARTAGENA DE INDIAS</t>
  </si>
  <si>
    <t>2,3,2201,0700,2020130010162</t>
  </si>
  <si>
    <t>MEJORAMIENTO DEL PROCESO FORMATIVO DE LA EDUCACION MEDIA TECNICA OFICIAL EN LAS IEO  DESARROLLO DE POTENCIALIDADES PRODUCTIVAS DE   CARTAGENA DE INDIAS</t>
  </si>
  <si>
    <t>2,3,2201,0700,2020130010240</t>
  </si>
  <si>
    <t>FORMACION DE LOS DERECHOS HUMANOS DE LAS MUJERES DIRIGIDO A NI?AS NI?OS Y JOVENES DE LAS INSTITUCIONES EDUCATIVAS OFICIALES DEL DISTRITO: PARTICIPACION DEMOCRACIA Y AUTONOMIA  CARTAGENA DE INDIAS</t>
  </si>
  <si>
    <t>2,3,2201,0700,2020130010256</t>
  </si>
  <si>
    <t>IMPLEMENTACION DE LA ESTRATEGIA SENDERO DE LA CREATIVIDAD: TRANSITO ARMONICO DE EDUCACION INICIAL A PREESCOLAR EN EL MARCO DEL PROGRAMA SABIDURIA DE LA PRIMERA INFANCIA  EN  CARTAGENA DE INDIAS</t>
  </si>
  <si>
    <t>2,3,2201,0700,2020130010257</t>
  </si>
  <si>
    <t>FORTALECIMIENTO DE LAS PRACTICAS ETNOEDUCATIVAS EN INSTITUCIONES EDUCATIVAS OFICIALES  DEL DISTRITO   CARTAGENA DE INDIAS</t>
  </si>
  <si>
    <t>2,3,2201,0700,2020130010270</t>
  </si>
  <si>
    <t>IMPLEMENTACION DE LA ESTRATEGIA DESCUBRIENDO EL MUNDO: UNA ESCUELA QUE ACOGE LA PRIMERA INFANCIA EN EL MARCO DEL PROGRAMA SABIDURIA DE LA PRIMERA INFANCIA EN  CARTAGENA DE INDIAS</t>
  </si>
  <si>
    <t>2,3,2201,0700,2021130010036</t>
  </si>
  <si>
    <t>IMPLEMENTACION DE LA ESTRATEGIA DESCUBRIENDO EL MUNDO: UN GOBIERNO QUE CREE EN LAS NI?AS Y LOS NI?OS EN EL MARCO DEL PROGRAMA SABIDURIA DE LA PRIMERA INFANCIA -TG+ EN  CARTAGENA DE INDIAS</t>
  </si>
  <si>
    <t>2,3,2201,0700,2021130010039</t>
  </si>
  <si>
    <t>FORMULACION POLITICA PUBLICA DISTRITAL SECTOR EDUCATIVO EG+  CARTAGENA DE INDIAS</t>
  </si>
  <si>
    <t>TRANSFORMACION DEL APRENDIZAJE, INSPIRANDO, CREANDO Y DISE?ANDO CON LAS TECNOLOGIAS DE LA INFORMACION Y LAS COMUNICACIOONES EN LAS IEO Y SED DEL DISTRITO DE CARTAGENA DE INDIAS</t>
  </si>
  <si>
    <t>2,3,2201,0700,2021130010277</t>
  </si>
  <si>
    <t>IMPLEMENTACION DE LA ESTRATEGIA ESCUELA DINAMICA: YO TAMBIEN LLEGO, ATENCION A POBLACION CON EXTRAEDAD EN EL DISTRITO DE  CARTAGENA DE INDIAS</t>
  </si>
  <si>
    <t>2,3,2202,0700,2020130010309</t>
  </si>
  <si>
    <t>APOYO AL MEJORAMIENTO DE LAS COMPETENCIAS LABORALES DE LOS EGRESADOS DE LAS INSTITUCIONES EDUCATIVAS OFICIALES DE   CARTAGENA DE INDIAS</t>
  </si>
  <si>
    <t>2,3,2299,0700,2020130010139</t>
  </si>
  <si>
    <t>MODERNIZACION Y FORTALECIMIENTO DE LA GESTION EDUCATIVA DEL DISTRITO DE   CARTAGENA DE INDIAS</t>
  </si>
  <si>
    <t>2,3,2299,0700,2020130010165</t>
  </si>
  <si>
    <t>MEJORAMIENTO DEL BIENESTAR Y PROTECCION DE LOS FUNCIONARIOS DE LA SECRETARIA DE EDUCACION DISTRITAL  PARA CONTRIBUIR A UNA MEJOR CALIDAD DE VIDA EN EL DISTRITO DE  CARTAGENA DE INDIAS</t>
  </si>
  <si>
    <t>1,2,3,3,03 -028 -ASIGNACION ESPECIAL MEN</t>
  </si>
  <si>
    <t>2,3,2202,0700,2020130010268</t>
  </si>
  <si>
    <t>1,2,2,0,00-056 - ICDE FONDO BICENTENARIO 3% ICA</t>
  </si>
  <si>
    <t>1,2,4,1,01-071 - SGP PRESTACION EDUCATIVO</t>
  </si>
  <si>
    <t>1,2,4,4,01-072 - SGP ALIMENTACION ESCOLAR</t>
  </si>
  <si>
    <t>1,3,2,2,08-075 - RF SGP PROPOSITO GENERAL</t>
  </si>
  <si>
    <t>1,3,2,2,09-078 - RF SGP ALIMENTACION ESCOLAR</t>
  </si>
  <si>
    <t>1,2,3,1,16-124 - IMPUESTO DE TRANSPORTE POR OLEODUCTOS Y GASODUCTOS</t>
  </si>
  <si>
    <t>1,2,4,1,03-171 - SGP CALIDAD MATRICULA</t>
  </si>
  <si>
    <t>1,2,4,1,04-172 - SGP CALIDAD GRATUIDAD</t>
  </si>
  <si>
    <t>1,3,3,5,03-93-028 RB ASIGNACION ESPECIAL MEN</t>
  </si>
  <si>
    <t xml:space="preserve">IMPLEMENTACION DE LA ESTRATEGIA PERMANECER: ME ALIMENTO Y APRENDO ALIMENTACION ESCOLAR EN  CARTAGENA DE INDIAS </t>
  </si>
  <si>
    <t>1,3,3,2,00-93-056 RB FONDO BICENTENARIO</t>
  </si>
  <si>
    <t>CONSOLIDACION DE BECAS UNIVERSITARIAS PARA EGRESADOS DE LAS INSTITUCIONES EDUCATIVAS OFICIALES DE  CARTAGENA DE INDIAS</t>
  </si>
  <si>
    <t>1,3,3,9,01-93-078 RB RF SGP ALIMENTACION ESCOLAR</t>
  </si>
  <si>
    <t>1,3,3,6,01-93-071 RB SGP EDUCACION PRESTACION SERVICIO</t>
  </si>
  <si>
    <t>1,3,3,9,01-95-072 RB SGP ALIMENTACION ESCOLAR</t>
  </si>
  <si>
    <t>1,3,3,9,01-95-078 RB RF SGP ALIMENTACION ESCOLAR</t>
  </si>
  <si>
    <t>1,3,3,6,03-95-081  RB RF SGP EDUCACI??N</t>
  </si>
  <si>
    <t>SECRETARIA DE PARTICIPACION Y DESARROLLO SOCIAL</t>
  </si>
  <si>
    <t>2,3,1702,1100,2021130010186</t>
  </si>
  <si>
    <t>ASISTENCIA CARTAGENA EMPRENDEDORA PARA PEQUE?OS PRODUCTORES RURALES CARTAGENA DE INDIAS</t>
  </si>
  <si>
    <t>2,3,1702,1100,2021130010187</t>
  </si>
  <si>
    <t xml:space="preserve">FORTALECIMIENTO DOTACION Y CAPACITACION A ORGANIZADORES DE PESCADORES PERTENECIENTES A GRUPOS ETNICOS AFRO CARTAGENA DE INDIAS </t>
  </si>
  <si>
    <t>2,3,1702,1100,2021130010237</t>
  </si>
  <si>
    <t>ASISTENCIA EMPODERAMIENTO DEL LIDERAZGO DE LAS MUJERES NI?EZ JOVENES FAMILIA Y GENERACION INDIGENA  CARTAGENA DE INDIAS</t>
  </si>
  <si>
    <t>2,3,1708,1100,2021130010183</t>
  </si>
  <si>
    <t xml:space="preserve">PRESTACION DEL SERVICIO DE EXTENSION RURAL AGROPECUARIA A LOS PEQUE?OS PRODUCTORES ASENTADOS EN LA ZONA RURAL DEL DISTRITO DE CARTAGENA DE INDIAS </t>
  </si>
  <si>
    <t>2,3,4102,1500,2020130010110</t>
  </si>
  <si>
    <t>FORTALECIMIENTO FAMILIAR  CARTAGENA DE INDIAS</t>
  </si>
  <si>
    <t>2,3,4102,1500,2020130010112</t>
  </si>
  <si>
    <t>PROTECCION DE LA INFANCIA Y LA ADOLESCENCIA PARA LA PREVENCION Y ATENCION DE VIOLENCIAS EN EL DISTRITO DE  CARTAGENA DE INDIAS</t>
  </si>
  <si>
    <t>2,3,4102,1500,2020130010119</t>
  </si>
  <si>
    <t>COMPROMISO CON LA SALVACION DE  NUESTRA PRIMERA INFANCIA EN EL DISTRITO DE  CARTAGENA DE INDIAS</t>
  </si>
  <si>
    <t>2,3,4102,1500,2020130010120</t>
  </si>
  <si>
    <t xml:space="preserve">LOS NINOS, LAS NINAS Y ADOLESCENTES DE CARTAGENA PARTICIPAN Y DISFRUTAN SUS DERECHOS </t>
  </si>
  <si>
    <t>2,3,4102,1500,2020130010170</t>
  </si>
  <si>
    <t>FORTALECIMIENTO AL PROGRAMA JOVENES PARTICIPANDO Y SALVANDO A  CARTAGENA DE INDIAS</t>
  </si>
  <si>
    <t>2,3,4103,1500,2020130010101</t>
  </si>
  <si>
    <t>FORTALECIMIENTO EMPLEO INCLUSIVO PARA LOS JOVENES-0  CARTAGENA DE INDIAS</t>
  </si>
  <si>
    <t>2,3,4103,1500,2020130010102</t>
  </si>
  <si>
    <t>FORTALECIMIENTO MUJERES CON AUTONOMIA ECONOMICA  CARTAGENA DE INDIAS</t>
  </si>
  <si>
    <t>2,3,4103,1500,2020130010103</t>
  </si>
  <si>
    <t>IMPLEMENTACION ESTRATEGIAS DE EMPRENDIMIENTO Y EMPRESARISMO PARA LA INCLUSION PRODUCTIVA Y LA VINCULACION LABORAL EN EL DISTRITO DE CARTAGENA:  CENTROS PARA EL EMPRENDIMIENTO Y LA GESTION DE LA EMPLEABILIDAD  CARTAGENA DE INDIAS</t>
  </si>
  <si>
    <t>2,3,4103,1500,2020130010321</t>
  </si>
  <si>
    <t>APOYO A LA FORMACION PARA EL TRABAJO GENERACION DE INGRESOS Y RESPONSABILIDAD SOCIAL EMPRESARIAL A PERSONAS HABITANTES DE CALLE EN  CARTAGENA DE INDIAS</t>
  </si>
  <si>
    <t>2,3,4103,1500,2021130010228</t>
  </si>
  <si>
    <t>ACTUALIZACION MUJERES CONSTRUCTORAS DE PAZ, CARTAGENA DE INDIAS</t>
  </si>
  <si>
    <t>2,3,4104,1500,2021130010188</t>
  </si>
  <si>
    <t>APOYO INTEGRAL PARA EL DESARROLLO HUMANO A LAS PERSONAS HABITANTES DE CALLE EN CARTAGENA DE INDIAS</t>
  </si>
  <si>
    <t>2,3,4104,1500,2021130010209</t>
  </si>
  <si>
    <t>ASISTENCIA EN LA GESTION SOCIAL INTEGRAL Y ARTICULADORA POR LA PROTECCION DE LAS PERSONAS CON DISCAPACIDAD Y/O SU FAMILIA O CUIDADOR-0 CARTAGENA DE INDIAS</t>
  </si>
  <si>
    <t>2,3,4199,1500,2020130010168</t>
  </si>
  <si>
    <t>FORMULACION E IMPLEMENTACION DE LA POLITICA PUBLICA DE JUVENTUD EN  CARTAGENA DE INDIAS</t>
  </si>
  <si>
    <t>2,3,4501,1000,2021130010182</t>
  </si>
  <si>
    <t>SERVICIO DE ESTERILIZACION DE CANINOS Y FELINOS EN EL DISTRITO DE CARTAGENA-0 CARTAGENA DE INDIAS</t>
  </si>
  <si>
    <t>2,3,4501,1000,2021130010185</t>
  </si>
  <si>
    <t>IMPLEMENTACION PROYECTO DE ATENCION Y PROTECCION ANIMAL - VEHICULOS DE TRACCION ANIMAL CARTAGENA DE INDIAS</t>
  </si>
  <si>
    <t>2,3,4501,1000,2021130010225</t>
  </si>
  <si>
    <t>ELABORACION POLITICA PUBLICA Y REGLAMENTACION PROYECTOS PROTECCION ANIMAL CARTAGENA DE INDIAS</t>
  </si>
  <si>
    <t>2,3,4501,1000,2021130010229</t>
  </si>
  <si>
    <t>FORTALECIMIENTO DE UN ESTILO DE VIDA LIBRE DE VIOLENCIAS PARA LAS MUJERES CARTAGENA DE INDIAS</t>
  </si>
  <si>
    <t>2,3,4502,1000,2021130010210</t>
  </si>
  <si>
    <t>DESARROLLO LOCAL INCLUSIVO DE LAS PERSONAS CON DISCAPACIDAD: RECONOCIMIENTO DE CAPACIDADES, DIFERENCIAS Y DIVERSIDAD EN CARTAGENA DE INDIAS</t>
  </si>
  <si>
    <t>2,3,4502,1000,2021130010211</t>
  </si>
  <si>
    <t>CONTRIBUCION PACTO O ALIANZA POR LA INCLUSION SOCIAL Y PRODUCTIVA DE LAS PERSONAS CON DISCAPACIDAD EN CARTAGENA DE INDIA</t>
  </si>
  <si>
    <t>2,3,4502,1000,2021130010213</t>
  </si>
  <si>
    <t>ACTUALIZACION LAS MUJERES DECIDIMOS SOBRE EL EJERCICIO DEL PODER CARTAGENA DE INDIAS</t>
  </si>
  <si>
    <t>2,3,4502,1000,2021130010214</t>
  </si>
  <si>
    <t>ACTUALIZACION Y REFORMULACION DE LA POLITICA PUBLICA DE MUJER CARTAGENA DE INDIAS</t>
  </si>
  <si>
    <t>2,3,4502,1000,2021130010219</t>
  </si>
  <si>
    <t>FORTALECIMIENTO DE LA CAPACIDAD ADMINISTRATIVA, OPERATIVA Y TECNOLOGICA DE LAS ORGANIZACIONES COMUNALES DEL DISTRITO DE CARTAGENA DE INDIAS</t>
  </si>
  <si>
    <t>2,3,4502,1000,2021130010220</t>
  </si>
  <si>
    <t>FORTALECIMIENTO DE LA INCIDENCIA DE LOS CIUDADANOS EN LOS PROCESOS DE PARTICIPACION PARA LA CONSTRUCCION DE LO PUBLICO EN EL DISTRITO DE CARTAGENA DE INDIAS</t>
  </si>
  <si>
    <t>2,3,4502,1000,2021130010221</t>
  </si>
  <si>
    <t>FORTALECIMIENTO DE LA GESTION ADMINISTRATIVA Y LABOR SOCIAL DE LOS ORGANISMOS COMUNALES DEL DISTRITO DE CARTAGENA DE INDIAS</t>
  </si>
  <si>
    <t>2,3,4502,1000,2021130010222</t>
  </si>
  <si>
    <t>ADECUACION CARTAGENA LIBRE DE UNA CULTURA MACHISTA CARTAGENA DE INDIAS CARTAGENA DE INDIAS</t>
  </si>
  <si>
    <t>2,3,4502,1000,2021130010233</t>
  </si>
  <si>
    <t>ACTUALIZACION INSTANCIA RECTORA DE LA POLITICA PUBLICA DE MUJERES CARTAGENA DE INDIAS</t>
  </si>
  <si>
    <t>2,3,4502,1000,2021130010234</t>
  </si>
  <si>
    <t>ACTUALIZACION DIVERSIDAD SEXUAL E IDENTIDADES DE GENERO CARTAGENA DE INDIAS</t>
  </si>
  <si>
    <t>2,3,4502,1000,2021130010235</t>
  </si>
  <si>
    <t>FORMULACION DE LA POLITICA PUBLICA DE DIVERSIDAD SEXUAL E IDENTIDADES DE GENERO CARTAGENA DE INDIAS</t>
  </si>
  <si>
    <t>1,3,2,2,11-065 - RF SGP PRIMERA INFANCIA</t>
  </si>
  <si>
    <t>2,3,4103,1500,2020130010133</t>
  </si>
  <si>
    <t>1,2,3,1,19-088 - ESTAMPILLAS ADULTO MAYOR</t>
  </si>
  <si>
    <t>APOYO PARA LA ATENCION INTEGRAL A LOS ADULTOS MAYORES EN CENTROS DE VIDA Y GRUPOS ORGANIZADOS EN EL DISTRITO DE  CARTAGENA DE INDIAS</t>
  </si>
  <si>
    <t>2,3,4104,1500,2020130010319</t>
  </si>
  <si>
    <t>APOYO PARA LA ATENCION INTEGRAL AL ADULTO MAYOR EN ESTADO DE ABANDONO MALTRATO Y SITUACION DE CALLE EN EL DISTRITO DE   CARTAGENA DE INDIAS</t>
  </si>
  <si>
    <t>1,3,2,3,11-109 - RF ESTAMPILLA A?OS DORADOS</t>
  </si>
  <si>
    <t>1,3,3,9,03-93-065 RB RF SGP ATENCION INTEGRAL PRIMERA INFANCIA</t>
  </si>
  <si>
    <t>1,3,3,3,20-95-088 RB ESTAMPILLA ADULTO MAYOR</t>
  </si>
  <si>
    <t>1,3,3,3,20-93-088 RB ESTAMPILLA ADULTO MAYOR</t>
  </si>
  <si>
    <t>1,3,3,3,20-93-109 RB RF A?`OS DORADOS</t>
  </si>
  <si>
    <t>1,3,3,9,03-95-026 RB SGP- ATENCION INTEGRAL PRIMERA INFANCIA</t>
  </si>
  <si>
    <t>1,3,3,3,20-95-109 RB RF A?`OS DORADOS</t>
  </si>
  <si>
    <t>SECRETARIA DE PLANEACION</t>
  </si>
  <si>
    <t>2,3,2410,0600,2021130010181</t>
  </si>
  <si>
    <t>ASISTENCIA TECNICA AL PROYECTO DE ELABORACION DE ESTUDIOS Y DISE?OS AJUSTADOS DE LA VIA PERIMETRAL EN EL MARCO DEL PROGRAMA ORDENACION TERRITORIAL Y RECUPERACION SOCIAL AMBIENTAL Y URBANA CIENAGA DE LA VIRGEN DISTRITO DE CARTAGENA DE INDIAS</t>
  </si>
  <si>
    <t>2,3,4502,1000,2020130010332</t>
  </si>
  <si>
    <t>FORTALECIMIENTO DEL CONSEJO TERRITORIAL DE PLANEACION DEL DISTRITO DE CARTAGANEA DE INDIAS - TG+   CARTAGENA DE INDIAS</t>
  </si>
  <si>
    <t>2,3,4002,1400,2020130010320</t>
  </si>
  <si>
    <t>Implementacion REGLAMENTACION URBANISTICA PARA LA HABILITACION DE SUELO PARA DESARROLLO ECONOMICO Y URBANO EN EL DISTRITO TG+  Cartagena de Indias</t>
  </si>
  <si>
    <t>2,3,4002,1400,2021130010261</t>
  </si>
  <si>
    <t>2,3,4002,1400,2021130010262</t>
  </si>
  <si>
    <t>Fortalecimiento a la reglamentacion urbanistica del ordenamiento territorial y estrategias de planeacion para planes parciales en el distrito de  Cartagena de Indias</t>
  </si>
  <si>
    <t>2,3,4002,1400,2021130010271</t>
  </si>
  <si>
    <t>Normalizacion urbanistica de Cartagena de Indias</t>
  </si>
  <si>
    <t>2,3,4599,1000,2021130010001</t>
  </si>
  <si>
    <t>Asistencia TECNICA PARA MEJORAMIENTO DEL BANCO DE PROGRAMAS Y PROYECTOS CENTRAL Y DE LOS BANCOS DE PROGRAMAS Y PROYECTOS LOCALES DEL DISTRITO DE CARTAGENA DE INDIAS  TG +  Cartagena de Indias</t>
  </si>
  <si>
    <t>2,3,4599,1000,2021130010245</t>
  </si>
  <si>
    <t>2,3,4599,1000,2021130010256</t>
  </si>
  <si>
    <t>Implementacion DE LA METODOLOGIA IV DEL SISBEN EN   Cartagena de Indias</t>
  </si>
  <si>
    <t>2,3,0401,1003,2020130010300</t>
  </si>
  <si>
    <t>Implementacion Observatorio de dinamicas urbanas y sociales de Cartagena de Indias TG+  Cartagena de Indias</t>
  </si>
  <si>
    <t>2,3,0401,1003,2021130010179</t>
  </si>
  <si>
    <t>Fortalecimiento del proceso de Estratificacion Socioeconomica en el Distrito de  Cartagena de Indias</t>
  </si>
  <si>
    <t>2,3,0401,1003,2021130010244</t>
  </si>
  <si>
    <t>Actualizacion Y OPTIMIZACION DEL SISTEMAS DE INFORMACION GEOGRAFICA PARA LA PLANEACION SOCIAL Y TOMA DE DECISIONES DEL TERRITORIO EN  Cartagena de Indias</t>
  </si>
  <si>
    <t>2,3,4599,1003,2021130010177</t>
  </si>
  <si>
    <t>2,3,4599,1003,2021130010257</t>
  </si>
  <si>
    <t>Modernizacion del Sistema Distrital de Planeacion en  Cartagena de Indias</t>
  </si>
  <si>
    <t>2,3,0406,1003,2021130010003</t>
  </si>
  <si>
    <t>Asistencia Tecnica y desarrollo de acciones para la implementacion del Catastro Multiproposito en el Distrito de Cartagena de Indias - TG+  Cartagena de Indias</t>
  </si>
  <si>
    <t>1,2,3,2,09-006 - CONTRIBUCIONES - ESTRATIFICACION</t>
  </si>
  <si>
    <t>2,3,3205,0900,2021130010194</t>
  </si>
  <si>
    <t>Asistencia nuevo proyecto de ca?os lagos lagunas y cienagas del distrito de  Cartagena de Indias</t>
  </si>
  <si>
    <t>1,3,2,1,11-173 - RF CONTRIBUCION ESTRATIFICACION</t>
  </si>
  <si>
    <t>CONSTRUCCION DE LOS INSTRUMENTOS DE PLANIFICACION (PEMP Y POT) DE LA CIUDAD DE CARTAGENA DE INDIAS</t>
  </si>
  <si>
    <t>1,3,3,4,03-95-006 RB APORTES ESTRATIFICACION</t>
  </si>
  <si>
    <t>ACTUALIZACION DEL AREA METROPOLITANA DE CARTAGENA DE INDIAS BUSCANDO FORTALECER LA CONSOLIDACION DEL AREA DE INTEGRACION COMO UN ESQUEMA ASOCIATIVO QUE FAVOREZCA EL SURGIMIENTO DE PROYECTOS TERRITORIALES  CARTAGENA DE INDIAS</t>
  </si>
  <si>
    <t>1,3,3,3,17-95-126 RB RF IMPUESTO DE TRANSPORTE POR OLEODUCTO Y GASODUCTO</t>
  </si>
  <si>
    <t>ASISTENCIA TECNICA AL DISE?O DE POLITICAS PUBLICAS INTERSECTORIALES Y CON VISION INTEGRAL DE ENFOQUES BASADOS EN DERECHOS HUMANOS EN EL DISTRITO DE CARTAGENA DE INDIAS</t>
  </si>
  <si>
    <t>DEPARTAMENTO ADMINISTRATIVO DE SALUD</t>
  </si>
  <si>
    <t>2,3,1905,0300,2020130010164</t>
  </si>
  <si>
    <t>1,3,3,5,07-95-016 RB MINISTERIO DE SALUD</t>
  </si>
  <si>
    <t>2,3,1905,0300,2020130010166</t>
  </si>
  <si>
    <t>PREVENCION EN SALUD MENTAL EN EL DISTRITO DE  CARTAGENA DE INDIAS</t>
  </si>
  <si>
    <t>2,3,1903,0300,2020130010132</t>
  </si>
  <si>
    <t>1,3,3,5,07-95-017 RB RF FONDO LOCAL DE SALUD</t>
  </si>
  <si>
    <t>DESARROLLO INSTITUCIONAL DEL DEPARTAMENTO ADMINISTRATIVO DISTRITAL DE SALUD DE  CARTAGENA DE INDIAS</t>
  </si>
  <si>
    <t>2,3,1905,0300,2020130010058</t>
  </si>
  <si>
    <t>PREVENCION Y CONTROL DE LA LEPRA EN EL DISTRITO DE  CARTAGENA DE INDIAS</t>
  </si>
  <si>
    <t>2,3,1905,0300,2020130010060</t>
  </si>
  <si>
    <t>PREVENCION Y CONTROL DE LA TUBERCULOSIS EN EL DISTRITO DE  CARTAGENA DE INDIAS</t>
  </si>
  <si>
    <t>2,3,1905,0300,2021130010169</t>
  </si>
  <si>
    <t>SERVICIO  DE GESTION INTEGRAL Y RESPUESTA EN SALUD ANTE EMERGENCIAS Y DESASTRES EN EL DISTRITO DE   CARTAGENA DE INDIAS</t>
  </si>
  <si>
    <t>2,3,1906,0300,2021130010153</t>
  </si>
  <si>
    <t>2,3,1906,0300,2021130010156</t>
  </si>
  <si>
    <t>AMPLIACION Y CONTINUIDAD DE LA AFILIACION AL REGIMEN SUBSIDIADO EN SALUD EN EL DISTRITO DE  CARTAGENA DE INDIAS</t>
  </si>
  <si>
    <t>1,3,3,5,07-95-049 RB ADRES</t>
  </si>
  <si>
    <t>1,3,3,7,02-95-087 RB RF SGP SALUD PUBLICA</t>
  </si>
  <si>
    <t>PREVENCION, PROMOCION , VIGILANCIA Y CONTROL DE ENFERMEDADES DE TRANSMISION VECTORIAL EN EL DISTRITO DE CARTAGENA DE INDIAS</t>
  </si>
  <si>
    <t>1,3,3,7,02-95-170 RB SGP SALUD PUBLICA</t>
  </si>
  <si>
    <t>1,3,3,7,03-95-179 RB RF SGP - SALUD - PRESTACION DE SERVICIOS DE SALUD</t>
  </si>
  <si>
    <t>2,3,1903,0300,2020130010157</t>
  </si>
  <si>
    <t>1,3,3,4,19-95-184 RB MULTAS DADIS</t>
  </si>
  <si>
    <t>CONTROL Y VIGILANCIA DE MEDICAMENTOS EN EL DISTRITO DE  CARTAGENA DE INDIAS</t>
  </si>
  <si>
    <t>2,3,1903,0300,2020130010063</t>
  </si>
  <si>
    <t>1,3,3,5,07-95-188 RB COLJUEGOS 25%</t>
  </si>
  <si>
    <t>CONTROL , VIGILANCIA, INSPECCION Y PROMOCION DEL SISTEMA OBLIGATORIO DE GARANTIA DE LA CALIDAD EN EL DISTRITO DE  CARTAGENA DE INDIAS</t>
  </si>
  <si>
    <t>1,3,3,5,07-95-192 RB TRANSFERENCIAS DEL MINISTERIO DE PROTECCION SOCIAL OTRAS TRANSFERENCIAS</t>
  </si>
  <si>
    <t>2,3,1905,0300,2021130010157</t>
  </si>
  <si>
    <t>FORTALECIMIENTO DE LA PROMOCION SOCIAL EN SALUD DE LOS GRUPOS POBLACIONALES VULNERABLES Y DE LA PARTICIPACION SOCIAL EN SALUD EN EL DISTRITO DE  CARTAGENA DE INDIAS</t>
  </si>
  <si>
    <t>1,3,3,7,01-95-197 RB RF SGP SALUD REGIMEN SUBSIDIADO</t>
  </si>
  <si>
    <t>2,3,1905,0300,2020130010150</t>
  </si>
  <si>
    <t>PREVENCION Y PROMOCION DE LA ZOONOSIS EN EL DISTRITO DE  CARTAGENA DE INDIAS</t>
  </si>
  <si>
    <t>2,3,1905,0300,2020130010175</t>
  </si>
  <si>
    <t>1,2,4,2,02-170 - SGP SALUD PUBLICA</t>
  </si>
  <si>
    <t>SANEAMIENTO EN SEGURIDAD SANITARIA DEL AMBIENTE  CARTAGENA DE INDIAS</t>
  </si>
  <si>
    <t>2,3,1905,0300,2020130010177</t>
  </si>
  <si>
    <t>PREVENCION Y PROMOCION DE LA SALUD INFANTIL EN EL DISTRITO DE CARTAGENA DE INDIAS</t>
  </si>
  <si>
    <t>2,3,1905,0300,2021130010170</t>
  </si>
  <si>
    <t>FORTALECIMIENTO DE LA GESTION DEL PLAN DE SALUD PUBLICA EN   CARTAGENA DE INDIA</t>
  </si>
  <si>
    <t>1,3,2,2,07-179 RF SGP - SALUD - PRESTACION DE SERVICIOS DE SALUD</t>
  </si>
  <si>
    <t>1,2,3,2,25-184 - MULTAS DADIS</t>
  </si>
  <si>
    <t>1,2,3,3,07-186 - ADRES ICV</t>
  </si>
  <si>
    <t>1,2,3,2,28-187 - COLJUEGOS CADUCOS</t>
  </si>
  <si>
    <t>1,2,3,2,28-188 - COLJUEGOS 25%</t>
  </si>
  <si>
    <t>1,3,2,3,01-189 - RF FONDO LOCAL DE SALUD SSF</t>
  </si>
  <si>
    <t>1,2,3,3,10-192 TRANSFERENCIAS DEL MINISTERIO DE PROTECCION SOCIAL OTRAS TRANSFERENCIAS</t>
  </si>
  <si>
    <t>2,3,1905,0300,2020130010124</t>
  </si>
  <si>
    <t>PREVENCION Y CONTROL DE LAS ENFERMEDADES INMUNOPREVENIBLES EN EL DISTRITO DE  CARTAGENA DE INDIAS</t>
  </si>
  <si>
    <t>2,3,1905,0300,2020130010173</t>
  </si>
  <si>
    <t>1,3,3,11,10-181-RB RETIROS FONPET - SALUD</t>
  </si>
  <si>
    <t>1,3,3,5,07-192-RB TRANSFERENCIAS DEL MINISTERIO DE PROTECCION SOCIAL OTRAS TRANSFERENCIAS</t>
  </si>
  <si>
    <t>1,3,2,3,01-199 RF Ministerio de Proteccion Social ? Otras Transferencias</t>
  </si>
  <si>
    <t>FORTALECIMIENTO DE LA CALIDAD DE LA ATENCION EN SALUD  PARA LA POBLACION POBRE NO ASEGURADA RESIDENTE  EN EL DISTRITO DE CARTAGENA DE INDIAS</t>
  </si>
  <si>
    <t>1,3,3,5,07-93-016 RB MINISTERIO DE SALUD</t>
  </si>
  <si>
    <t>1,3,3,5,07-93-017 RB RF FONDO LOCAL DE SALUD</t>
  </si>
  <si>
    <t>1,3,3,7,02-93-087 RB RF SGP SALUD PUBLICA</t>
  </si>
  <si>
    <t>1,3,3,5,07-93-188 RB COLJUEGOS 25%</t>
  </si>
  <si>
    <t xml:space="preserve">1,3,3,7,03-93-196 RB SGP SALUD - PRESTACION DE SERVICIOS </t>
  </si>
  <si>
    <t>1,2,4,2,01-068 - SGP SALUD REGIMEN SUBSIDIADO</t>
  </si>
  <si>
    <t>1,3,2,2,06-087 - RF SGP SALUD PUBLICA</t>
  </si>
  <si>
    <t>2,3,1903,0300,2020130010158</t>
  </si>
  <si>
    <t>CONTROL Y VIGILANCIA DE ALIMENTOS EN EL DISTRITO DE   CARTAGENA DE INDIAS</t>
  </si>
  <si>
    <t>2,3,1905,0300,2020130010069</t>
  </si>
  <si>
    <t>MEJORAMIENTO DE LA SALUD SEXUAL Y REPRODUCTIVA DE LOS Y LAS CARTAGENERAS EN EL DISTRITO DE  CARTAGENA DE INDIAS</t>
  </si>
  <si>
    <t>2,3,1905,0300,2020130010070</t>
  </si>
  <si>
    <t>PREVENCION DE LA MORTALIDAD MATERNA Y PERINATAL  CARTAGENA DE INDIAS</t>
  </si>
  <si>
    <t>2,3,1905,0300,2020130010072</t>
  </si>
  <si>
    <t>FORTALECIMIENTO DE LA NUTRICION, CONSUMO Y APROVECHAMIENTO DE ALIMENTOS DE LA POBLACION DEL DISTRITO DE  CARTAGENA DE INDIAS</t>
  </si>
  <si>
    <t>2,3,1905,0300,2020130010129</t>
  </si>
  <si>
    <t>FORTALECIMIENTO DE LA PROMOCION DE LA SALUD Y SEGURIDAD EN EL ENTORNO LABORAL DE LA ECONOMIA FORMAL E INFORMAL DEL DISTRITO DE  CARTAGENA DE INDIAS</t>
  </si>
  <si>
    <t>2,3,1905,0300,2020130010130</t>
  </si>
  <si>
    <t>FORTALECIMIENTO DE VIDA SALUDABLE Y ATENCION DE CONDICIONES CRONICAS NO TRANSMISIBLES EN EL DISTRITO DE  CARTAGENA DE INDIAS</t>
  </si>
  <si>
    <t>2,3,1905,0300,2020130010144</t>
  </si>
  <si>
    <t>PREVENCION Y CONTROL DE LAS ALTERACIONES DE LA SALUD ORAL  CARTAGENA DE INDIAS</t>
  </si>
  <si>
    <t>2,3,1905,0300,2020130010145</t>
  </si>
  <si>
    <t>PREVENCION Y CONTROL DE LAS ALTERACIONES DE LA SALUD VISUAL  CARTAGENA DE INDIAS</t>
  </si>
  <si>
    <t>2,3,1905,0300,2020130010146</t>
  </si>
  <si>
    <t>PREVENCION Y CONTROL DE SALUD AUDITIVA  CARTAGENA DE INDIAS</t>
  </si>
  <si>
    <t>2,3,1905,0300,2020130010151</t>
  </si>
  <si>
    <t>PROGRAMACION DE LA VIGILANCIA EN SALUD PUBLICA EN EL DISTRITO DE  CARTAGENA DE INDIAS</t>
  </si>
  <si>
    <t>2,3,1905,0300,2020130010169</t>
  </si>
  <si>
    <t>CONTROL Y VIGILANCIA DE LA CALIDAD DEL AGUA PARA CONSUMO HUMANO Y DE DIVERSION EN EL DISTRITO DE  CARTAGENA DE INDIAS</t>
  </si>
  <si>
    <t>PREVENCION , MANEJO Y CONTROL DE LA INFECCION RESPIRATORIA AGUDA EN NI?OS Y NI?AS MENORES DE CINCO A?OS EN  CARTAGENA DE INDIAS</t>
  </si>
  <si>
    <t>2,3,1903,0300,2021130010150</t>
  </si>
  <si>
    <t>PRESTACION DE SERVICIOS BASICOS DE TECNOLOGIA DE INFORMACION Y COMUNICACION EN SALUD EN EL DEPARTAMENTO ADMINISTRATIVO DISTRITAL DE SALUD DE   CARTAGENA DE INDIAS</t>
  </si>
  <si>
    <t>1,2,3,2,28-015 - COLJUEGOS 75%</t>
  </si>
  <si>
    <t>1,2,3,3,10-016 - TRANSFERENCIAS DEL MINISTERIO DE PROTECCION SOCIAL SALUD PUBLICA</t>
  </si>
  <si>
    <t>1,3,2,3,01-017 - RF FONDO LOCAL DE SALUD</t>
  </si>
  <si>
    <t>1,2,3,3,07-049 - ADRES  UPC Regimen subsidiado</t>
  </si>
  <si>
    <t>LOCALIDAD HISTORICA Y DEL CARIBE NORTE</t>
  </si>
  <si>
    <t>1,3,3,4,19-95-095-01 RB MULTAS Y SANCIONES LOCALIDAD 1</t>
  </si>
  <si>
    <t>2,3,4501,1000,2021130010021</t>
  </si>
  <si>
    <t>APLICACION PROMOCION A EL FORTALECIMIENTO Y FORMACION A FRENTES DE SEGURIDAD DE LA LOCALIDAD HISTORICA Y DEL CARIBE NORTE</t>
  </si>
  <si>
    <t>2,3,1706,1100,2021130010075</t>
  </si>
  <si>
    <t>FORTALECIMIENTO PARA EL EMPRENDIMIENTO DE NEGOCIOS PARA LOS HABITANTES DE LA LOCALIDAD HISTORICA Y DEL CARIBE NORTE EN EL DISTRITO DE CARTAGENA DE INDIAS</t>
  </si>
  <si>
    <t>2,3,3602,1300,2021130010013</t>
  </si>
  <si>
    <t>IMPLEMENTACION PROYECTO CREAR Y FORTALECER UNIDADES PRODUCTIVAS CON CAPITAL SEMILLA PARA LA POBLACION DE LA LOCALIDAD HISTORICA Y DEL CARIBE NORTE</t>
  </si>
  <si>
    <t>2,3,0000,0000,0000130011101</t>
  </si>
  <si>
    <t>2,3,4104,1300,2021130010018</t>
  </si>
  <si>
    <t>IMPLEMENTACION DEL PROYECTO PARA CAPACITAR Y FORMAR A CUIDADORES DE PERSONAS EN CONDICION DE DISCAPACIDAD EN LA LOCALIDAD HISTORICA Y DEL CARIBE NORTE DEL DISTRITO DE CARTAGENA DE INDIAS</t>
  </si>
  <si>
    <t>2,3,1702,1300,2021130010023</t>
  </si>
  <si>
    <t xml:space="preserve">APLICACION PROMOCION DEL EMPRENDIMIENTO PROYECTOS PRODUCTIVOS QUE INCLUYAN CAPITAL SEMILLA EN ESPECIE EN POBLACION NEGRA, AFROCOLOMBIANA, RAIZAL EN ZONA INSULAR O URBANA LOCALIDAD HISTORICA Y DEL CARIBE NORTE DISTRITO DE CARTAGENA DE INDIAS
</t>
  </si>
  <si>
    <t>2,3,3604,1603,2021130010015</t>
  </si>
  <si>
    <t>IMPLEMENTACION DEL PROYECTO DE CAPACITACION A LOS HABITANTES (MUJERES) DE LA LOCALIDAD HISTORICA Y DEL CARIBE NORTE EN EMPRENDIMIENTO Y ENCADENAMIENTO PRODUCTIVO INCORPORANDO EL ENFOQUE DIFERENCIAL EN EL DISTRITO DE CARTAGENA DE INDIAS</t>
  </si>
  <si>
    <t>1,3,3,4,19-93-095-01 RB MULTAS Y SANCIONES LOCALIDAD 1</t>
  </si>
  <si>
    <t>2,3,3602,1300,2021130010017</t>
  </si>
  <si>
    <t xml:space="preserve">IMPLEMENTACION DEL PROYECTO EMPRENDIMIENTO Y GESTION DE LA EMPLEABILIDAD EN LOCALIDAD HISTORICA Y DEL CARIBE NORTE EN EL DISTRITO DECARTAGENA DE INDIAS
</t>
  </si>
  <si>
    <t>DEPARTAMENTO ADMINISTRATIVO DE TRANSITO Y TRANSPORTE</t>
  </si>
  <si>
    <t>2,3,2409,0600,2020130010329</t>
  </si>
  <si>
    <t>1,3,3,4,19-95-168 RB MULTAS TRANSITO Y TRANSPORTE</t>
  </si>
  <si>
    <t>SUSTITUCION DE VEHICULOS DE TRACCION ANIMAL DEDICADOS AL TRANSPORTE DE CARGA LIVIANA EXISTENTES EN EL DISTRITO DE   CARTAGENA DE INDIAS</t>
  </si>
  <si>
    <t>2,3,4599,1000,2021130010248</t>
  </si>
  <si>
    <t>IMPLEMENTACION DE REINGENIERIA INSTITUCIONAL Y FORTALECIMIENTO FINANCIERO DEL DEPARTAMENTO ADMINISTRATIVO DE TRANSITO Y TRANSPORTE DE   CARTAGENA DE INDIAS</t>
  </si>
  <si>
    <t>2,3,2409,0600,2021130010247</t>
  </si>
  <si>
    <t>AMPLIACION Y MANTENIMIENTO DE LA SE?ALIZACION VIAL EN EL DISTRITO DE CARTAGENA DE INDIAS</t>
  </si>
  <si>
    <t>2,3,2409,0600,2021130010249</t>
  </si>
  <si>
    <t>IMPLEMENTACION SISTEMA DE MOVILIDAD SOSTENIBLE EN EL DISTRITO DE   CARTAGENA DE INDIAS</t>
  </si>
  <si>
    <t>2,3,2409,0600,2021130010250</t>
  </si>
  <si>
    <t>APOYO PARA LA GESTION DEL TRANSPORTE PUBLICO MASIVO COLECTIVO E INDIVIDUAL EN EL DISTRITO DE   CARTAGENA DE INDIAS</t>
  </si>
  <si>
    <t>2,3,2409,0600,2021130010251</t>
  </si>
  <si>
    <t>FORMULACION Y ADOPCION DEL PLAN LOCAL DE SEGURIDAD VIAL EN EL DISTRITO DE  CARTAGENA DE INDIAS</t>
  </si>
  <si>
    <t>1,3,3,5,01-93-022 RB PARTICIPACION IMPUESTO DE VEHICULO AUTOMOTOR</t>
  </si>
  <si>
    <t>1,3,3,5,01-93-079 RB RF PARTICIPACION IMPUESTO DE VEHICULO AUTOMOTOR</t>
  </si>
  <si>
    <t>1,3,3,5,01-95-022 RB PARTICIPACION IMPUESTO DE VEHICULO AUTOMOTOR</t>
  </si>
  <si>
    <t>1,2,3,2,25-168 - Multas de Transito y Transporte</t>
  </si>
  <si>
    <t>1,3,2,3,11-079 - RF DATT</t>
  </si>
  <si>
    <t>2,3,4599,1000,2021130010252</t>
  </si>
  <si>
    <t>DISE?O E IMPLEMENTACION DE UNA PLATAFORMA TECNOLOGICA  VIRTUAL PARA LA INFORMACION Y LA GESTION DE TRAMITES EN EL DEPARTAMENTO ADMINISTRATIVO DE TRANSITO Y TRANSPORTE EN EL DISTRITO DE   CARTAGENA DE INDIAS</t>
  </si>
  <si>
    <t>2,3,2409,0600,2021130010246</t>
  </si>
  <si>
    <t>FORTALECIMIENTO DE LA EDUCACION CULTURA Y SEGURIDAD VIAL EN EL DISTRITO DE   CARTAGENA DE INDIAS</t>
  </si>
  <si>
    <t>2,3,2409,0600,2021130010253</t>
  </si>
  <si>
    <t>ESTUDIOS PARA IMPLEMENTAR EL SISTEMA DE FISCALIZACION ELECTRONICA PARA LA REGULACION Y EL CONTROL DEL TRANSITO EN EL DISTRITO DE   CARTAGENA DE INDIAS</t>
  </si>
  <si>
    <t>DEPARTAMENTO ADMINISTRATIVO DE VALORIZACION</t>
  </si>
  <si>
    <t>2,3,3205,0900,2020130010239</t>
  </si>
  <si>
    <t>1,3,3,4,03-95-043 RB CONTRIBUCION VALORIZACION</t>
  </si>
  <si>
    <t>CONSTRUCCION SISTEMA HIDRICO Y PLAN MAESTRO DE DRENAJES PLUVIALES EN LA CIUDAD DE CARTAGENA PARA SALVAR EL HABITAT  CARTAGENA DE INDIAS</t>
  </si>
  <si>
    <t>2,3,3207,0900,2020130010241</t>
  </si>
  <si>
    <t>1,3,3,4,21-93-003 RB CERTIFICADO PAZ Y SALVO VALORIZACION</t>
  </si>
  <si>
    <t>CONSTRUCCION PROTECCION COSTERA DE CARTAGENA CIUDAD DE BORDES Y ORILLAS RESILIENTE  CARTAGENA DE INDIAS</t>
  </si>
  <si>
    <t>1,3,3,4,21-95-003 RB CERTIFICADO PAZ Y SALVO VALORIZACION</t>
  </si>
  <si>
    <t>1,3,3,4,03-93-023 RB RENDIMIENTOS FINANCIEROS VALORIZACION</t>
  </si>
  <si>
    <t>1,2,3,2,09-043 - CONTRIBUCION VALORIZACION</t>
  </si>
  <si>
    <t>2,3,2402,0600,2021130010154</t>
  </si>
  <si>
    <t xml:space="preserve">DISE?O Y CONSTRUCCION DE VIAS POR CONTRIBUCION DE VALORIZACION DENTRO DEL PROGRAMA "CARTAGENA SE CONECTA" CARTAGENA DE INDIAS </t>
  </si>
  <si>
    <t>1,3,2,3,11-023 - RF VALORIZACION</t>
  </si>
  <si>
    <t>1,3,3,4,03-93-043 RB CONTRIBUCION VALORIZACION</t>
  </si>
  <si>
    <t>ESCUELA DE GOBIERNO</t>
  </si>
  <si>
    <t>2,3,4501,1000,2021130010239</t>
  </si>
  <si>
    <t>IMPLEMENTACION PLAN DECENAL DE CULTURA CIUDADANA Y CARTAGENEIDAD</t>
  </si>
  <si>
    <t>2,3,4502,1000,2021130010231</t>
  </si>
  <si>
    <t>FORMACION DE LA CIUDADANIA LIBRE INCLUYENTE Y TRANSFORMADORA PARA LA DEMOCRACIA 2022 2023</t>
  </si>
  <si>
    <t>2,3,4599,1000,2021130010232</t>
  </si>
  <si>
    <t>FORMACION DESARROLLO DE LAS COMPETENCIAS DE LOS SERVIDORES Y SERVIDORAS PUBLICAS DEL DISTRITO DE CARTAGENA DE INDIAS</t>
  </si>
  <si>
    <t>2,3,4599,1000,2021130010242</t>
  </si>
  <si>
    <t>FORMACION MI ORGULLO ES CARTAGENA</t>
  </si>
  <si>
    <t>2,3,4599,1000,2021130010241</t>
  </si>
  <si>
    <t>DESARROLLO E IMPLEMENTACION DE CURSOS DE FORMACION VIRTUAL EN LA ESCUELA DE GOBIERNO DEL DISTRITO DE CARTAGENA DE INDIAS</t>
  </si>
  <si>
    <t>2,3,4599,1000,2021130010238</t>
  </si>
  <si>
    <t>FORMULACION AGENDA PROSPECTIVA DE CIUDAD NUESTRA CARTAGENA SO?ADA</t>
  </si>
  <si>
    <t>2,3,4502,1000,2021130010240</t>
  </si>
  <si>
    <t>FORMACION INVESTIGACION PREMIOS JORGE PIEDRAHITA ADUEN</t>
  </si>
  <si>
    <t>INSTITUTO DE DEPORTE Y RECREACION</t>
  </si>
  <si>
    <t>2,3,4302,1604,2020130010038</t>
  </si>
  <si>
    <t>1,3,3,3,19-95-025 RB TASA PRODEPORTE Y RECREACION</t>
  </si>
  <si>
    <t>CONSOLIDACION DEL SISTEMA DEPORTIVO DISTRITAL MEDIANTE UNA ESTRATEGIA DE ESTIMULOS Y/O APOYOS A LAS ORGANIZACIONES DEPORTIVAS Y DEPORTISTAS DE ALTOS LOGROS  CARTAGENA DE INDIAS</t>
  </si>
  <si>
    <t>2,3,4302,1604,2021130010270</t>
  </si>
  <si>
    <t>1,2,3,1,18-025 -  TASA PRODEPORTE</t>
  </si>
  <si>
    <t>IMPLEMENTACION DEL OBSERVATORIO DE CIENCIAS APLICADAS AL DEPORTE, LA RECREACION, LA ACTIVIDAD FISICA Y EL APROVECHAMIENTO DEL TIEMPO LIBRE EN EL DISTRITO DE  CARTAGENA DE INDIAS</t>
  </si>
  <si>
    <t>1,3,3,8,01-95-059 RB SGP DEPORTES</t>
  </si>
  <si>
    <t>1,3,3,2,00-95-097 RB IDER 3% ICA</t>
  </si>
  <si>
    <t>1,3,3,8,01-95-122 RB RF SGP-DEPORTES</t>
  </si>
  <si>
    <t>1,3,3,3,19-94-025 RB TASA PRODEPORTE Y RECREACION</t>
  </si>
  <si>
    <t>1,3,3,8,01-94-059 RB SGP DEPORTES</t>
  </si>
  <si>
    <t>2,3,4301,1604,2020130010053</t>
  </si>
  <si>
    <t>1,3,3,2,00-94-097 RB IDER 3% ICA</t>
  </si>
  <si>
    <t>DESARROLLO DE LA ESCUELA DE INICIACION Y FORMACION DEPORTIVA - EIFD EN EL DISTRITO DE CARTAGENA DE INDIAS</t>
  </si>
  <si>
    <t>1,3,1,1,02-03 -EXCEDENTES FINANCIEROS IDER</t>
  </si>
  <si>
    <t>1,3,3,3,19-93-025 RB TASA PRODEPORTE Y RECREACION</t>
  </si>
  <si>
    <t>2,3,4301,1604,2021130010011</t>
  </si>
  <si>
    <t>INTEGRACION COMUNITARIA A TRAVES DEL DEPORTE COMO HERRAMIENTA PARA LA INCLUSION SOCIAL DESDE LOS DIFERENTES ENFOQUES POBLACIONALES  CARTAGENA DE INDIAS</t>
  </si>
  <si>
    <t>1,3,3,2,00-93-097 RB IDER 3% ICA</t>
  </si>
  <si>
    <t>1,3,3,8,01-93-122 RB RF SGP-DEPORTES</t>
  </si>
  <si>
    <t>1,2,4,3,01-059 - SGP DEPORTE</t>
  </si>
  <si>
    <t>2,3,4301,1604,2020130010055</t>
  </si>
  <si>
    <t>MEJORAMIENTO DE LOS ESTILOS DE VIDA MEDIANTE LA PROMOCION MASIVA DE UNA VIDA ACTIVA DE LA CIUDADANIA EN EL DISTRITO DE  CARTAGENA DE INDIAS</t>
  </si>
  <si>
    <t>2,3,4301,1604,2021130010230</t>
  </si>
  <si>
    <t>RECREACION COMUNITARIA Y APROVECHAMIENTO DEL TIEMPO LIBRE, COMO MECANISMO DE COHESION E INTEGRACION SOCIAL EN EL DISTRITO DE   CARTAGENA DE INDIAS</t>
  </si>
  <si>
    <t>1,2,3,3,01-092 - PARTICIPACIONES DISTINTAS DEL SGP (IMPUESTO AL CONSUMO DE CIGARRILLOS Y TABACO)</t>
  </si>
  <si>
    <t>1,2,2,0,00-097 - ICDE IDER 3% ICA</t>
  </si>
  <si>
    <t>2,3,4301,1604,2020130010194</t>
  </si>
  <si>
    <t>FORTALECIMIENTO DEL DEPORTE ESTUDIANTIL MEDIANTE LA IMPLEMENTACION DE LOS JUEGOS INTERCOLEGIADOS Y UNIVERSITARIOS EN EL DISTRITO DE   CARTAGENA DE INDIAS</t>
  </si>
  <si>
    <t>1,3,2,2,08-122 - RF SGP DEPORTE</t>
  </si>
  <si>
    <t>1,3,2,3,11-011 - RF IDER</t>
  </si>
  <si>
    <t>1,2,3,1,12-024-IMPUESTO DE ESPECTACULOS PUBLICOS NACIONAL IDER</t>
  </si>
  <si>
    <t>FONDO DE VIVIENDA DE INTERES SOCIAL Y REFORMA URBANA</t>
  </si>
  <si>
    <t>2,3,4001,1400,2020130010152</t>
  </si>
  <si>
    <t>1,3,3,2,00-95-039 RB IPU 15%  CORVIVIENDA</t>
  </si>
  <si>
    <t>APLICACION A SUBSIDIOS FAMILIARES DE VIVIENDA PARA LA POBLACION BENEFICIADA DEL PROGRAMA JUNTOS POR UNA VIVIENDA DIGNA DE LA CIUDAD DE  CARTAGENA DE INDIAS</t>
  </si>
  <si>
    <t>2,3,4001,1400,2020130010154</t>
  </si>
  <si>
    <t>TITULACION Y/O LEGALIZACION DE PREDIOS PARA LA POBLACION BENEFICIADA DEL PROGRAMA MI CASA A LO LEGAL DE LA CIUDAD DE  CARTAGENA DE INDIAS</t>
  </si>
  <si>
    <t>2,3,4002,1400,2020130010306</t>
  </si>
  <si>
    <t>ELABORACION DE ESTUDIOS SECTORIALES Y SEGUIMIENTO A LA LINEA ESTRATEGICA DE VIVIENDA A TRAVES DE UN OBSERVATORIO DE VIVIENDA DE INTERES SOCIAL DEL PROGRAMA MI CASA MI ENTORNO MI HABITAT DE LA CIUDAD DE CARTAGENA DE INDIAS</t>
  </si>
  <si>
    <t>1,3,3,2,00-94-039 RB IPU 15%  CORVIVIENDA</t>
  </si>
  <si>
    <t>2,3,4001,1400,2020130010153</t>
  </si>
  <si>
    <t>MEJORAMIENTO DE LAS CONDICIONES DE HABITABILIDAD PARA LA POBLACION BENEFICIADA DEL SECTOR URBANO Y RURAL DEL PROGRAMA MEJORO MI CASA, COMPROMISO DE TODOS DEL DISTRITO DE   CARTAGENA DE INDIAS</t>
  </si>
  <si>
    <t>2,3,4002,1400,2020130010308</t>
  </si>
  <si>
    <t>1,2,2,0,00-039 - ICDE-CORVIVIENDA 15% IPU</t>
  </si>
  <si>
    <t>ELABORACION DE ESTUDIOS Y TRAMITES DE LEGALIZACION URBANISTICA DE BARRIOS DEL PROGRAMA MI CASA MI ENTORNO MI HABITAT DE LA CIUDAD DE CARTAGENA DE INDIAS</t>
  </si>
  <si>
    <t>INSTITUTO DE PATRIMONIO Y CULTURA DE CARTAGENA DE INDIAS</t>
  </si>
  <si>
    <t>2,3,3301,1603,2020130010045</t>
  </si>
  <si>
    <t>1,3,3,8,02-95-057 RB SGP CULTURA</t>
  </si>
  <si>
    <t>FORMACION Y DIVULGACION PARA LAS ARTES Y EL EMPRENDIMIENTO EN EL DISTRITO DE  CARTAGENA DE INDIAS</t>
  </si>
  <si>
    <t>2,3,3301,1603,2020130010042</t>
  </si>
  <si>
    <t>1,2,4,3,02-057 - SGP CULTURA</t>
  </si>
  <si>
    <t>FORTALECIMIENTO DE LOS PROCESOS DE MEDIACION Y BIBLIOTECAS PARA LA INCLUSION EN EL DISTRITO DE  CARTAGENA DE INDIAS</t>
  </si>
  <si>
    <t>2,3,3301,1603,2020130010218</t>
  </si>
  <si>
    <t>1,3,3,3,12-95-134 RB ESPECTACULOS PUBLICOS-LEY 1493 DE 2011</t>
  </si>
  <si>
    <t>MANTENIMIENTO DE LA INFRAESTRUCTURA CULTURAL PARA LA INCLUSION EN EL DISTRITO DE CARTAGENA DE INDIAS</t>
  </si>
  <si>
    <t>2,3,3301,1603,2021130010255</t>
  </si>
  <si>
    <t>1,3,3,1,00-94-001 RB ICLD</t>
  </si>
  <si>
    <t>FORTALECIMIENTO Y SALVAGUARDIA DE LAS PRACTICAS SIGNIFICATIVAS DEL PATRIMONIO INMATERIAL EN EL DISTRITO DE CARTAGENA DE INDIAS</t>
  </si>
  <si>
    <t>2,3,3301,1603,2020130010043</t>
  </si>
  <si>
    <t>1,3,3,8,02-94-057 RB SGP CULTURA</t>
  </si>
  <si>
    <t>FORTALECIMIENTO DE ESTIMULOS PARA LAS ARTES Y LA CULTURA EN EL DISTRITO DE CARTAGENA DE INDIAS</t>
  </si>
  <si>
    <t>1,3,3,2,00-94-083 RB DELINEACION 20% IPCC</t>
  </si>
  <si>
    <t>1,3,3,3,12-94-134 RB ESPECTACULOS PUBLICOS-LEY 1493 DE 2011</t>
  </si>
  <si>
    <t>1,3,1,1,02-04 -EXCEDENTES FINANCIEROS IPCC</t>
  </si>
  <si>
    <t>1,3,3,8,02-93-123 RB RF SGP CULTURA</t>
  </si>
  <si>
    <t>1,3,3,2,00-93-083 RB DELINEACION 20% IPCC</t>
  </si>
  <si>
    <t>1,3,3,3,12-93-134 RB ESPECTACULOS PUBLICOS-LEY 1493 DE 2011</t>
  </si>
  <si>
    <t>2,3,3302,1603,2020130010213</t>
  </si>
  <si>
    <t>FORTALECIMIENTO A LA APROPIACION SOCIAL Y DIVULGACION DEL PATRIMONIO MATERIAL EN EL DISTRITO DE  CARTAGENA DE INDIAS</t>
  </si>
  <si>
    <t>2,3,3302,1603,2021130010006</t>
  </si>
  <si>
    <t xml:space="preserve">FORTALECIMIENTO DE PLANES ESPECIALES DE SALVAGUARDIA PARA INCLUSION DE LAS MANIFESTACIONES CULTURALES EN EL DISTRITO DE CARTAGENA DE INDIAS </t>
  </si>
  <si>
    <t>2,3,3302,1603,2021130010265</t>
  </si>
  <si>
    <t>FORTALECIMIENTO SALVAGUARDA VALORACION CUIDADO Y CONTROL DEL PATRIMONIO MATERIAL EN EL DISTRITO DE CARTAGENA DE INDIAS</t>
  </si>
  <si>
    <t>1,3,2,3,11-073 - RF IPCC</t>
  </si>
  <si>
    <t>1,2,3,1,19-082 - ESTAMPILLAS PROCULTURA</t>
  </si>
  <si>
    <t>2,3,3301,1603,2021130010005</t>
  </si>
  <si>
    <t>FORTALECIMIENTO Y MODERNIZACION INSTITUCIONAL DEL INSTITUTO DE PATRIMONIO Y CULTURA (IPCC) EN EL DISTRITO DE CARTAGENA DE INDIAS</t>
  </si>
  <si>
    <t>1,3,2,2,08-123 - RF SGP CULTURA</t>
  </si>
  <si>
    <t>1,2,3,1,12-134 - IMPUESTO DE ESPECTACULOS PUBLICOS IPCC</t>
  </si>
  <si>
    <t>1,2,3,2,25-166 - SANCION IPCC</t>
  </si>
  <si>
    <t>2,3,3301,1603,2021130010090</t>
  </si>
  <si>
    <t>DESARROLLO DE ACTIVIDADES CULTURALES Y ARTISTICAS PARA LOS JOVENES ENTRE 14 Y 28 A?OS DEL DISTRITO DE   CARTAGENA DE INDIAS</t>
  </si>
  <si>
    <t>2,3,3301,1603,2021130010264</t>
  </si>
  <si>
    <t>INVESTIGACION Y DIVULGACION CULTURAL SOBRE EL IMPACTO DE LA CORRUPCION EN EL MARCO DEL PREMIO JORGE PIEDRAHITA ADUEN EN EL DISTRITO DE CARTAGENA DE INDIAS</t>
  </si>
  <si>
    <t>2,3,3302,1603,2021130010134</t>
  </si>
  <si>
    <t>DESARROLLO DEL FESTIVAL DE MEMORIA ORAL UNA ESTRATEGIA PARA LA SOSTENIBILIDAD CULTURAL COMO GARANTIA DE PERMANENCIA DE LOS VALORES CULTURALES EN EL DISTRITO DE CARTAGENA DE INDIAS</t>
  </si>
  <si>
    <t>2,3,3301,1603,2021130010291</t>
  </si>
  <si>
    <t>PROTECCION Y GARANTIA DE LOS DERECHOS CULTURALES EN EL DISTRITO DE  CARTAGENA DE INDIAS</t>
  </si>
  <si>
    <t>1,2,3,2,27-012 - VENTA DE BIENES Y SERVICIOS IPCC</t>
  </si>
  <si>
    <t>1,2,3,2,27 -032- VENTA DE BIENES Y SERVICIOS TEATRO ADOLFO MEJIA</t>
  </si>
  <si>
    <t>ESTABLECIMIENTO PUBLICO AMBIENTAL-EPA</t>
  </si>
  <si>
    <t>2,3,3208,0900,2020130010201</t>
  </si>
  <si>
    <t>FORTALECIMIENTO DE LA EDUCACION Y CULTURA AMBIENTAL EN EL DISTRITO DE  CARTAGENA DE INDIAS</t>
  </si>
  <si>
    <t>2,3,3299,0900,2020130010203</t>
  </si>
  <si>
    <t>1,2,3,2,18-094 -  SOBRETASA PEAJE</t>
  </si>
  <si>
    <t>IMPLEMENTACION SISTEMA DE GESTION HIDRICA DE LA CIENAGA DE LA VIRGEN Y RECUPERACION DEL MANGLAR DE CARTAGENA DE INDIAS</t>
  </si>
  <si>
    <t>2,3,3202,0900,2020130010216</t>
  </si>
  <si>
    <t>1,3,1,1,02-05  EXCEDENTES FINANCIEROS EPA</t>
  </si>
  <si>
    <t>DOTACION Y ADECUACION DEL CENTRO DE ATENCION VALORACION Y REHABILITACION DE FAUNA SILVESTRE (CAVR BOCANA) DEL EPA CARTAGENA DE INDIAS</t>
  </si>
  <si>
    <t>2,3,3202,0900,2021130010191</t>
  </si>
  <si>
    <t>IMPLEMENTACION DE UN SISTEMA DE ARBOLADO URBANO EN LA CIUDAD DE  CARTAGENA DE INDIAS</t>
  </si>
  <si>
    <t>2,3,3202,0900,2021130010200</t>
  </si>
  <si>
    <t>IMPLEMENTACION DE UN ORDENAMIENTO PARA EL DESARROLLO AMBIENTAL EN EL AREA DE JURISDICCION DEL ESTABLECIMIENTO PUBLICO AMBIENTAL DE   CARTAGENA DE INDIAS</t>
  </si>
  <si>
    <t>2,3,3203,0900,2021130010198</t>
  </si>
  <si>
    <t>IMPLEMENTACION DE LA GESTION INTEGRAL DEL RECURSO HIDRICO  CARTAGENA DE INDIAS</t>
  </si>
  <si>
    <t>2,3,3204,0900,2021130010217</t>
  </si>
  <si>
    <t>FORTALECIMIENTO DE EPA MODERNA EFICIENTE Y TRANSPARENTE EN EL DISTRITO DE  CARTAGENA DE INDIAS</t>
  </si>
  <si>
    <t>2,3,3204,0900,2021130010223</t>
  </si>
  <si>
    <t>FORTALECIMIENTO DE LA INVESTIGACION E INNOVACION PARA LA GESTION AMBIENTAL SOSTENIBLE EN EL DISTRITO DE  CARTAGENA DE INDIAS</t>
  </si>
  <si>
    <t>2,3,3206,0900,2021130010201</t>
  </si>
  <si>
    <t>FORMULACION Y ADOPCION DEL PLAN INTEGRAL DE GESTION DEL CAMBIO CLIMATICO PIACC DEL DISTRITO DE CARTAGENA DE INDIAS EN EL MARCO DE LO DISPUESTO POR LA LEY 1931 DEL 2018 BOLIVAR</t>
  </si>
  <si>
    <t>2,3,3299,0900,2020130010183</t>
  </si>
  <si>
    <t>IMPLEMENTACION DEL SISTEMA DE MONITOREO INTELIGENTE AMBIENTAL   CARTAGENA DE INDIAS</t>
  </si>
  <si>
    <t>1,2,3,2,10-014 - TASA RETRIBUTIVA</t>
  </si>
  <si>
    <t>2,3,3201,0900,2020130010179</t>
  </si>
  <si>
    <t xml:space="preserve">1,2,3,2,07 -031 - CONTRIBUCCION DEL SECTOR ELECTRICO - GENERAL </t>
  </si>
  <si>
    <t>GENERACION DE NEGOCIOS VERDES, ECONOMIA CIRCULAR, PRODUCCION Y CONSUMO SOSTENIBLE, NEGOCIOS VERDES INCLUSIVOS EN LA CIUDAD DE   CARTAGENA DE INDIAS</t>
  </si>
  <si>
    <t>1,3,2,3,11-063 - RF EPA</t>
  </si>
  <si>
    <t>DISTRISEGURIDAD</t>
  </si>
  <si>
    <t>2,3,4501,0100,2021130010279</t>
  </si>
  <si>
    <t>IMPLEMENTACION DEL PROGRAMA VIGILANCIA DE LAS PLAYAS DEL DISTRITO DE CARTAGENA DE INDIAS</t>
  </si>
  <si>
    <t>1,3,3,2,00-94-037 RB RENDIMIENTOS FINANCIEROS ICLD</t>
  </si>
  <si>
    <t>2,3,4501,1000,2021130010192</t>
  </si>
  <si>
    <t>1,3,3,2,00-94-085 RB DELINEACION 10% DISTRISEGURIDAD</t>
  </si>
  <si>
    <t>2,3,4501,1000,2021130010180</t>
  </si>
  <si>
    <t>1,3,1,1,02-01 - EXCEDENTES DISTRISEGURIDAD</t>
  </si>
  <si>
    <t>2,3,4501,1000,2021130010176</t>
  </si>
  <si>
    <t>1,3,2,3,11-037 - RF ICLD</t>
  </si>
  <si>
    <t>CONSTRUCCION DE CONVIVENCIA PARA LA SEGURIDAD EN CARTAGENA DE INDIAS CARTAGENA DE INDIAS</t>
  </si>
  <si>
    <t>1,2,2,0,00-051 - ICDE DISTRISEGURIDAD 1% IPU</t>
  </si>
  <si>
    <t>1,2,2,0,00-076 - ICDE TELEFONIA CONMUTADA</t>
  </si>
  <si>
    <t>1,3,2,3,11-084 - RF DISTRISEGURIDAD</t>
  </si>
  <si>
    <t>1,2,2,0,00-085 - ICDE DISTRISEGURIDAD 10% DELINEACION URBANA</t>
  </si>
  <si>
    <t>1,3,3,2,00-93-037 RB RENDIMIENTOS FINANCIEROS ICLD</t>
  </si>
  <si>
    <t>1,3,3,2,00-93-085 RB DELINEACION 10% DISTRISEGURIDAD</t>
  </si>
  <si>
    <t>1,3,3,2,00-95-051 RB IPU 1% DISTRISEGURIDAD</t>
  </si>
  <si>
    <t>1,3,3,2,00-95-085 RB DELINEACION 10% DISTRISEGURIDAD</t>
  </si>
  <si>
    <t>FORTALECIMIENTO LOGISTICO PARA LA SEGURIDAD, CONVIVENCIA, JUSTICIA Y SOCORRO EN CARTAGENA DE INDIAS</t>
  </si>
  <si>
    <t>LOCALIDAD INDUSTRIAL Y DE LA BAHIA</t>
  </si>
  <si>
    <t>2,3,4301,1604,2021130010139</t>
  </si>
  <si>
    <t>DESARROLLO DE UN PLAN DE RECUPERACION ADECUACION Y MANTENIMIENTO DE ZONAS VERDES Y PARQUES URBANOS DE LA LOCALIDAD INDUSTRIAL Y DE LA BAHIA CARTAGENA DE INDIAS</t>
  </si>
  <si>
    <t>2,3,4502,1000,2021130010093</t>
  </si>
  <si>
    <t>FORMACION DE LA POBLACION JUVENIL DE LA LOCALIDAD PARA FOMENTAR SU PARTICIPACION CIUDADANA EN LA LOCALIDAD INDUSTRIAL Y DE LA BAHIA,  CARTAGENA DE INDIAS</t>
  </si>
  <si>
    <t>2,3,4501,1500,2021130010071</t>
  </si>
  <si>
    <t>FORTALECIMIENTO DE LOS PROCESOS DE CONSTRUCCION DE PAZ Y RECONCILIACION EN LA LOCALIDAD INDUSTRIAL Y DE LA BAHIA</t>
  </si>
  <si>
    <t>2,3,4599,1000,2021130010073</t>
  </si>
  <si>
    <t>FORTALECIMIENTO DEL CONSEJO LOCAL DE PLANEACION Y DE LOS CONSEJOS COMUNEROS DE GOBIERNOS URBANOS Y RURALES EN LA LOCALIDAD INDUSTRIAL Y DE LA BAHIA CARTAGENA DE INDIAS</t>
  </si>
  <si>
    <t>2,3,4501,1000,2021130010062</t>
  </si>
  <si>
    <t>ASISTENCIA MUJER LIBRE DE VIOLENCIA EN LA LOCALIDAD INDUSTRIAL Y DE LA BAHIA   CARTAGENA DE INDIAS</t>
  </si>
  <si>
    <t>2,3,0000,0000,0000130012303</t>
  </si>
  <si>
    <t>2,3,1702,1100,2021130010085</t>
  </si>
  <si>
    <t>FORTALECIMIENTO DE LA INCLUSION ETNICA EN LA LOCALIDAD INDUSTRIAL Y DE LA BAHIA,  CARTAGENA DE INDIAS</t>
  </si>
  <si>
    <t>2,3,1905,0300,2021130010064</t>
  </si>
  <si>
    <t>FORMACION PARA PROMOVER LOS DERECHOS SEXUALES Y REPRODUCTIVOS EN LA LOCALIDAD INDUSTRIAL Y DE LA BAHIA CARTAGENA DE INDIAS</t>
  </si>
  <si>
    <t>2,3,3205,0900,2021130010047</t>
  </si>
  <si>
    <t>DIFUSION DE LAS MEDIDAS NECESARIAS PARA LA ADAPTACION A LOS IMPACTOS GENERADOS POR EL CAMBIO CLIMATICO Y POR LOS ACTUALES NIVELES DE CONTAMINACION, CARTAGENA DE INDIAS</t>
  </si>
  <si>
    <t>2,3,3301,1603,2021130010095</t>
  </si>
  <si>
    <t>FORTALECIMIENTO AL DESARROLLO DE LAS EXPRESIONES ARTISTICAS Y CULTURALES EN LA LOCALIDAD INDUSTRIAL Y DE LA BAHIA CARTAGENA DE INDIAS</t>
  </si>
  <si>
    <t>2,3,3602,1300,2021130010049</t>
  </si>
  <si>
    <t>FORMACION PARA PROMOVER EL EJERCICIO Y GARANTIA DE LOS DERECHOS ECONOMICOS DE LAS MUJERES COMPETENCIAS LABORALES Y EMPRESARIALES QUE LES PERMITA MEJORAR SUS INGRESOS Y SU AUTONOMICA ECONOMICA A TRAVES DE INICIATIVAS PRODUCTIVAS CARTAGENA DE INDIAS</t>
  </si>
  <si>
    <t>2,3,4102,1500,2021130010083</t>
  </si>
  <si>
    <t>FORTALECIMIENTO DE LOS PROCESOS DE FORMACION SOBRE LOS DERECHOS DE LOS NI?OS NI?AS Y ADOLESCENTES EN LA LOCALIDAD INDUSTRIAL Y DE LA BAHIA,  CARTAGENA DE INDIAS</t>
  </si>
  <si>
    <t>2,3,4104,1500,2021130010087</t>
  </si>
  <si>
    <t>FORTALECIMIENTO A LA ATENCION INCLUSIVA DE LAS PERSONAS CON DISCAPACIDAD EN LA LOCALIDAD INDUSTRIAL Y DE LA BAHIA,  CARTAGENA DE INDIAS</t>
  </si>
  <si>
    <t>2,3,4104,1500,2021130010088</t>
  </si>
  <si>
    <t>FORTALECIMIENTO A LA ATENCION INTEGRAL DE LOS ADULTOS MAYORES DE LA LOCALIDAD INDUSTRIAL Y DE LA BAHIA,  CARTAGENA DE INDIAS</t>
  </si>
  <si>
    <t>2,3,4301,1604,2021130010082</t>
  </si>
  <si>
    <t>FORTALECIMIENTO DEL DEPORTE RECREACION Y LUDICA DE LOS HABITANTES DE LA LOCALIDAD INDUSTRIAL Y DE LA BAHIA CARTAGENA DE INDIAS</t>
  </si>
  <si>
    <t>2,3,4501,1000,2021130010065</t>
  </si>
  <si>
    <t>FORTALECIMIENTO DE ESTRATEGIAS PARA GARANTIZAR EL DERECHO FUNDAMENTAL A LA VIDA Y LA INTEGRIDAD PERSONAL EN LA LOCALIDAD INDUSTRIAL Y DE LA BAHIA CARTAGENA DE INDIAS</t>
  </si>
  <si>
    <t>2,3,4502,1000,2021130010089</t>
  </si>
  <si>
    <t>FORTALECIMIENTO DE LAS ORGANIZACIONES Y LIDERES COMUNITARIOS PARA LA PARTICIPACION LOCAL EN LA LOCALIDAD INDUSTRIAL Y DE LA BAHIA,  CARTAGENA DE INDIAS</t>
  </si>
  <si>
    <t>2,3,4502,1500,2021130010123</t>
  </si>
  <si>
    <t>FORTALECIMIENTO DE PROCESOS DE RECONOCIMIENTO Y PROMOCION DE LA DIVERSIDAD SEXUAL EN MEDIO DE LA COMUNIDAD DE LA LOCALIDAD INDUSTRIAL Y DE LA BAHIA, CARTAGENA DE INDIAS,</t>
  </si>
  <si>
    <t>2,3,2201,0700,2021130010069</t>
  </si>
  <si>
    <t>FORTALECIMIENTO DE LAS CONDICIONES DE LA POBLACION ESTUDIANTIL QUE CONTRIBUTA A LA PERMANENCIA EN EL SISTEMA EDUCATIVO EN LA LOCALIDAD INDUSTRIAL  Y DE LA BAHIA EN CARTAGENA DE INDIAS</t>
  </si>
  <si>
    <t>2,3,2401,0600,2021130010166</t>
  </si>
  <si>
    <t>REHABILITACION Y RECONSTRUCCION DE LA MALLA VIAL DE LA LOCALIDAD INDUSTRIAL Y DE LA BAHIA CARTAGENA DE INDIAS</t>
  </si>
  <si>
    <t>2,3,3202,0900,2021130010070</t>
  </si>
  <si>
    <t>RESTAURACION DE LAS AREAS NATURALES COMO PATRIMONIO AMBIENTAL EN LA LOCALIDAD INDUSTRIAL Y DE LA BAHIA,  CARTAGENA DE INDIAS</t>
  </si>
  <si>
    <t>2,3,3208,0900,2021130010044</t>
  </si>
  <si>
    <t>CAPACITACION PARA LOGRAR SENSIBILIZAR Y MEJORAR LA CULTURA AMBIENTAL EN LA LOCALIDAD INDUSTRIAL Y DE LA BAHIA QUE PRESERVE EL EQUILIBRIO NATURAL DE LOS ECOSISTEMAS CARTAGENA DE INDIAS</t>
  </si>
  <si>
    <t>2,3,3602,1300,2021130010048</t>
  </si>
  <si>
    <t>APOYO PARA ORIENTAR Y FORMAR EN EMPRENDIMIENTO Y OFICIOS ACORDE CON LA DINAMICA LABORAL Y PRODUCTIVA DE LA LOCALIDAD QUE COADYUVEN A MEJORAR LAS CONDICIONES DE EMPLEABILIDAD DE LOS JOVENES CARTAGENA DE INDIAS</t>
  </si>
  <si>
    <t>2,3,3602,1300,2021130010050</t>
  </si>
  <si>
    <t>APOYO EL DESARROLLO ECONOMICO SOSTENIBLE E INCLUYENTE DE LA LOCALIDAD PROMOVIENDO LA FORMACION EL EMPRENDIMIENTO Y BRINDANDO LAS ASESORIAS NECESARIAS PARA EL FORTALECIMIENTO DE LA COMPETITIVIDAD Y EMPLEABILIDAD LOCAL CARTAGENA DE INDIAS</t>
  </si>
  <si>
    <t>2,3,3602,1300,2021130010051</t>
  </si>
  <si>
    <t>FORMACION EN ECONOMIA INCLUSIVA COMPETITIVIDAD Y GENERACION DE EMPLEO PARA EL DESARROLLO DE LA ECONOMIA LOCAL EN LA LOCALIDAD INDUSTRIAL Y DE LA BAHIA CARTAGENA DE INDIAS</t>
  </si>
  <si>
    <t>2,3,3604,1300,2021130010063</t>
  </si>
  <si>
    <t>FORMACION PARA IMPULSAR LOS ESPACIOS Y PROCESOS DE PARTICIPACION DE LAS MUJERES PARA EL PLENO GOCE DE SUS DERECHOS EN LA LOCALIDAD INDUSTRIAL Y DE LA BAHIA CARTAGENA DE INDIAS</t>
  </si>
  <si>
    <t>2,3,4003,1400,2021130010086</t>
  </si>
  <si>
    <t>MEJORAMIENTO DE VIVIENDAS CON SANEAMIENTO BASICO PARA LAS FAMILIAS EN CONDICION DE POBREZA EN LA LOCALIDAD INDUSTRIAL Y DE LA BAHIA</t>
  </si>
  <si>
    <t>2,3,4301,1604,2021130010260</t>
  </si>
  <si>
    <t>CONSTRUCCION Y MEJORAMIENTO DE ESCENARIOS DEPORTIVOS EN LA LOCALIDAD INDUSTRIAL Y DE LA BAHIA, CARTAGENA DE INDIAS</t>
  </si>
  <si>
    <t>2,3,4501,1000,2021130010045</t>
  </si>
  <si>
    <t>IMPLEMENTACION DE PROTECCION Y ATENCION A LOS ANIMALES EN CONDICION DE CALLE EVITANDO SU REPRODUCCION Y PREVINIENDO EL ABANDONO DE ANIMALES A TRAVES DE CAMPA?AS MASIVAS EN LA LOCALIDAD INDUSTRIAL Y DE LA BAHIA CARTAGENA DE INDIAS</t>
  </si>
  <si>
    <t>INSTITUCION UNIVERSITARIA MAYOR DE CARTAGENA</t>
  </si>
  <si>
    <t>2,3,2202,0700,2021130010152</t>
  </si>
  <si>
    <t>1,3,2,3,11-103 - RF COLEGIO MAYOR</t>
  </si>
  <si>
    <t>FORTALECIMIENTO DE LA INSTITUCION UNIVERSITARIA MAYOR DE CARTAGENA DE INDIAS</t>
  </si>
  <si>
    <t>2,3,2202,0700,2021130010151</t>
  </si>
  <si>
    <t>AMPLIACION DE LA OFERTA ACADEMICA DE LA INSTITUCION UNIVERSITARIA MAYOR DE CARTAGENA, UMAYOR,CON CALIDAD Y PERTINENCIA EN CARTAGENA DE INDIAS -EG+-0 CARTAGENA DE INDIAS</t>
  </si>
  <si>
    <t>BPIN</t>
  </si>
  <si>
    <t>PILAR</t>
  </si>
  <si>
    <t>LÍNEA</t>
  </si>
  <si>
    <t>PROGRAMA</t>
  </si>
  <si>
    <t>07. PILAR CARTAGENA RESILIENTE</t>
  </si>
  <si>
    <t>7.2 LÍNEA ESTRATÉGICA ESPACIO PÚBLICO, MOVILIDAD Y TRANSPORTE RESILIENTE</t>
  </si>
  <si>
    <t>7.2.5 TRANSPORTE PARA TODOS</t>
  </si>
  <si>
    <t>08. PILAR CARTAGENA INCLUYENTE</t>
  </si>
  <si>
    <t xml:space="preserve">8.4 LÍNEA ESTRATÉGICA DEPORTE Y RECREACIÓN PARA LA TRANSFORMACION SOCIAL </t>
  </si>
  <si>
    <t>8.4.7 ADMINISTRACION, MANTENIMIENTO, ADECUACION, MEJORAMIENTO Y CONSTRUCCION DE ESCENARIOS DEPORTIVOS</t>
  </si>
  <si>
    <t>8.1 LÍNEA ESTRATÉGICA: SUPERACIÓN DE LA POBREZA Y DESIGUALDAD.</t>
  </si>
  <si>
    <t>8.1.8 PROGRAMA: SEGURIDAD ALIMENTARIA Y NUTRICIÓN PARA LA SUPERACIÓN DE LA POBREZA EXTREMA</t>
  </si>
  <si>
    <t>7.4 LÍNEA ESTRATÉGICA GESTIÓN DEL RIESGO</t>
  </si>
  <si>
    <t>7.4.3 MANEJO DE DESASTRE</t>
  </si>
  <si>
    <t>8.1.5 INGRESO Y TRABAJO PARA LA SUPERACIÓN DE LA POBREZA EXTREMA Y DESIGUALDAD</t>
  </si>
  <si>
    <t xml:space="preserve">7.2.3 GENERACIÓN DEL ESPACIO PÚBLICO  </t>
  </si>
  <si>
    <t xml:space="preserve">8.1.10 PROGRAMA: FORTALECIMIENTO INSTITUCIONAL PARA LA SUPERACION DE LA POBREZA EXTREMA Y DESIGUALDAD </t>
  </si>
  <si>
    <t xml:space="preserve">7.2.2 RECUPERACIÓN DEL ESPACIO PÚBLICO </t>
  </si>
  <si>
    <t>7.4.1 CONOCIMIENTO DEL RIESGO</t>
  </si>
  <si>
    <t>8.1.4 PROGRAMA: HABITABILIDAD PARA LA SUPERACIÓN DE LA POBREZA EXTREMA Y LA DESIGUALDAD</t>
  </si>
  <si>
    <t>7.4.2 REDUCCIÓN DEL RIESGO</t>
  </si>
  <si>
    <t>7.2.1 SOSTENIBILIDAD DEL ESPACIO PÚBLICO</t>
  </si>
  <si>
    <t>7.2.4 MOVILIDAD EN CARTAGENA</t>
  </si>
  <si>
    <t>8.1.2 PROGRAMA: SALUD PARA LA SUPERACIÓN DE LA POBREZA EXTREMA Y DESIGUALDAD</t>
  </si>
  <si>
    <t>8.1.1 PROGRAMA: IDENTIFICACIÓN PARA LA SUPERACION DE LA POBREZA EXTREMA Y DESIGUALDAD</t>
  </si>
  <si>
    <t>8.1.7 PROGRAMA: DINÁMICA FAMILIAR PARA LA SUPERACIÓN DE LA POBREZA EXTREMA</t>
  </si>
  <si>
    <t>8.1.3 PROGRAMA: EDUCACIÓN PARA LA SUPERACIÓN DE LA POBREZA EXTREMA Y LA DESIGUALDAD</t>
  </si>
  <si>
    <t>8.1.9 PROGRAMA: ACCESO A LA JUSTICIA PARA LA SUPERACIÓN DE LA POBREZA EXTREMA Y DESIGUALDAD</t>
  </si>
  <si>
    <t>7.1 LÍNEA ESTRATÉGICA: “SALVEMOS JUNTOS NUESTRO PATRIMONIO NATURAL”</t>
  </si>
  <si>
    <t>7.1.1 RECUPERAR Y RESTAURAR NUESTRAS ÁREAS NATURALES (BOSQUES Y BIODIVERSIDAD Y SERVICIOS ECO SISTÉMICOS)</t>
  </si>
  <si>
    <t>8.1.6 PROGRAMA: BANCARIZACIÓN PARA LA SUPERACIÓN DE LA POBREZA EXTREMA Y DESIGUALDAD</t>
  </si>
  <si>
    <t>10. PILAR: CARTAGENA TRANSPARENTE</t>
  </si>
  <si>
    <t>10.3 LÍNEA ESTRATÉGICA: CONVIVENCIA Y SEGURIDAD PARA LA GOBERNABILIDAD</t>
  </si>
  <si>
    <t>10.3.5 PROGRAMA:  PROMOCIÓN AL ACCESO A LA JUSTICIA</t>
  </si>
  <si>
    <t>10.3.1 PLAN INTEGRAL DE SEGURIDAD Y CONVIVENCIA CIUDADANA</t>
  </si>
  <si>
    <t>10.3.3 PROGRAMA:  MEJORAR LA CONVIVENCIA CIUDADANA CON LA IMPLEMENTACIÓN DEL CÓDIGO NACIONAL DE SEGURIDAD Y CONVIVENCIA CIUDADANA</t>
  </si>
  <si>
    <t>10.4 LÍNEA ESTRATÉGICA DERECHOS HUMANOS PARA LA PAZ</t>
  </si>
  <si>
    <t xml:space="preserve">10.4.2 PROGRAMA: SISTEMA PENITENCIARIO Y CARCELARIO EN EL MARCO DE LOS DERECHOS HUMANOS </t>
  </si>
  <si>
    <t>10.5 LÍNEA ESTRATÉGICA: ATENCIÓN Y REPARACIÓN A VICTIMAS PARA LA CONSTRUCCIÓN DE LA PAZ TERRITORIAL</t>
  </si>
  <si>
    <t>10.5.1 PROGRAMA: ATENCIÓN, ASISTENCIA Y REPARACIÓN INTEGRAL A LAS VÍCTIMAS</t>
  </si>
  <si>
    <t>7.4.4 FORTALECIMIENTO CUERPO DE BOMBEROS</t>
  </si>
  <si>
    <t>10.4.1 PROGRAMA: PREVENCIÓN, PROMOCIÓN Y PROTECCIÓN DE LOS DERECHOS HUMANOS EN EL DISTRITO DE CARTAGENA</t>
  </si>
  <si>
    <t>11. EJE TRANSVERSAL: CARTAGENA CON ATENCION Y GARANTIA DE DERECHOS A POBLACION DIFERENCIAL.</t>
  </si>
  <si>
    <t>11.1 LÍNEA ESTRATÉGICA PARA LA EQUIDAD E INCLUSIÓN DE LOS NEGROS, AFROS, PALENQUEROS E INDÍGENA.</t>
  </si>
  <si>
    <t>11.1.1 FORTALECIMIENTO DE POBLACIÓN NEGRA, AFROCOLOMBIANA, RAIZAL Y PALENQUERA EN EL DISTRITO DE CARTAGENA</t>
  </si>
  <si>
    <t>10.3.2 PROGRAMA: FORTALECIMIENTO DE LA CONVIVENCIA Y LA SEGURIDAD CIUDADANA</t>
  </si>
  <si>
    <t>10.3.6 PROGRAMA: ASISTENCIA Y ATENCIÓN INTEGRAL A LOS NIÑOS, NIÑAS, ADOLESCENTES Y JÓVENES EN RIESGO DE VINCULARSE A ACTIVIDADES DELICTIVAS</t>
  </si>
  <si>
    <t>10.3.4 PROGRAMA: FORTALECIMIENTO CAPACIDAD OPERATIVA DE LA SECRETARIA DEL INTERIOR Y CONVIVENCIA CIUDADANA</t>
  </si>
  <si>
    <t>10.3.7 PROGRAMA:  FORTALECIMIENTO SISTEMA DE RESPONSABILIDAD PENAL PARA ADOLESCENTES –SRPA</t>
  </si>
  <si>
    <t>11.1.7 PROGRAMA: FORTALECIMIENTO DE LA POBLACIÓN INDÍGENA EN EL DISTRITO DE CARTAGENA.</t>
  </si>
  <si>
    <t>10.5.2 PROGRAMA: CONSTRUCCIÓN DE PAZ TERRITORIAL</t>
  </si>
  <si>
    <t>10.7 LÍNEA ESTRATÉGICA: PARTICIPACIÓN Y DESCENTRALIZACIÓN</t>
  </si>
  <si>
    <t>10.7.4 PROGRAMA: PRESUPUESTO PARTICIPATIVO</t>
  </si>
  <si>
    <t>10.8 LÍNEA ESTRATÉGICA: FINANZAS PÚBLICAS PARA SALVAR A CARTAGENA</t>
  </si>
  <si>
    <t>10.8.1 PROGRAMA: FINANZAS SOSTENIBLES PARA SALVAR A CARTAGENA</t>
  </si>
  <si>
    <t>10.8.2 PROGRAMA: SANEAMIENTO FISCAL Y FINANCIERO</t>
  </si>
  <si>
    <t>09. PILAR CARTAGENA CONTINGENTE</t>
  </si>
  <si>
    <t>9.1 LÍNEA ESTRATÉGICA: DESARROLLO ECONÓMICO Y EMPLEABILIDAD</t>
  </si>
  <si>
    <t>9.1.5 PROGRAMA: CARTAGENA FACILITA EL EMPRENDIMIENTO</t>
  </si>
  <si>
    <t>9.2 LÍNEA ESTRATÉGICA: COMPETITIVIDAD E INNOVACIÓN</t>
  </si>
  <si>
    <t>9.2.1 PROGRAMA: CARTAGENA CIUDAD INNOVADORA</t>
  </si>
  <si>
    <t>11.1.2 FORTALECIMIENTO E INCLUSIÓN PRODUCTIVA PARA POBLACIÓN NEGRA, AFROCOLOMBIANA, RAIZAL Y PALENQUERA EN EL DISTRITO DE CARTAGENA</t>
  </si>
  <si>
    <t>9.1.7 PROGRAMA: CIERRE DE BRECHAS DE EMPLEABILIDAD</t>
  </si>
  <si>
    <t>9.1.4 PROGRAMA: ENCADENAMIENTOS PRODUCTIVOS</t>
  </si>
  <si>
    <t>9.1.8 PROGRAMA: CIERRE DE BRECHAS DE CAPITAL HUMANO</t>
  </si>
  <si>
    <t>9.2.2 PROGRAMA: CARTAGENA DESTINO DE INVERSIÓN</t>
  </si>
  <si>
    <t>9.1.6 PROGRAMA: ZONAS DE AGLOMERACIÓN PRODUCTIVA</t>
  </si>
  <si>
    <t>9.1.3 PROGRAMA: "EMPLEO INCLUSIVO PARA LOS JÓVENES”</t>
  </si>
  <si>
    <t xml:space="preserve">10.7.2 PROGRAMA: MODERNIZACIÓN DEL SISTEMA DISTRITAL DE PLANEACIÓN Y DESCENTRALIZACIÓN  </t>
  </si>
  <si>
    <t>7.6 LÍNEA ESTRATÉGICA SERVICIOS PÚBLICOS BÁSICOS DEL DISTRITO DE CARTAGENA DE INDIAS: “TODOS CON TODO”</t>
  </si>
  <si>
    <t>7.6.1 DE AHORRO Y USO EFICIENTE DE LOS SERVICIOS PÚBLICOS, "AGUA Y SANEAMIENTO BÁSICO PARA TODOS"</t>
  </si>
  <si>
    <t>7.6.2 ENERGÍA ASEQUIBLE, CONFIABLE SOSTENIBLE Y MODERNA PARA TODOS.</t>
  </si>
  <si>
    <t>9.1.11 PROGRAMA: SISTEMAS DE MERCADOS PÚBLICOS</t>
  </si>
  <si>
    <t>8.2 LÍNEA ESTRATEGICA DE EDUCACION: CULTURA DE LA FORMACION "CON LA EDUCACION PARA TODOS Y TODAS SALVAMOS JUNTOS A CARTAGENA"</t>
  </si>
  <si>
    <t>8.2.9 PROGRAMA: POR UNA EDUCACIÓN POST SECUNDARIA DISTRITAL</t>
  </si>
  <si>
    <t>7.6.3 GESTIÓN INTEGRAL DE RESIDUOS SÓLIDOS "CULTURA CIUDADANA PARA EL RECICLAJE INCLUSIVO Y LA ECONOMÍA CIRCULAR"</t>
  </si>
  <si>
    <t>10.1 LÍNEA ESTRATÉGICA GESTIÓN Y DESEMPEÑO INSTITUCIONAL PARA LA GOBERNANZA</t>
  </si>
  <si>
    <t>10.1.1 PROGRAMA: GESTIÓN PÚBLICA INTEGRADA Y TRANSPARENTE</t>
  </si>
  <si>
    <t>9.3 LÍNEA ESTRATÉGICA: TURISMO, MOTOR DE REACTIVACIÓN ECONÓMICA PARA CARTAGENA DE INDIAS</t>
  </si>
  <si>
    <t>9.3.2 PROGRAMA: CONECTIVIDAD</t>
  </si>
  <si>
    <t>10.2 LÍNEA ESTRATÉGICA: CARTAGENA INTELIGENTE CON TODOS Y PARA TODOS</t>
  </si>
  <si>
    <t>10.2.2 PROGRAMA: CARTAGENEROS CONECTADOS Y ALFABETIZADOS</t>
  </si>
  <si>
    <t>10.2.1 PROGRAMA: CARTAGENA INTELIGENTE CON TODOS Y PARA TODOS</t>
  </si>
  <si>
    <t>10.2.3 PROGRAMA: CARTAGENA HACIA LA MODERNIDAD</t>
  </si>
  <si>
    <t xml:space="preserve">10.2.4 PROGRAMA: ORGANIZACIÓN Y RECUPERACIÓN DEL PATRIMONIO PÚBLICO DE CARTAGENA </t>
  </si>
  <si>
    <t>7.6.5 CEMENTERIOS</t>
  </si>
  <si>
    <t>7.6.4 SISTEMA DE INFORMACIÓN DE LOS SERVICIOS PÚBLICOS, “SERVINFO”</t>
  </si>
  <si>
    <t>9.3.1 PROGRAMA: PROMOCIÓN NACIONAL E INTERNACIONAL DE CARTAGENA DE INDIAS</t>
  </si>
  <si>
    <t xml:space="preserve">9.1.9 PROGRAMA: DESARROLLO DEL ECOSISTEMA DIGITAL BASADO EN LA CUARTA REVOLUCION INDUSTRIAL </t>
  </si>
  <si>
    <t>10.1.2 PROGRAMA: TRANSPARENCIA PARA EL FORTALECIMIENTO DE LA CONFIANZA EN LAS INSTITUCIONES DEL DISTRITO DE CARTAGENA.</t>
  </si>
  <si>
    <t>9.1.12 PROGRAMA: MAS COOPERACIÓN INTERNACIONAL</t>
  </si>
  <si>
    <t>9.3.3 PROGRAMA: TURISMO COMPETITIVO Y SOSTENIBLE</t>
  </si>
  <si>
    <t>7.3 LÍNEA ESTRATÉGICA DESARROLLO URBANO</t>
  </si>
  <si>
    <t xml:space="preserve">7.3.1 CARTAGENA SE MUEVE </t>
  </si>
  <si>
    <t>7.3.2 SISTEMA HÍDRICO Y PLAN MAESTRO DE ALCANTARILLADO PLUVIALES EN LA CIUDAD PARA SALVAR EL HÁBITAT</t>
  </si>
  <si>
    <t>7.3.5 INTEGRAL DE CAÑOS, LAGOS Y CIÉNAGAS DE CARTAGENA DE INDIAS</t>
  </si>
  <si>
    <t>7.7 LÍNEA ESTRATÉGICA INSTRUMENTOS DE ORDENAMIENTO TERRITORIAL.</t>
  </si>
  <si>
    <t>7.7.2 ADMINISTRANDO JUNTOS EL CONTROL URBANO</t>
  </si>
  <si>
    <t>7.7.3 ORDENACIÓN TERRITORIAL Y  RECUPERACIÓN SOCIAL, AMBIENTAL Y URBANA DE LA CIÉNAGA DE LA VIRGEN.</t>
  </si>
  <si>
    <t>11.1.4 PROGRAMA: PROMOCIÓN, PREVENCIÓN Y ATENCIÓN EN SALUD PARA LA POBLACIÓN NEGRA, AFROCOLOMBIANA, RAIZAL Y PALENQUERA EN EL DISTRITO DE CARTAGENA.</t>
  </si>
  <si>
    <t>8.2.1 PROGRAMA: ACOGIDA “ATENCIÓN A POBLACIONES Y ESTRATEGIAS DE ACCESO Y PERMANENCIA”</t>
  </si>
  <si>
    <t>8.2.7 PROGRAMA: EDUCACIÓN PARA TRANSFORMAR “EDUCACIÓN MEDIA TÉCNICA Y SUPERIOR”</t>
  </si>
  <si>
    <t>8.2.5 PARTICIPACIÓN, DEMOCRACIA Y AUTONOMÍA</t>
  </si>
  <si>
    <t>8.2.8 PROGRAMA: MOVILIZACIÓN  “POR UNA GESTIÓN EDUCATIVA TRANSPARENTE, PARTICIPATIVA Y EFICIENTE”</t>
  </si>
  <si>
    <t>8.2.6 DE EDUCACIÓN MEDIANA A TRAVÉS DE TECNOLOGÍAS DE LA INFORMACIÓN Y LAS COMUNICACIONES-TIC´S</t>
  </si>
  <si>
    <t>8.2.3 PROGRAMA: FORMANDO CON AMOR “GENIO SINGULAR”</t>
  </si>
  <si>
    <t>8.2.4 DESARROLLO DE POTENCIALIDADES</t>
  </si>
  <si>
    <t>8.2.2 PROGRAMA: SABIDURÍA DE LA PRIMERA INFANCIA “GRANDES BANDERAS, GESTO E IDEAS PARA CAMBIAR EL PLANETA”</t>
  </si>
  <si>
    <t>11.5 LÍNEA ESTRATÉGICA EN CARTAGENA SALVAMOS NUESTROS ADULTOS MAYORES</t>
  </si>
  <si>
    <t>11.5.1 PROGRAMA: ATENCION INTEGRAL PARA MANTENER A SALVO LOS ADULTOS MAYORES</t>
  </si>
  <si>
    <t>11.2 LÍNEA ESTRATÉGICA MUJERES CARTAGENERAS POR SUS DERECHOS.</t>
  </si>
  <si>
    <t>11.2.3 PROGRAMA: MUJER, CONSTRUCTORAS DE PAZ</t>
  </si>
  <si>
    <t>11.3 LÍNEA ESTRATÉGICA: INCLUSIÓN Y OPORTUNIDAD PARA NIÑOS, NIÑAS Y ADOLESCENTES Y FAMILIAS.</t>
  </si>
  <si>
    <t>11.3.2 PROTECCIÓN DE LA INFANCIA Y LA ADOLESCENCIA PARA LA PREVENCIÓN Y ATENCIÓN DE VIOLENCIAS</t>
  </si>
  <si>
    <t>10.7.1 PROGRAMA: PARTICIPANDO SALVAMOS A CARTAGENA</t>
  </si>
  <si>
    <t>11.7 LÍNEA ESTRATÉGICA TRATO HUMANITARIO AL HABITANTE DE CALLE</t>
  </si>
  <si>
    <t>11.7.1 PROGRAMA: HABITANTE DE CALLE CON DESARROLLO HUMANO INTEGRAL</t>
  </si>
  <si>
    <t>11.3.1 PROGRAMA: COMPROMETIDOS CON LA SALVACIÓN DE NUESTRA PRIMERA INFANCIA</t>
  </si>
  <si>
    <t>9.1.1 PROGRAMA: CENTROS PARA EL EMPRENDIMIENTO Y LA GESTIÓN DE LA EMPLEABILIDAD EN CARTAGENA DE INDIAS</t>
  </si>
  <si>
    <t>7.1.8 BIENESTAR Y PROTECCIÓN ANIMAL</t>
  </si>
  <si>
    <t>9.2.3 PROGRAMA: CARTAGENA FOMENTA LA CIENCIA, TECNOLOGÍA E INNOVACIÓN : JUNTOS POR LA EXTENSIÓN AGROPECUARIA A PEQUEÑOS PRODUCTORES.</t>
  </si>
  <si>
    <t>11.6 LÍNEA ESTRATÉGICA: TODOS POR LA PROTECCIÓN SOCIAL DE LAS PERSONAS CON DISCAPACIDAD: “RECONOCIDAS, EMPODERADAS Y RESPETADAS”.</t>
  </si>
  <si>
    <t>11.6.1 PROGRAMA: GESTIÓN SOCIAL INTEGRAL Y ARTICULADORA POR LA PROTECCIÓN DE LAS PERSONAS CON DISCAPACIDAD Y/O SU FAMILIA O CUIDADOR.</t>
  </si>
  <si>
    <t>11.6.3 PROGRAMA: DESARROLLO LOCAL INCLUSIVO DE LAS PERSONAS CON DISCAPACIDAD: RECONOCIMIENTO DE CAPACIDADES, DIFERENCIAS Y DIVERSIDAD.</t>
  </si>
  <si>
    <t>11.4 LÍNEA ESTRATÉGICA JÓVENES SALVANDO A CARTAGENA</t>
  </si>
  <si>
    <t>11.4.1 PROGRAMA: JOVENES PARTICIPANDO Y SALVANDO A CARTAGENA</t>
  </si>
  <si>
    <t>11.6.2 PROGRAMA: PACTO O ALIANZA POR LA INCLUSIÓN SOCIAL Y PRODUCTIVA DE LAS PERSONAS CON DISCAPACIDAD.</t>
  </si>
  <si>
    <t>11.1.11 PROGRAMA: EMPODERAMIENTO DEL LIDERAZGO DE LAS MUJERES, NIÑEZ, JÓVENES, FAMILIA Y GENERACIÓN INDÍGENA</t>
  </si>
  <si>
    <t>11.3.3 PROGRAMA: LOS NIÑOS, LAS NIÑAS Y ADOLESCENTES DE CARTAGENA PARTICIPAN Y DISFRUTAN SUS DERECHOS.</t>
  </si>
  <si>
    <t>11.4.2 PROGRAMA: POLITICA PUBLICA DE JUVENTUD</t>
  </si>
  <si>
    <t>9.1.10 PROGRAMA: CARTAGENA EMPRENDEDORA PARA PEQUEÑOS PRODUCTORES RURALES</t>
  </si>
  <si>
    <t>11.2.4 PROGRAMA: CARTAGENA LIBRE DE UNA CULTURA MACHISTA</t>
  </si>
  <si>
    <t>11.2.1 PROGRAMA: LAS MUJERES DECIDIMOS SOBRE EL EJERCICIO DEL PODER</t>
  </si>
  <si>
    <t>9.1.2 PROGRAMA: MUJERES CON AUTONOMÍA ECONÓMICA</t>
  </si>
  <si>
    <t>11.8 LÍNEA ESTRATÉGICA DIVERSIDAD SEXUAL Y NUEVAS IDENTIDADES DE GENERO.</t>
  </si>
  <si>
    <t>11.8.1 PROGRAMA: DIVERSIDAD SEXUAL E IDENTIDADES DE GÉNERO</t>
  </si>
  <si>
    <t>11.2.2 PROGRAMA: UNA VIDA LIBRE DE VIOLENCIAS PARA LAS MUJERES</t>
  </si>
  <si>
    <t>11.3.4 PROGRAMA: FORTALECIMIENTO FAMILIAR.</t>
  </si>
  <si>
    <t>11.7.2 FORMACIÓN PARA EL TRABAJO - GENERACIÓN DE INGRESOS Y RESPONSABILIDAD SOCIAL EMPRESARIAL</t>
  </si>
  <si>
    <t>7.7.1 PLAN DE ORDENAMIENTO TERRITORIAL Y ESPECIAL DE MANEJO DE PATRIMONIO.</t>
  </si>
  <si>
    <t>8.6 LÍNEA ESTRATÉGICA PLANEACIÓN SOCIAL DEL TERRITORIO</t>
  </si>
  <si>
    <t>8.6.1 PROGRAMA: INSTRUMENTOS DE PLANIFICACIÓN SOCIAL DEL TERRITORIO</t>
  </si>
  <si>
    <t>9.4 LÍNEA ESTRATÉGICA: PLANEACIÓN E INTEGRACIÓN CONTINGENTE DEL TERRITORIO</t>
  </si>
  <si>
    <t>9.4.1 INTEGRACIÓN Y PROYECTOS ENTRE CIUDADES</t>
  </si>
  <si>
    <t>9.4.2 PROGRAMA: NORMAS DE PROMOCIÓN DEL DESARROLLO URBANO Y ECONÓMICO</t>
  </si>
  <si>
    <t xml:space="preserve">10.7.3 PROGRAMA: POLÍTICAS PÚBLICAS INTERSECTORIALES Y CON VISIÓN INTEGRAL DE ENFOQUES BASADOS EN DERECHOS HUMANOS </t>
  </si>
  <si>
    <t>8.6.2 PROGRAMA: CATASTRO MULTIPROPÓSITO</t>
  </si>
  <si>
    <t>8.3 LÍNEA ESTRATÉGICA SALUD PARA TODOS</t>
  </si>
  <si>
    <t>8.3.1 PROGRAMA: FORTALECIMIENTO DE LA AUTORIDAD SANITARIA</t>
  </si>
  <si>
    <t>8.3.9 SALUD PÚBLICA EN EMERGENCIAS Y DESASTRES</t>
  </si>
  <si>
    <t>8.3.8 VIDA SALUDABLE Y ENFERMEDADES TRANSMISIBLES</t>
  </si>
  <si>
    <t>8.3.7 SEXUALIDAD, DERECHOS SEXUALES Y REPRODUCTIVOS</t>
  </si>
  <si>
    <t>8.3.10 SALUD Y ÁMBITO LABORAL</t>
  </si>
  <si>
    <t>8.3.3 SALUD AMBIENTAL</t>
  </si>
  <si>
    <t>8.3.6 NUTRICIÓN E INOCUIDAD DE ALIMENTOS</t>
  </si>
  <si>
    <t>8.3.5 CONVIVENCIA SOCIAL Y SALUD MENTAL</t>
  </si>
  <si>
    <t>8.3.4 VIDA SALUDABLE Y CONDICIONES NO TRANSMISIBLES</t>
  </si>
  <si>
    <t>8.3.2 TRANSVERSAL GESTIÓN DIFERENCIAL DE POBLACIONES VULNERABLES</t>
  </si>
  <si>
    <t>7.2.8 MOVILIDAD SOSTENIBLE EN EL DISTRITO DE CARTAGENA</t>
  </si>
  <si>
    <t>7.2.6 REDUCCIÓN DE LA SINIESTRALIDAD VIAL</t>
  </si>
  <si>
    <t>7.2.7 FORTALECIMIENTO DE LA CAPACIDAD DE RESPUESTA DEL DEPARTAMENTO ADMINISTRATIVO DE TRÁNSITO Y TRANSPORTE</t>
  </si>
  <si>
    <t xml:space="preserve">7.3.3 CARTAGENA CIUDAD DE BORDES Y ORILLAS RESILIENTE </t>
  </si>
  <si>
    <t>7.3.4 CARTAGENA SE CONECTA</t>
  </si>
  <si>
    <t>10.6 LÍNEA ESTRATÉGICA: CULTURA CIUDADANA PARA LA DEMOCRACIA Y LA PAZ</t>
  </si>
  <si>
    <t>10.6.3 PROGRAMA: CARTAGENA TE QUIERE, QUIERE A CARTAGENA: PLAN DECENAL DE CULTURA CIUDADANA Y CARTAGENIDAD.</t>
  </si>
  <si>
    <t>10.6.5 PROGRAMA: NUESTRA CARTAGENA SOÑADA.</t>
  </si>
  <si>
    <t xml:space="preserve">10.6.2 PROGRAMA: CIUDADANÍA LIBRE, INCLUYENTE Y TRANSFORMADORA </t>
  </si>
  <si>
    <t>10.6.1 PROGRAMA: SERVIDOR Y SERVIDORA PÚBLICA AL SERVICIO DE LA CIUDADANÍA</t>
  </si>
  <si>
    <t>10.6.6 PROGRAMA: CONECTATE CON CARTAGENA</t>
  </si>
  <si>
    <t>10.6.4 PROGRAMA: YO SOY CARTAGENA</t>
  </si>
  <si>
    <t>10.2.5 PROGRAMA: JORGE PIEDRAHITA ADUEN</t>
  </si>
  <si>
    <t>8.4.4 HABITOS Y ESTILO DE VIDA SALUDABLE</t>
  </si>
  <si>
    <t>8.4.2 DEPORTE ASOCIADO "INCENTIVOS CON-SENTIDO"</t>
  </si>
  <si>
    <t xml:space="preserve">8.4.1 “LA ESCUELA Y EL DEPORTE SON DE TODOS” </t>
  </si>
  <si>
    <t>8.4.5 RECREACION COMUNITARIA "RECREATE CARTAGENA"</t>
  </si>
  <si>
    <t>8.4.3 DEPORTE SOCIAL COMUNITARIO CON INCLUSION "CARTAGENA INCLUYENTE"</t>
  </si>
  <si>
    <t>8.4.6 PROGRAMA: OBSERVATORIO DE CIENCIAS APLICADAS AL DEPORTE, LA RECREACIÓN, LA ACTIVIDAD FÍSICA Y EL APROVECHAMIENTO DEL TIEMPO LIBRE EN EL DISTRITO DE CARTAGENA DE INDIAS.</t>
  </si>
  <si>
    <t>7.5 LÍNEA ESTRATÉGICA VIVIENDA PARA TODOS</t>
  </si>
  <si>
    <t>7.5.2 MEJORO MI CASA, COMPROMISO DE TODOS</t>
  </si>
  <si>
    <t>7.5.1 JUNTOS POR UNA VIVIENDA DIGNA</t>
  </si>
  <si>
    <t xml:space="preserve">7.5.5 MI CASA, MI ENTORNO, MI HABITAT    </t>
  </si>
  <si>
    <t xml:space="preserve">7.5.3 ¡MI CASA A LO LEGAL!  </t>
  </si>
  <si>
    <t>8.5 LÍNEA ESTRATÉGICA ARTES, CULTURA Y PATRIMONIO PARA UNA CARTAGENA INCLUYENTE</t>
  </si>
  <si>
    <t>8.5.6 PROGRAMA: INFRAESTRUCTURA CULTURAL PARA LA INCLUSIÓN</t>
  </si>
  <si>
    <t xml:space="preserve">8.5.4 PROGRAMA: VALORACION, CIUDADO Y APROPIACION SOCIAL DEL PATRIMONIO MATERIAL </t>
  </si>
  <si>
    <t>8.5.1 PROGRAMA: MEDIACION Y BIBLIOTECAS PARA LA INCLUSION</t>
  </si>
  <si>
    <t>8.5.3 PROGRAMA: PATRIMONIO INMATERIAL: PRACTICAS SIGNIFICATIVAS PARA LA MEMORIA</t>
  </si>
  <si>
    <t>8.5.2 PROGRAMA: ESTIMULOS PARA LAS ARTES Y EL EMPRENDIMIENTO PARA UNA CARTAGENA INCLUYENTE</t>
  </si>
  <si>
    <t>8.5.5 PROTECCION Y GARANTIA DE LOS DERECHOS CULTURALES EN EL DISTRITO DE  CARTAGENA DE INDIAS</t>
  </si>
  <si>
    <t>11.1.6 PROGRAMA: SOSTENIBILIDAD CULTURAL COMO GARANTÍA DE PERMANENCIA.</t>
  </si>
  <si>
    <t>8.5.5 PROGRAMA: DERECHOS CULTURALES Y BUEN GOBIERNO PARA EL FORTALECIMIENTO INSTITUCIONAL Y CIUDADANO</t>
  </si>
  <si>
    <t>7.1.3 ASEGURAMIENTO, MONITOREO, CONTROL Y VIGILANCIA AMBIENTAL (SISTEMA INTEGRADO DE MONITOREO AMBIENTAL)</t>
  </si>
  <si>
    <t>7.1.7 INSTITUCIONES AMBIENTALES MÁS MODERNAS, EFICIENTES Y TRANSPARENTES (FORTALECIMIENTO INSTITUCIONAL)</t>
  </si>
  <si>
    <t>7.1.4 INVESTIGACIÓN, EDUCACIÓN Y CULTURA AMBIENTAL (EDUCACIÓN Y CULTURA AMBIENTAL)</t>
  </si>
  <si>
    <t>7.1.5 SALVEMOS JUNTOS NUESTRO RECURSO HÍDRICO (GESTION INTEGRAL RECURSOS HÍDRICOS)</t>
  </si>
  <si>
    <t>7.1.2 ORDENAMIENTO AMBIENTAL Y ADAPTACIÓN AL CAMBIO CLIMÁTICO PARA LA SOSTENIBILIDAD AMBIENTAL. (MITIGACIÓN Y GESTIÓN DEL RIESGO AMBIENTAL)</t>
  </si>
  <si>
    <t>7.1.6 NEGOCIOS VERDES, ECONOMÍA CIRCULAR, PRODUCCIÓN Y CONSUMO SOSTENIBLE (NEGOCIOS VERDES INCLUSIVOS)</t>
  </si>
  <si>
    <t>10.3.8 PROGRAMA: IMPLEMENTACION Y SOSTENIMIENTO DE HERRAMIENTAS TECNOLOGICAS PARA SEGURIDAD Y SOCORRO.</t>
  </si>
  <si>
    <t>10.3.9 PROGRAMA: OPTIMIZACIÓN DE LA INFRAESTRUCTURA Y MOVILIDAD DE LOS ORGANISMOS DE SEGURIDAD Y SOCORRO</t>
  </si>
  <si>
    <t>10.3.10 PROGRAMA: VIGILANCIA DE LAS PLAYAS DEL DISTRITO DE CARTAGENA</t>
  </si>
  <si>
    <t xml:space="preserve">10.3.11 PROGRAMA: CONVIVENCIA PARA LA SEGURIDAD </t>
  </si>
  <si>
    <t>8.2.10 FORTALECIMIENTO DE LA OFERTA DE EDUCACIÓN SUPERIOR OFICIAL DEL DISTRITO DE CARTAGENA D. T. Y C.</t>
  </si>
  <si>
    <t>BPIN+RUBRO</t>
  </si>
  <si>
    <t>UE2</t>
  </si>
  <si>
    <t>(Todas)</t>
  </si>
  <si>
    <t>1 DESPACHO DEL ALCALDE</t>
  </si>
  <si>
    <t>10 DEPARTAMENTO ADMINISTRATIVO DE SALUD</t>
  </si>
  <si>
    <t>11 LOCALIDAD HISTORICA Y DEL CARIBE NORTE</t>
  </si>
  <si>
    <t>12 DEPARTAMENTO ADMINISTRATIVO DE TRANSITO Y TRANSPORTE</t>
  </si>
  <si>
    <t>13 DEPARTAMENTO ADMINISTRATIVO DE VALORIZACION</t>
  </si>
  <si>
    <t>14 ESCUELA DE GOBIERNO</t>
  </si>
  <si>
    <t>15 INSTITUTO DE DEPORTE Y RECREACION</t>
  </si>
  <si>
    <t>16 FONDO DE VIVIENDA DE INTERES SOCIAL Y REFORMA URBANA</t>
  </si>
  <si>
    <t>17 INSTITUTO DE PATRIMONIO Y CULTURA DE CARTAGENA DE INDIAS</t>
  </si>
  <si>
    <t>2 SECRETARIA DEL INTERIOR Y CONVIVENCIA CIUDADANAL</t>
  </si>
  <si>
    <t>21 ESTABLECIMIENTO PUBLICO AMBIENTAL-EPA</t>
  </si>
  <si>
    <t>22 DISTRISEGURIDAD</t>
  </si>
  <si>
    <t>23 LOCALIDAD INDUSTRIAL Y DE LA BAHIA</t>
  </si>
  <si>
    <t>25 INSTITUCION UNIVERSITARIA MAYOR DE CARTAGENA</t>
  </si>
  <si>
    <t>3 SECRETARIA DE HACIENDA PUBLICA</t>
  </si>
  <si>
    <t>4 LOCALIDAD TURISTICA Y DE LA VIRGEN</t>
  </si>
  <si>
    <t>5 SECRETARIA GENERAL</t>
  </si>
  <si>
    <t>6 SECRETARIA DE INFRAESTRUCTURA</t>
  </si>
  <si>
    <t>7 SECRETARIA DE EDUCACION</t>
  </si>
  <si>
    <t>8 SECRETARIA DE PARTICIPACION Y DESARROLLO SOCIAL</t>
  </si>
  <si>
    <t>9 SECRETARIA DE PLANEACION</t>
  </si>
  <si>
    <t>Total general</t>
  </si>
  <si>
    <t>2021130010197 RECUPERACION DE AREAS AMBIENTALMENTE DEGRADADAS  CARTAGENA DE INDIAS</t>
  </si>
  <si>
    <t>2020130010211 CONSERVACION INTEGRAL DEL ESPACIO PUBLICO  CARTAGENA DE INDIAS</t>
  </si>
  <si>
    <t>2021130010267 RECUPERACION DEL ESPACIO PUBLICO  CARTAGENA DE INDIAS</t>
  </si>
  <si>
    <t>2021130010268 MEJORAMIENTO DE PARQUES Y ZONAS VERDES PARA LA RECUPERACION  DEL  ESPACIO PUBLICO   CARTAGENA DE INDIAS</t>
  </si>
  <si>
    <t>2021130010266 GENERACION  DEL ESPACIO PUBLICO  CARTAGENA DE INDIAS</t>
  </si>
  <si>
    <t>2021130010272 IMPLEMENTACION DEL SISTEMA DISTRITAL DE CICLOINFRAESTRUCTURA  CARTAGENA DE INDIAS</t>
  </si>
  <si>
    <t>2020130010160 DISE?O DE PLAN INTEGRAL PARA MEJORAR LA MOVILIDAD EN  CARTAGENA DE INDIAS</t>
  </si>
  <si>
    <t>2020130010075 FORTALECIMIENTO OPERACIONAL DEL SISTEMA INTEGRADO DE TRANSPORTE MASIVO DE CARTAGENA DE INDIAS  TRANSCARIBE  CARTAGENA DE INDIAS</t>
  </si>
  <si>
    <t>2021130010243 IMPLEMENTACION DEL SISTEMA PARA RETIRO DE VEHICULOS DE TRANSPORTE PUBLICO COLECTIVO (FONDO DE DESINTEGRACION) EN EL DISTRITO DE CARTAGENA DE INDIAS</t>
  </si>
  <si>
    <t>2021130010147 EXTENSION DEL CONOCIMIENTO DEL RIESGO EN NUESTRO TERRITORIO   CARTAGENA DE INDIAS</t>
  </si>
  <si>
    <t>2020130010034 APORTES PARA MITIGAR EL RIESGO EN LAS COMUNIDADES DEL DISTRITO   CARTAGENA DE INDIAS</t>
  </si>
  <si>
    <t>2020130010033 CONTROL DE LOS RIESGOS EN NUESTRO TERRITORIO  CARTAGENA DE INDIAS</t>
  </si>
  <si>
    <t>2021130010158 APOYO IDENTIFICACION PARA LA SUPERACION DE LA POBREZA Y DESIGUALDAD</t>
  </si>
  <si>
    <t xml:space="preserve">2021130010159 APOYO FORTALECIMIENTO PARA LA SUPERACION DE LA POBREZA EXTREMA Y DEISIGUALDAD </t>
  </si>
  <si>
    <t>2021130010259 APOYO  IMPLEMENTACION DEL PROGRAMA DE FAMILIAS EN ACCION EN CARTAGENA DE INDIAS -GT+  CARTAGENA DE INDIAS</t>
  </si>
  <si>
    <t xml:space="preserve">2021130010165 APOYO SALUD PARA LA SUPERACION DE LA POBREZA Y DESIGUALDAD </t>
  </si>
  <si>
    <t>2020130010079 APOYO EDUCACION PARA LA SUPERACION DE LA POBREZA Y LA DESIGUALDAD-0INCREMENTAR EL ACCESO A LOS DIFERENTES NIVELES EDUCATIVOS DE NI?OS NI?AS ADOLESCENTES JOVENES Y ADULTOS EN CONDICION DE POBREZA EXTREMA DE  CARTAGENA DE INDIAS</t>
  </si>
  <si>
    <t>2021130010162 APOYO HABITABILIDAD PARA LA SUPERACION DE LA POBREZA Y DESIGUALDAD</t>
  </si>
  <si>
    <t>2021130010161 APOYO INGRESO Y TRABAJO PARA LA SUPERACION DE LA POBREZA EXTREMA Y DESIGUALDAD</t>
  </si>
  <si>
    <t>2021130010163 APOYO BANCARIZACION PARA LA SUPERACION DE LA POBREZA EXTREMA Y DESIGUALDAD-0 ESTRUCTURAR EL ACCESO DE LA POBLACION EN POBREZA EXTREMA DEL DISTRITO DE CARTAGENA AL SISTEMA FINANCIERO</t>
  </si>
  <si>
    <t xml:space="preserve">2020130010071 APOYO DINAMICA FAMILIAR PARA SUPERACION DE LA POBREZA Y DESIGUALDAD </t>
  </si>
  <si>
    <t>2021130010160 APOYO A LA SEGURIDAD ALIMENTARIA Y NUTRICION PARA LA SUPERACION DE LA POBREZA EXTREMA Y DESIGUALDAD</t>
  </si>
  <si>
    <t>2021130010164  APOYO ACCESO A LA JUSTICIA PARA LA SUPERACION DE LA POBREZA Y DESIGUALDAD</t>
  </si>
  <si>
    <t>2020130010036 CONSERVACION , MANTENIMIENTO Y MEJORAMIENTO DE LOS ESCENARIOS DEPORTIVOS DE LA CIUDAD COMO ESTRATEGIA DE PRESERVACION DEL PATRIMONIO MATERIAL DEL DISTRITO DE   CARTAGENA DE INDIAS</t>
  </si>
  <si>
    <t>2020130010063 CONTROL , VIGILANCIA, INSPECCION Y PROMOCION DEL SISTEMA OBLIGATORIO DE GARANTIA DE LA CALIDAD EN EL DISTRITO DE  CARTAGENA DE INDIAS</t>
  </si>
  <si>
    <t>2020130010132 DESARROLLO INSTITUCIONAL DEL DEPARTAMENTO ADMINISTRATIVO DISTRITAL DE SALUD DE  CARTAGENA DE INDIAS</t>
  </si>
  <si>
    <t>2020130010151 PROGRAMACION DE LA VIGILANCIA EN SALUD PUBLICA EN EL DISTRITO DE  CARTAGENA DE INDIAS</t>
  </si>
  <si>
    <t>2020130010157 CONTROL Y VIGILANCIA DE MEDICAMENTOS EN EL DISTRITO DE  CARTAGENA DE INDIAS</t>
  </si>
  <si>
    <t>2021130010150 PRESTACION DE SERVICIOS BASICOS DE TECNOLOGIA DE INFORMACION Y COMUNICACION EN SALUD EN EL DEPARTAMENTO ADMINISTRATIVO DISTRITAL DE SALUD DE   CARTAGENA DE INDIAS</t>
  </si>
  <si>
    <t>2021130010153 FORTALECIMIENTO DE LA CALIDAD DE LA ATENCION EN SALUD  PARA LA POBLACION POBRE NO ASEGURADA RESIDENTE  EN EL DISTRITO DE CARTAGENA DE INDIAS</t>
  </si>
  <si>
    <t>2021130010156 AMPLIACION Y CONTINUIDAD DE LA AFILIACION AL REGIMEN SUBSIDIADO EN SALUD EN EL DISTRITO DE  CARTAGENA DE INDIAS</t>
  </si>
  <si>
    <t>2021130010170 FORTALECIMIENTO DE LA GESTION DEL PLAN DE SALUD PUBLICA EN   CARTAGENA DE INDIA</t>
  </si>
  <si>
    <t>2020130010129 FORTALECIMIENTO DE LA PROMOCION DE LA SALUD Y SEGURIDAD EN EL ENTORNO LABORAL DE LA ECONOMIA FORMAL E INFORMAL DEL DISTRITO DE  CARTAGENA DE INDIAS</t>
  </si>
  <si>
    <t>2020130010177 PREVENCION Y PROMOCION DE LA SALUD INFANTIL EN EL DISTRITO DE CARTAGENA DE INDIAS</t>
  </si>
  <si>
    <t>2021130010157 FORTALECIMIENTO DE LA PROMOCION SOCIAL EN SALUD DE LOS GRUPOS POBLACIONALES VULNERABLES Y DE LA PARTICIPACION SOCIAL EN SALUD EN EL DISTRITO DE  CARTAGENA DE INDIAS</t>
  </si>
  <si>
    <t>2020130010150 PREVENCION Y PROMOCION DE LA ZOONOSIS EN EL DISTRITO DE  CARTAGENA DE INDIAS</t>
  </si>
  <si>
    <t>2020130010169 CONTROL Y VIGILANCIA DE LA CALIDAD DEL AGUA PARA CONSUMO HUMANO Y DE DIVERSION EN EL DISTRITO DE  CARTAGENA DE INDIAS</t>
  </si>
  <si>
    <t>2020130010175 SANEAMIENTO EN SEGURIDAD SANITARIA DEL AMBIENTE  CARTAGENA DE INDIAS</t>
  </si>
  <si>
    <t>2020130010130 FORTALECIMIENTO DE VIDA SALUDABLE Y ATENCION DE CONDICIONES CRONICAS NO TRANSMISIBLES EN EL DISTRITO DE  CARTAGENA DE INDIAS</t>
  </si>
  <si>
    <t>2020130010144 PREVENCION Y CONTROL DE LAS ALTERACIONES DE LA SALUD ORAL  CARTAGENA DE INDIAS</t>
  </si>
  <si>
    <t>2020130010145 PREVENCION Y CONTROL DE LAS ALTERACIONES DE LA SALUD VISUAL  CARTAGENA DE INDIAS</t>
  </si>
  <si>
    <t>2020130010146 PREVENCION Y CONTROL DE SALUD AUDITIVA  CARTAGENA DE INDIAS</t>
  </si>
  <si>
    <t>2020130010166 PREVENCION EN SALUD MENTAL EN EL DISTRITO DE  CARTAGENA DE INDIAS</t>
  </si>
  <si>
    <t>2020130010072 FORTALECIMIENTO DE LA NUTRICION, CONSUMO Y APROVECHAMIENTO DE ALIMENTOS DE LA POBLACION DEL DISTRITO DE  CARTAGENA DE INDIAS</t>
  </si>
  <si>
    <t>2020130010158 CONTROL Y VIGILANCIA DE ALIMENTOS EN EL DISTRITO DE   CARTAGENA DE INDIAS</t>
  </si>
  <si>
    <t>2020130010069 MEJORAMIENTO DE LA SALUD SEXUAL Y REPRODUCTIVA DE LOS Y LAS CARTAGENERAS EN EL DISTRITO DE  CARTAGENA DE INDIAS</t>
  </si>
  <si>
    <t>2020130010070 PREVENCION DE LA MORTALIDAD MATERNA Y PERINATAL  CARTAGENA DE INDIAS</t>
  </si>
  <si>
    <t>2020130010058 PREVENCION Y CONTROL DE LA LEPRA EN EL DISTRITO DE  CARTAGENA DE INDIAS</t>
  </si>
  <si>
    <t>2020130010060 PREVENCION Y CONTROL DE LA TUBERCULOSIS EN EL DISTRITO DE  CARTAGENA DE INDIAS</t>
  </si>
  <si>
    <t>2020130010124 PREVENCION Y CONTROL DE LAS ENFERMEDADES INMUNOPREVENIBLES EN EL DISTRITO DE  CARTAGENA DE INDIAS</t>
  </si>
  <si>
    <t>2020130010164 PREVENCION, PROMOCION , VIGILANCIA Y CONTROL DE ENFERMEDADES DE TRANSMISION VECTORIAL EN EL DISTRITO DE CARTAGENA DE INDIAS</t>
  </si>
  <si>
    <t>2020130010173 PREVENCION , MANEJO Y CONTROL DE LA INFECCION RESPIRATORIA AGUDA EN NI?OS Y NI?AS MENORES DE CINCO A?OS EN  CARTAGENA DE INDIAS</t>
  </si>
  <si>
    <t>2021130010169 SERVICIO  DE GESTION INTEGRAL Y RESPUESTA EN SALUD ANTE EMERGENCIAS Y DESASTRES EN EL DISTRITO DE   CARTAGENA DE INDIAS</t>
  </si>
  <si>
    <t xml:space="preserve">130010402 MODERNIZACION DEL SISTEMA DISTRITAL DE PLANEACION Y DESCENTRALIZACION  </t>
  </si>
  <si>
    <t xml:space="preserve">130011101  MODERNIZACION DEL SISTEMA DISTRITAL DE PLANEACION Y DESCENTRALIZACION  </t>
  </si>
  <si>
    <t>2021130010013 IMPLEMENTACION PROYECTO CREAR Y FORTALECER UNIDADES PRODUCTIVAS CON CAPITAL SEMILLA PARA LA POBLACION DE LA LOCALIDAD HISTORICA Y DEL CARIBE NORTE</t>
  </si>
  <si>
    <t>2021130010015 IMPLEMENTACION DEL PROYECTO DE CAPACITACION A LOS HABITANTES (MUJERES) DE LA LOCALIDAD HISTORICA Y DEL CARIBE NORTE EN EMPRENDIMIENTO Y ENCADENAMIENTO PRODUCTIVO INCORPORANDO EL ENFOQUE DIFERENCIAL EN EL DISTRITO DE CARTAGENA DE INDIAS</t>
  </si>
  <si>
    <t xml:space="preserve">2021130010017 IMPLEMENTACION DEL PROYECTO EMPRENDIMIENTO Y GESTION DE LA EMPLEABILIDAD EN LOCALIDAD HISTORICA Y DEL CARIBE NORTE EN EL DISTRITO DECARTAGENA DE INDIAS
</t>
  </si>
  <si>
    <t>2021130010018 IMPLEMENTACION DEL PROYECTO PARA CAPACITAR Y FORMAR A CUIDADORES DE PERSONAS EN CONDICION DE DISCAPACIDAD EN LA LOCALIDAD HISTORICA Y DEL CARIBE NORTE DEL DISTRITO DE CARTAGENA DE INDIAS</t>
  </si>
  <si>
    <t>2021130010021 APLICACION PROMOCION A EL FORTALECIMIENTO Y FORMACION A FRENTES DE SEGURIDAD DE LA LOCALIDAD HISTORICA Y DEL CARIBE NORTE</t>
  </si>
  <si>
    <t xml:space="preserve">2021130010023 APLICACION PROMOCION DEL EMPRENDIMIENTO PROYECTOS PRODUCTIVOS QUE INCLUYAN CAPITAL SEMILLA EN ESPECIE EN POBLACION NEGRA, AFROCOLOMBIANA, RAIZAL EN ZONA INSULAR O URBANA LOCALIDAD HISTORICA Y DEL CARIBE NORTE DISTRITO DE CARTAGENA DE INDIAS
</t>
  </si>
  <si>
    <t>2021130010075 FORTALECIMIENTO PARA EL EMPRENDIMIENTO DE NEGOCIOS PARA LOS HABITANTES DE LA LOCALIDAD HISTORICA Y DEL CARIBE NORTE EN EL DISTRITO DE CARTAGENA DE INDIAS</t>
  </si>
  <si>
    <t>2021130010246 FORTALECIMIENTO DE LA EDUCACION CULTURA Y SEGURIDAD VIAL EN EL DISTRITO DE   CARTAGENA DE INDIAS</t>
  </si>
  <si>
    <t>2021130010247 AMPLIACION Y MANTENIMIENTO DE LA SE?ALIZACION VIAL EN EL DISTRITO DE CARTAGENA DE INDIAS</t>
  </si>
  <si>
    <t>2021130010251 FORMULACION Y ADOPCION DEL PLAN LOCAL DE SEGURIDAD VIAL EN EL DISTRITO DE  CARTAGENA DE INDIAS</t>
  </si>
  <si>
    <t>2021130010248 IMPLEMENTACION DE REINGENIERIA INSTITUCIONAL Y FORTALECIMIENTO FINANCIERO DEL DEPARTAMENTO ADMINISTRATIVO DE TRANSITO Y TRANSPORTE DE   CARTAGENA DE INDIAS</t>
  </si>
  <si>
    <t>2021130010252 DISE?O E IMPLEMENTACION DE UNA PLATAFORMA TECNOLOGICA  VIRTUAL PARA LA INFORMACION Y LA GESTION DE TRAMITES EN EL DEPARTAMENTO ADMINISTRATIVO DE TRANSITO Y TRANSPORTE EN EL DISTRITO DE   CARTAGENA DE INDIAS</t>
  </si>
  <si>
    <t>2021130010253 ESTUDIOS PARA IMPLEMENTAR EL SISTEMA DE FISCALIZACION ELECTRONICA PARA LA REGULACION Y EL CONTROL DEL TRANSITO EN EL DISTRITO DE   CARTAGENA DE INDIAS</t>
  </si>
  <si>
    <t>2020130010329 SUSTITUCION DE VEHICULOS DE TRACCION ANIMAL DEDICADOS AL TRANSPORTE DE CARGA LIVIANA EXISTENTES EN EL DISTRITO DE   CARTAGENA DE INDIAS</t>
  </si>
  <si>
    <t>2021130010249 IMPLEMENTACION SISTEMA DE MOVILIDAD SOSTENIBLE EN EL DISTRITO DE   CARTAGENA DE INDIAS</t>
  </si>
  <si>
    <t>2021130010250 APOYO PARA LA GESTION DEL TRANSPORTE PUBLICO MASIVO COLECTIVO E INDIVIDUAL EN EL DISTRITO DE   CARTAGENA DE INDIAS</t>
  </si>
  <si>
    <t>2020130010239 CONSTRUCCION SISTEMA HIDRICO Y PLAN MAESTRO DE DRENAJES PLUVIALES EN LA CIUDAD DE CARTAGENA PARA SALVAR EL HABITAT  CARTAGENA DE INDIAS</t>
  </si>
  <si>
    <t>2020130010241 CONSTRUCCION PROTECCION COSTERA DE CARTAGENA CIUDAD DE BORDES Y ORILLAS RESILIENTE  CARTAGENA DE INDIAS</t>
  </si>
  <si>
    <t xml:space="preserve">2021130010154 DISE?O Y CONSTRUCCION DE VIAS POR CONTRIBUCION DE VALORIZACION DENTRO DEL PROGRAMA "CARTAGENA SE CONECTA" CARTAGENA DE INDIAS </t>
  </si>
  <si>
    <t>2021130010240 FORMACION INVESTIGACION PREMIOS JORGE PIEDRAHITA ADUEN</t>
  </si>
  <si>
    <t>2021130010232 FORMACION DESARROLLO DE LAS COMPETENCIAS DE LOS SERVIDORES Y SERVIDORAS PUBLICAS DEL DISTRITO DE CARTAGENA DE INDIAS</t>
  </si>
  <si>
    <t>2021130010231 FORMACION DE LA CIUDADANIA LIBRE INCLUYENTE Y TRANSFORMADORA PARA LA DEMOCRACIA 2022 2023</t>
  </si>
  <si>
    <t>2021130010239 IMPLEMENTACION PLAN DECENAL DE CULTURA CIUDADANA Y CARTAGENEIDAD</t>
  </si>
  <si>
    <t>2021130010242 FORMACION MI ORGULLO ES CARTAGENA</t>
  </si>
  <si>
    <t>2021130010238 FORMULACION AGENDA PROSPECTIVA DE CIUDAD NUESTRA CARTAGENA SO?ADA</t>
  </si>
  <si>
    <t>2021130010241 DESARROLLO E IMPLEMENTACION DE CURSOS DE FORMACION VIRTUAL EN LA ESCUELA DE GOBIERNO DEL DISTRITO DE CARTAGENA DE INDIAS</t>
  </si>
  <si>
    <t>2020130010053 DESARROLLO DE LA ESCUELA DE INICIACION Y FORMACION DEPORTIVA - EIFD EN EL DISTRITO DE CARTAGENA DE INDIAS</t>
  </si>
  <si>
    <t>2020130010194 FORTALECIMIENTO DEL DEPORTE ESTUDIANTIL MEDIANTE LA IMPLEMENTACION DE LOS JUEGOS INTERCOLEGIADOS Y UNIVERSITARIOS EN EL DISTRITO DE   CARTAGENA DE INDIAS</t>
  </si>
  <si>
    <t>2020130010038 CONSOLIDACION DEL SISTEMA DEPORTIVO DISTRITAL MEDIANTE UNA ESTRATEGIA DE ESTIMULOS Y/O APOYOS A LAS ORGANIZACIONES DEPORTIVAS Y DEPORTISTAS DE ALTOS LOGROS  CARTAGENA DE INDIAS</t>
  </si>
  <si>
    <t>2021130010011 INTEGRACION COMUNITARIA A TRAVES DEL DEPORTE COMO HERRAMIENTA PARA LA INCLUSION SOCIAL DESDE LOS DIFERENTES ENFOQUES POBLACIONALES  CARTAGENA DE INDIAS</t>
  </si>
  <si>
    <t>2020130010055 MEJORAMIENTO DE LOS ESTILOS DE VIDA MEDIANTE LA PROMOCION MASIVA DE UNA VIDA ACTIVA DE LA CIUDADANIA EN EL DISTRITO DE  CARTAGENA DE INDIAS</t>
  </si>
  <si>
    <t>2021130010230 RECREACION COMUNITARIA Y APROVECHAMIENTO DEL TIEMPO LIBRE, COMO MECANISMO DE COHESION E INTEGRACION SOCIAL EN EL DISTRITO DE   CARTAGENA DE INDIAS</t>
  </si>
  <si>
    <t>2021130010270 IMPLEMENTACION DEL OBSERVATORIO DE CIENCIAS APLICADAS AL DEPORTE, LA RECREACION, LA ACTIVIDAD FISICA Y EL APROVECHAMIENTO DEL TIEMPO LIBRE EN EL DISTRITO DE  CARTAGENA DE INDIAS</t>
  </si>
  <si>
    <t>2020130010152 APLICACION A SUBSIDIOS FAMILIARES DE VIVIENDA PARA LA POBLACION BENEFICIADA DEL PROGRAMA JUNTOS POR UNA VIVIENDA DIGNA DE LA CIUDAD DE  CARTAGENA DE INDIAS</t>
  </si>
  <si>
    <t>2020130010153 MEJORAMIENTO DE LAS CONDICIONES DE HABITABILIDAD PARA LA POBLACION BENEFICIADA DEL SECTOR URBANO Y RURAL DEL PROGRAMA MEJORO MI CASA, COMPROMISO DE TODOS DEL DISTRITO DE   CARTAGENA DE INDIAS</t>
  </si>
  <si>
    <t>2020130010154 TITULACION Y/O LEGALIZACION DE PREDIOS PARA LA POBLACION BENEFICIADA DEL PROGRAMA MI CASA A LO LEGAL DE LA CIUDAD DE  CARTAGENA DE INDIAS</t>
  </si>
  <si>
    <t>2020130010306 ELABORACION DE ESTUDIOS SECTORIALES Y SEGUIMIENTO A LA LINEA ESTRATEGICA DE VIVIENDA A TRAVES DE UN OBSERVATORIO DE VIVIENDA DE INTERES SOCIAL DEL PROGRAMA MI CASA MI ENTORNO MI HABITAT DE LA CIUDAD DE CARTAGENA DE INDIAS</t>
  </si>
  <si>
    <t>2020130010308 ELABORACION DE ESTUDIOS Y TRAMITES DE LEGALIZACION URBANISTICA DE BARRIOS DEL PROGRAMA MI CASA MI ENTORNO MI HABITAT DE LA CIUDAD DE CARTAGENA DE INDIAS</t>
  </si>
  <si>
    <t>2020130010042 FORTALECIMIENTO DE LOS PROCESOS DE MEDIACION Y BIBLIOTECAS PARA LA INCLUSION EN EL DISTRITO DE  CARTAGENA DE INDIAS</t>
  </si>
  <si>
    <t>2020130010043 FORTALECIMIENTO DE ESTIMULOS PARA LAS ARTES Y LA CULTURA EN EL DISTRITO DE CARTAGENA DE INDIAS</t>
  </si>
  <si>
    <t>2020130010045 FORMACION Y DIVULGACION PARA LAS ARTES Y EL EMPRENDIMIENTO EN EL DISTRITO DE  CARTAGENA DE INDIAS</t>
  </si>
  <si>
    <t xml:space="preserve">2021130010006 FORTALECIMIENTO DE PLANES ESPECIALES DE SALVAGUARDIA PARA INCLUSION DE LAS MANIFESTACIONES CULTURALES EN EL DISTRITO DE CARTAGENA DE INDIAS </t>
  </si>
  <si>
    <t>2021130010255 FORTALECIMIENTO Y SALVAGUARDIA DE LAS PRACTICAS SIGNIFICATIVAS DEL PATRIMONIO INMATERIAL EN EL DISTRITO DE CARTAGENA DE INDIAS</t>
  </si>
  <si>
    <t>2020130010213 FORTALECIMIENTO A LA APROPIACION SOCIAL Y DIVULGACION DEL PATRIMONIO MATERIAL EN EL DISTRITO DE  CARTAGENA DE INDIAS</t>
  </si>
  <si>
    <t>2021130010265 FORTALECIMIENTO SALVAGUARDA VALORACION CUIDADO Y CONTROL DEL PATRIMONIO MATERIAL EN EL DISTRITO DE CARTAGENA DE INDIAS</t>
  </si>
  <si>
    <t>2021130010005 FORTALECIMIENTO Y MODERNIZACION INSTITUCIONAL DEL INSTITUTO DE PATRIMONIO Y CULTURA (IPCC) EN EL DISTRITO DE CARTAGENA DE INDIAS</t>
  </si>
  <si>
    <t>2021130010291 PROTECCION Y GARANTIA DE LOS DERECHOS CULTURALES EN EL DISTRITO DE  CARTAGENA DE INDIAS</t>
  </si>
  <si>
    <t>2020130010218 MANTENIMIENTO DE LA INFRAESTRUCTURA CULTURAL PARA LA INCLUSION EN EL DISTRITO DE CARTAGENA DE INDIAS</t>
  </si>
  <si>
    <t>2021130010264 INVESTIGACION Y DIVULGACION CULTURAL SOBRE EL IMPACTO DE LA CORRUPCION EN EL MARCO DEL PREMIO JORGE PIEDRAHITA ADUEN EN EL DISTRITO DE CARTAGENA DE INDIAS</t>
  </si>
  <si>
    <t>2021130010134 DESARROLLO DEL FESTIVAL DE MEMORIA ORAL UNA ESTRATEGIA PARA LA SOSTENIBILIDAD CULTURAL COMO GARANTIA DE PERMANENCIA DE LOS VALORES CULTURALES EN EL DISTRITO DE CARTAGENA DE INDIAS</t>
  </si>
  <si>
    <t>2021130010090 DESARROLLO DE ACTIVIDADES CULTURALES Y ARTISTICAS PARA LOS JOVENES ENTRE 14 Y 28 A?OS DEL DISTRITO DE   CARTAGENA DE INDIAS</t>
  </si>
  <si>
    <t>2021130010142 FORTALECIMIENTO DEL CUERPO DE BOMBEROS DEL DISTRITO DE   CARTAGENA DE INDIAS</t>
  </si>
  <si>
    <t>2020130010254 FORTALECIMIENTO EN PARQUE AUTOMOTOR Y TECNOLOGIA PARA LA POLICIA METROPOLITANA DE   CARTAGENA DE INDIAS</t>
  </si>
  <si>
    <t>2020130010272 FORTALECIMIENTO DE LAS CAPACIDADES OPERATIVAS DE LA ARMADA NACIONAL PARA LA OPORTUNA ASISTENCIA MILITAR E INCREMENTO DE LA PROTECCION Y SEGURIDAD CIUDADANA EN EL DISTRITO DE   CARTAGENA DE INDIAS</t>
  </si>
  <si>
    <t>2020130010304 MEJORAMIENTO DE LA SEDE DE LA FISCALIA GENERAL DE LA NACION UBICADA EN EL BARRIO CRESPO CALLE 66 4 -86 EDIFICIO HOCOL PISOS 1 Y 2 DEL DISTRITO DE CARTAGENA DE INDIAS</t>
  </si>
  <si>
    <t>2021130010283 FORTALECIMIENTO DE LAS CAPACIDADES TECNOLOGICAS Y OPERATIVAS DE LA UNIDAD ADMINISTRATIVA ESPECIAL MIGRACION COLOMBIA EN EL DISTRITO DE   CARTAGENA DE INDIAS</t>
  </si>
  <si>
    <t>2022130010013 FORTALECIMIENTO INTEGRAL DE LAS CAPACIDADES INSTITUCIONALES DE LA POLICIA METROPOLITANA DE CARTAGENA DE INDIAS</t>
  </si>
  <si>
    <t>2022130010026 FORTALECIMIENTO DEL PARQUE AUTOMOTOR Y MEDIOS TECNOLOGICOS PARA LA UNIDAD NACIONAL DE PROTECCION EN EL DISTRITO DE CARTAGENA DE INDIAS</t>
  </si>
  <si>
    <t>2022130010028 ADMINISTRACION DEL FONDO DE SEGURIDAD TERRITORIAL DEL DISTRITO DE CARTAGENA DE INDIAS (PROYECTO NUEVO)</t>
  </si>
  <si>
    <t>2020130010037 FORTALECIMIENTO DE LOS MECANISMOS COMUNITARIOS E INSTITUCIONALES DE PREVENCION Y REACCION A SITUACIONES DE RIESGO POR CONDUCTAS DELICTIVAS EN EL DISTRITO DE CARTAGENA DE INDIAS</t>
  </si>
  <si>
    <t>2020130010031 MEJORAMIENTO DE LA CONVIVENCIA CON LA IMPLEMENTACIN DEL CODIGO NACIONAL DE SEGURIDAD Y CONVIVENCIA CIUDADANA  Y  LA MODERNIZACION DE LAS INSPECCIONES DE POLICA EN EL DISTRITO DE  CARTAGENA DE INDIAS</t>
  </si>
  <si>
    <t>2020130010210 FORTALECIMIENTO DE LA CAPACIDAD OPERATIVA  DE LA SECRETARIA DEL INTERIOR Y CONVIVENCIA CIUDADANA  CARTAGENA DE INDIAS</t>
  </si>
  <si>
    <t>2020130010030 FORTALECIMIENTO Y PROMOCION AL ACCESO A LA JUSTICIA DESDE LAS CASAS DE JUSTICIA Y COMISARIAS DE FAMILIA EN EL DISTRITO DE   CARTAGENA DE INDIAS</t>
  </si>
  <si>
    <t>2020130010084 ASISTENCIA Y ATENCION INTEGRAL A LOS NI?OS, NI?AS,  JOVENES  Y ADOLESCENTES EN RIESGO DE VINCULACION A  ACTIVIDADES DELICTIVAS Y  AQUELLOS EN CONFLICTO CON LA LEY PENAL EN EL DISTRITO DE   CARTAGENA DE INDIAS</t>
  </si>
  <si>
    <t>2021130010275 FORTALECIMIENTO DEL SISTEMA DE RESPONSABILIDAD PENAL PARA ADOLESCENTES- SRPA EN EL CARTAGENA DE INDIAS</t>
  </si>
  <si>
    <t>2021130010143 GENERACION DE UNA CULTURA DE PREVENCION, PROMOCION Y PROTECCION DE LOS DERECHOS HUMANOS CON ENFOQUE DIFERENCIAL Y DE GENERO EN EL DISTRITO DE CARTAGENA DE INDIAS</t>
  </si>
  <si>
    <t xml:space="preserve">2020130010032 FORTALECIMIENTO Y ATENCION INTEGRAL A INTERNOS DE LOS ESTABLECIMIENTOS CARCELARIOS DEL DISTRITO DE  CARTAGENA DE INDIAS </t>
  </si>
  <si>
    <t>2020130010061 ASISTENCIA ATENCION Y REPARACION INTEGRAL A LAS VICTIMAS DEL CONFLICTO ARMADO EN EL DISTRITO DE   CARTAGENA DE INDIAS</t>
  </si>
  <si>
    <t>2020130010187 CONSTRUCCION DE PAZ TERRITORIAL EN EL DISTRITO DE   CARTAGENA DE INDIAS</t>
  </si>
  <si>
    <t xml:space="preserve">130010202 PRESUPUESTO PARTICIPATIVO </t>
  </si>
  <si>
    <t>2021130010148 FORTALECIMIENTO DEL PROCESO ORGANIZATIVO Y ATENCION DIFERENCIAL A LA POBLACION NEGRA, AFRODESCENDIENTE, RAIZAL Y PALENQUERA EN EL DISTRITO DE CARTAGENA DE INDIAS</t>
  </si>
  <si>
    <t>2021130010145 FORTALECIMIENTO DE LA GOBERNANZA Y AUTODETERMINACION DE LA CULTURA EN INSTITUCIONES PROPIAS DE LA POBLACION INDIGENA EN EL DISTRITO DE CARTAGENA DE INDIAS</t>
  </si>
  <si>
    <t>2020130010216 DOTACION Y ADECUACION DEL CENTRO DE ATENCION VALORACION Y REHABILITACION DE FAUNA SILVESTRE (CAVR BOCANA) DEL EPA CARTAGENA DE INDIAS</t>
  </si>
  <si>
    <t>2021130010191 IMPLEMENTACION DE UN SISTEMA DE ARBOLADO URBANO EN LA CIUDAD DE  CARTAGENA DE INDIAS</t>
  </si>
  <si>
    <t>2021130010200 IMPLEMENTACION DE UN ORDENAMIENTO PARA EL DESARROLLO AMBIENTAL EN EL AREA DE JURISDICCION DEL ESTABLECIMIENTO PUBLICO AMBIENTAL DE   CARTAGENA DE INDIAS</t>
  </si>
  <si>
    <t>2021130010201 FORMULACION Y ADOPCION DEL PLAN INTEGRAL DE GESTION DEL CAMBIO CLIMATICO PIACC DEL DISTRITO DE CARTAGENA DE INDIAS EN EL MARCO DE LO DISPUESTO POR LA LEY 1931 DEL 2018 BOLIVAR</t>
  </si>
  <si>
    <t>2020130010183 IMPLEMENTACION DEL SISTEMA DE MONITOREO INTELIGENTE AMBIENTAL   CARTAGENA DE INDIAS</t>
  </si>
  <si>
    <t>2020130010201 FORTALECIMIENTO DE LA EDUCACION Y CULTURA AMBIENTAL EN EL DISTRITO DE  CARTAGENA DE INDIAS</t>
  </si>
  <si>
    <t>2021130010223 FORTALECIMIENTO DE LA INVESTIGACION E INNOVACION PARA LA GESTION AMBIENTAL SOSTENIBLE EN EL DISTRITO DE  CARTAGENA DE INDIAS</t>
  </si>
  <si>
    <t>2021130010198 IMPLEMENTACION DE LA GESTION INTEGRAL DEL RECURSO HIDRICO  CARTAGENA DE INDIAS</t>
  </si>
  <si>
    <t>2020130010179 GENERACION DE NEGOCIOS VERDES, ECONOMIA CIRCULAR, PRODUCCION Y CONSUMO SOSTENIBLE, NEGOCIOS VERDES INCLUSIVOS EN LA CIUDAD DE   CARTAGENA DE INDIAS</t>
  </si>
  <si>
    <t>2021130010217 FORTALECIMIENTO DE EPA MODERNA EFICIENTE Y TRANSPARENTE EN EL DISTRITO DE  CARTAGENA DE INDIAS</t>
  </si>
  <si>
    <t>2020130010203 IMPLEMENTACION SISTEMA DE GESTION HIDRICA DE LA CIENAGA DE LA VIRGEN Y RECUPERACION DEL MANGLAR DE CARTAGENA DE INDIAS</t>
  </si>
  <si>
    <t>2021130010279 IMPLEMENTACION DEL PROGRAMA VIGILANCIA DE LAS PLAYAS DEL DISTRITO DE CARTAGENA DE INDIAS</t>
  </si>
  <si>
    <t>2021130010176 CONSTRUCCION DE CONVIVENCIA PARA LA SEGURIDAD EN CARTAGENA DE INDIAS CARTAGENA DE INDIAS</t>
  </si>
  <si>
    <t>2021130010180 IMPLEMENTACION Y SOSTENIMIENTO DE HERRAMIENTAS TECNOLOGICAS PARA SEGURIDAD Y SOCORRO</t>
  </si>
  <si>
    <t>2021130010192 FORTALECIMIENTO LOGISTICO PARA LA SEGURIDAD, CONVIVENCIA, JUSTICIA Y SOCORRO EN CARTAGENA DE INDIAS</t>
  </si>
  <si>
    <t xml:space="preserve">130012303  MODERNIZACION DEL SISTEMA DISTRITAL DE PLANEACION Y DESCENTRALIZACION  </t>
  </si>
  <si>
    <t>2021130010044 CAPACITACION PARA LOGRAR SENSIBILIZAR Y MEJORAR LA CULTURA AMBIENTAL EN LA LOCALIDAD INDUSTRIAL Y DE LA BAHIA QUE PRESERVE EL EQUILIBRIO NATURAL DE LOS ECOSISTEMAS CARTAGENA DE INDIAS</t>
  </si>
  <si>
    <t>2021130010045 IMPLEMENTACION DE PROTECCION Y ATENCION A LOS ANIMALES EN CONDICION DE CALLE EVITANDO SU REPRODUCCION Y PREVINIENDO EL ABANDONO DE ANIMALES A TRAVES DE CAMPA?AS MASIVAS EN LA LOCALIDAD INDUSTRIAL Y DE LA BAHIA CARTAGENA DE INDIAS</t>
  </si>
  <si>
    <t>2021130010047 DIFUSION DE LAS MEDIDAS NECESARIAS PARA LA ADAPTACION A LOS IMPACTOS GENERADOS POR EL CAMBIO CLIMATICO Y POR LOS ACTUALES NIVELES DE CONTAMINACION, CARTAGENA DE INDIAS</t>
  </si>
  <si>
    <t>2021130010048 APOYO PARA ORIENTAR Y FORMAR EN EMPRENDIMIENTO Y OFICIOS ACORDE CON LA DINAMICA LABORAL Y PRODUCTIVA DE LA LOCALIDAD QUE COADYUVEN A MEJORAR LAS CONDICIONES DE EMPLEABILIDAD DE LOS JOVENES CARTAGENA DE INDIAS</t>
  </si>
  <si>
    <t>2021130010049 FORMACION PARA PROMOVER EL EJERCICIO Y GARANTIA DE LOS DERECHOS ECONOMICOS DE LAS MUJERES COMPETENCIAS LABORALES Y EMPRESARIALES QUE LES PERMITA MEJORAR SUS INGRESOS Y SU AUTONOMICA ECONOMICA A TRAVES DE INICIATIVAS PRODUCTIVAS CARTAGENA DE INDIAS</t>
  </si>
  <si>
    <t>2021130010050 APOYO EL DESARROLLO ECONOMICO SOSTENIBLE E INCLUYENTE DE LA LOCALIDAD PROMOVIENDO LA FORMACION EL EMPRENDIMIENTO Y BRINDANDO LAS ASESORIAS NECESARIAS PARA EL FORTALECIMIENTO DE LA COMPETITIVIDAD Y EMPLEABILIDAD LOCAL CARTAGENA DE INDIAS</t>
  </si>
  <si>
    <t>2021130010051 FORMACION EN ECONOMIA INCLUSIVA COMPETITIVIDAD Y GENERACION DE EMPLEO PARA EL DESARROLLO DE LA ECONOMIA LOCAL EN LA LOCALIDAD INDUSTRIAL Y DE LA BAHIA CARTAGENA DE INDIAS</t>
  </si>
  <si>
    <t>2021130010062 ASISTENCIA MUJER LIBRE DE VIOLENCIA EN LA LOCALIDAD INDUSTRIAL Y DE LA BAHIA   CARTAGENA DE INDIAS</t>
  </si>
  <si>
    <t>2021130010063 FORMACION PARA IMPULSAR LOS ESPACIOS Y PROCESOS DE PARTICIPACION DE LAS MUJERES PARA EL PLENO GOCE DE SUS DERECHOS EN LA LOCALIDAD INDUSTRIAL Y DE LA BAHIA CARTAGENA DE INDIAS</t>
  </si>
  <si>
    <t>2021130010064 FORMACION PARA PROMOVER LOS DERECHOS SEXUALES Y REPRODUCTIVOS EN LA LOCALIDAD INDUSTRIAL Y DE LA BAHIA CARTAGENA DE INDIAS</t>
  </si>
  <si>
    <t>2021130010065 FORTALECIMIENTO DE ESTRATEGIAS PARA GARANTIZAR EL DERECHO FUNDAMENTAL A LA VIDA Y LA INTEGRIDAD PERSONAL EN LA LOCALIDAD INDUSTRIAL Y DE LA BAHIA CARTAGENA DE INDIAS</t>
  </si>
  <si>
    <t>2021130010069 FORTALECIMIENTO DE LAS CONDICIONES DE LA POBLACION ESTUDIANTIL QUE CONTRIBUTA A LA PERMANENCIA EN EL SISTEMA EDUCATIVO EN LA LOCALIDAD INDUSTRIAL  Y DE LA BAHIA EN CARTAGENA DE INDIAS</t>
  </si>
  <si>
    <t>2021130010070 RESTAURACION DE LAS AREAS NATURALES COMO PATRIMONIO AMBIENTAL EN LA LOCALIDAD INDUSTRIAL Y DE LA BAHIA,  CARTAGENA DE INDIAS</t>
  </si>
  <si>
    <t>2021130010071 FORTALECIMIENTO DE LOS PROCESOS DE CONSTRUCCION DE PAZ Y RECONCILIACION EN LA LOCALIDAD INDUSTRIAL Y DE LA BAHIA</t>
  </si>
  <si>
    <t>2021130010073 FORTALECIMIENTO DEL CONSEJO LOCAL DE PLANEACION Y DE LOS CONSEJOS COMUNEROS DE GOBIERNOS URBANOS Y RURALES EN LA LOCALIDAD INDUSTRIAL Y DE LA BAHIA CARTAGENA DE INDIAS</t>
  </si>
  <si>
    <t>2021130010082 FORTALECIMIENTO DEL DEPORTE RECREACION Y LUDICA DE LOS HABITANTES DE LA LOCALIDAD INDUSTRIAL Y DE LA BAHIA CARTAGENA DE INDIAS</t>
  </si>
  <si>
    <t>2021130010083 FORTALECIMIENTO DE LOS PROCESOS DE FORMACION SOBRE LOS DERECHOS DE LOS NI?OS NI?AS Y ADOLESCENTES EN LA LOCALIDAD INDUSTRIAL Y DE LA BAHIA,  CARTAGENA DE INDIAS</t>
  </si>
  <si>
    <t>2021130010085 FORTALECIMIENTO DE LA INCLUSION ETNICA EN LA LOCALIDAD INDUSTRIAL Y DE LA BAHIA,  CARTAGENA DE INDIAS</t>
  </si>
  <si>
    <t>2021130010086 MEJORAMIENTO DE VIVIENDAS CON SANEAMIENTO BASICO PARA LAS FAMILIAS EN CONDICION DE POBREZA EN LA LOCALIDAD INDUSTRIAL Y DE LA BAHIA</t>
  </si>
  <si>
    <t>2021130010087 FORTALECIMIENTO A LA ATENCION INCLUSIVA DE LAS PERSONAS CON DISCAPACIDAD EN LA LOCALIDAD INDUSTRIAL Y DE LA BAHIA,  CARTAGENA DE INDIAS</t>
  </si>
  <si>
    <t>2021130010088 FORTALECIMIENTO A LA ATENCION INTEGRAL DE LOS ADULTOS MAYORES DE LA LOCALIDAD INDUSTRIAL Y DE LA BAHIA,  CARTAGENA DE INDIAS</t>
  </si>
  <si>
    <t>2021130010089 FORTALECIMIENTO DE LAS ORGANIZACIONES Y LIDERES COMUNITARIOS PARA LA PARTICIPACION LOCAL EN LA LOCALIDAD INDUSTRIAL Y DE LA BAHIA,  CARTAGENA DE INDIAS</t>
  </si>
  <si>
    <t>2021130010093 FORMACION DE LA POBLACION JUVENIL DE LA LOCALIDAD PARA FOMENTAR SU PARTICIPACION CIUDADANA EN LA LOCALIDAD INDUSTRIAL Y DE LA BAHIA,  CARTAGENA DE INDIAS</t>
  </si>
  <si>
    <t>2021130010095 FORTALECIMIENTO AL DESARROLLO DE LAS EXPRESIONES ARTISTICAS Y CULTURALES EN LA LOCALIDAD INDUSTRIAL Y DE LA BAHIA CARTAGENA DE INDIAS</t>
  </si>
  <si>
    <t>2021130010123 FORTALECIMIENTO DE PROCESOS DE RECONOCIMIENTO Y PROMOCION DE LA DIVERSIDAD SEXUAL EN MEDIO DE LA COMUNIDAD DE LA LOCALIDAD INDUSTRIAL Y DE LA BAHIA, CARTAGENA DE INDIAS,</t>
  </si>
  <si>
    <t>2021130010139 DESARROLLO DE UN PLAN DE RECUPERACION ADECUACION Y MANTENIMIENTO DE ZONAS VERDES Y PARQUES URBANOS DE LA LOCALIDAD INDUSTRIAL Y DE LA BAHIA CARTAGENA DE INDIAS</t>
  </si>
  <si>
    <t>2021130010166 REHABILITACION Y RECONSTRUCCION DE LA MALLA VIAL DE LA LOCALIDAD INDUSTRIAL Y DE LA BAHIA CARTAGENA DE INDIAS</t>
  </si>
  <si>
    <t>2021130010260 CONSTRUCCION Y MEJORAMIENTO DE ESCENARIOS DEPORTIVOS EN LA LOCALIDAD INDUSTRIAL Y DE LA BAHIA, CARTAGENA DE INDIAS</t>
  </si>
  <si>
    <t>2021130010151 AMPLIACION DE LA OFERTA ACADEMICA DE LA INSTITUCION UNIVERSITARIA MAYOR DE CARTAGENA, UMAYOR,CON CALIDAD Y PERTINENCIA EN CARTAGENA DE INDIAS -EG+-0 CARTAGENA DE INDIAS</t>
  </si>
  <si>
    <t>2021130010152 FORTALECIMIENTO DE LA INSTITUCION UNIVERSITARIA MAYOR DE CARTAGENA DE INDIAS</t>
  </si>
  <si>
    <t xml:space="preserve">2021130010280 IMPLEMENTACION DE ESTRATEGIAS DE INCLUSION PRODUCTIVAS EN POBLACION JOVEN DEL DISTRITO DE CARTAGENA </t>
  </si>
  <si>
    <t>2020130010324 DESARROLLO DE ESTRATEGIAS PARA EL FORTALECIMIENTO DE LOS ENCADENAMIENTOS PRODUCTIVOS Y REDES DE PROVEEDURIA EN EL DISTRITO DE CARTAGENA DE INDIAS</t>
  </si>
  <si>
    <t>2020130010296 IMPLEMENTACION DEL CENTRO DE FOMENTO AL EMPRENDIMIENTO Y A LA EMPLEABILIDAD PARA UNA CARTAGENA DE INDIAS INCLUSIVA Y MAS COMPETITIVA EN  CARTAGENA DE INDIAS</t>
  </si>
  <si>
    <t>2020130010327  	DESARROLLO DE ESTRATEGIAS PARA EL APROVECHAMIENTO DE LAS ECONOMIAS DE AGLOMERACION EN EL DISTRITO DE CARTAGENA DE INDIAS</t>
  </si>
  <si>
    <t>2020130010325 CONSOLIDACION DEL CIERRE DE BRECHAS PARA LA EMPLEABILIDAD Y EMPLEOS INCLUSIVOS A LOS GRUPOS POBLACIONALES VULNERABLES EN EL DISTRITO DE   CARTAGENA DE INDIAS</t>
  </si>
  <si>
    <t>2020130010331 HABILITACION DE LAS ACCIONES PARA IDENTIFICAR Y CERRAR LAS BRECHAS DE CAPITAL HUMANO DE FORMA PERTINENTE SUFICIENTE Y DE CALIDAD EN EL DISTRITO DE   CARTAGENA DE INDIAS</t>
  </si>
  <si>
    <t>2020130010297 IMPLEMENTACION DE ESTRATEGIAS DE ARTICULACION ENTRE ACTORES E INICIATIVAS PARA EL IMPULSO DE UNA CULTURA DE LA INNOVACION EN  CARTAGENA DE INDIAS</t>
  </si>
  <si>
    <t>2020130010326 IMPLEMENTACION DE UNA ESTRATEGIA DE PROMOCION Y POSICIONAMIENTO PARA LA ATRACCION DE LOS DIVERSOS TIPOS DE INVERSION EN CARTAGENA DE INDIAS</t>
  </si>
  <si>
    <t>2022130010001 IMPLEMENTACION DE ESTRATEGIAS PARA EL MEJORAMIENTO Y SOSTENIBILIDAD DE LAS FINANZAS EN EL DISTRITO DE CARTAGENA DE INDIAS  CARTAGENA DE INDIAS</t>
  </si>
  <si>
    <t>2021130010274  	IMPLEMENTACION DEL PLAN DE SANEAMIENTO FISCAL Y FINANCIERO DEL DISTRITO DE CARTAGENA DE INDIAS</t>
  </si>
  <si>
    <t xml:space="preserve">2021130010282 FORTALECIMIENTO DE LAS ESTRATEGIAS DE INCLUSION PRODUCTIVA PARA POBLACION NEGRA, AFROCOLOMBIANA, RAIZAL Y PALENQUERA EN EL DISTRITO DE CARTAGENA </t>
  </si>
  <si>
    <t>2021130010281 FORTALECIMIENTO DE LAS ESTRATEGIAS PARA LA GENERACION DE INGRESOS DE LA POBLACION INDIGENA EN EL DISTRITO DE CARTAGENA,</t>
  </si>
  <si>
    <t>2021130010054 ASISTENCIA PARA PROMOVER Y ACOMPA?AR LOS SISTEMAS PRODUCTIVOS MEDIANTE LA PRESTACION DEL SERVICIO PUBLICO DE EXTENSION AGROPECUARIO A LOS PRODUCTORES RURALES, PESQUEROS Y ACUICOLAS CARTAGENA DE INDIAS</t>
  </si>
  <si>
    <t>2021130010056 GENERACION DE INGRESOS, EMPRENDIMIENTO Y EMPRESARISMO EN LAS FAMILIAS EN POBREZA EXTREMA DE LA LOCALIDAD DE LA VIRGEN Y TURISTICA CARTAGENA DE INDIAS</t>
  </si>
  <si>
    <t>2021130010060 ASISTENCIA INTEGRAL A LA FAUNA DOMESTICA EN CONDICION DE CALLE DE LA LOCALIDAD DE LA VIRGEN Y TURISTICA CARTAGENA DE INDIAS</t>
  </si>
  <si>
    <t>2021130010091 INCREMENTO DE ZONAS VERDES A TRAVES DE LA RECUPERACION DE ESPACIO PUBLICO DE LA LOCALIDAD DE LA VIRGEN Y TURISTICA CARTAGENA DE INDIAS</t>
  </si>
  <si>
    <t>2021130010098 FORTALECIMIENTO DEL MANEJO Y PREVENCION DE DESASTRES DE LA LOCALIDAD DE LA VIRGEN Y TURISTICA CARTAGENA DE INDIAS</t>
  </si>
  <si>
    <t>2021130010102 FORTALECIMIENTO DEL EMPRENDIMIENTO EN LOS PEQUE?OS PRODUCTORES RURALES DE LA LOCALIDAD DE LA VIRGEN Y TURISTICA CARTAGENA DE INDIAS</t>
  </si>
  <si>
    <t>2021130010107 FORTALECIMIENTO DE LA PARTICIPACION DE ARTISTAS Y GESTORES CULTURALES EN LOS FESTEJOS Y FIESTAS DE LA LOCALIDAD DE LA VIRGEN Y TURISTICA CARTAGENA DE INDIAS</t>
  </si>
  <si>
    <t>2021130010112 DESARROLLO DE EVENTOS RECREATIVOS PARA LA COMUNIDAD DE LA LOCALIDAD DE LA VIRGEN Y TURISTICA, CARTAGENA DE INDIAS</t>
  </si>
  <si>
    <t>2021130010117 DESARROLLO DE ACCIONES PARA DISMINUIR LA VIOLENCIA CONTRA LA MUJER EN LA LOCALIDAD DE LA VIRGEN Y TURISTICA CARTAGENA DE INDIAS</t>
  </si>
  <si>
    <t>2021130010118 FORMACION DE MUJERES PARA EJERCER LIDERAZGO EN LA COMUNIDAD DE LA LOCALIDAD DE LA VIRGEN Y TURISTICA, CARTAGENA DE INDIAS</t>
  </si>
  <si>
    <t>2021130010125 DESARROLLO DE ACCIONES AFIRMATIVAS PARA EL RECONOCIMIENTO DE LA DIVERSIDAD SEXUAL Y NUEVAS IDENTIDADES DE GENERO EN LA LOCALIDAD DE LA VIRGEN Y TURISTICA CARTAGENA DE INDIAS</t>
  </si>
  <si>
    <t>2021130010126 FORTALECIMIENTO TECNICO Y LOGISTICO DE LAS ORGANIZACIONES COMUNALES DE LA LOCALIDAD DE LA VIRGEN Y TURISTICA, CARTAGENA DE INDIAS</t>
  </si>
  <si>
    <t>2021130010127 FORTALECIMIENTO TECNICO Y LOGISTICO DEL CONSEJO LOCAL DE PLANEACION DE LA LOCALIDAD DE LA VIRGEN Y TURISTICA ? CARTAGENA DE INDIAS</t>
  </si>
  <si>
    <t>2021130010131 FORMACION SOCIOPOLITICA PARA IMPULSAR LA PARTICIPACION CIUDADANA DE LOS JOVENES DE LA LOCALIDAD DE LA VIRGEN Y TURISTICA CARTAGENA DE INDIAS</t>
  </si>
  <si>
    <t>2021130010132 FORTALECIMIENTO ORGANIZACIONAL ASOCIADO A LA ATENCION DE PERSONAS MAYORES EN CENTROS DE VIDA DE LA LOCALIDAD DE LA VIRGEN Y TURISTICA CARTAGENA DE INDIAS</t>
  </si>
  <si>
    <t>2022130010002 CONSTRUCCION Y ADECUACION DE LA MALLA VIAL DEL LA LOCALIDAD DE LA VIRGEN Y TURISTICA DEL DISTRITO DE CARTAGENA DE INDIAS BOLIVAR</t>
  </si>
  <si>
    <t>2022130010003  CONSTRUCCION Y ADECUACION DE ESCENARIOS PARA LA RECREACION Y DEPORTE EN LA LOCALIDAD DE LA VIRGEN Y TURISTICA DEL DISTRITO DE CARTAGENA DE INDIAS, BOLIVAR</t>
  </si>
  <si>
    <t xml:space="preserve">2022130010005 FORTALECIMIENTO AL CUIDADO INCLUSIVO DE LA POBLACION CON DISCAPACIDAD EN LA LOCALIDAD  DE LA VIRGEN Y TURISTICA EN CARTAGENA DE INDIAS, </t>
  </si>
  <si>
    <t>2022130010007 IMPLEMENTACION Y SOSTENIMIENTO DE HERRAMIENTAS TECNOLOGICAS PARA SEGURIDAD Y SOCORRO</t>
  </si>
  <si>
    <t>2021130010196 ADMINISTRACION DEL FONDO DE SOLIDARIDAD Y REDISTRIBUCION DEL INGRESOS PARA LOS SERVICIOS PUBLICOS DOMICILIARIOS DE ACUEDUCTO, ALCANTARILLADO Y ASEO EN EL DISTRITO DE CARTAGENA DE INDIAS</t>
  </si>
  <si>
    <t>2021130010208  ACTUALIZACION EXTENSION DE REDES DE ACUEDUCTO EN EL DISTRITO DE CARTAGENA  DE INDIAS</t>
  </si>
  <si>
    <t>2021130010218 PROTECCION DE PREDIOS QUE CONSITUYEN AREAS DE IMPORTANCIA ESTRATEGICA AIE PARA EL SISTEMA DE ACUEDUCTO DEFINIDO EN EL POMCA EN EL DISTRITO DE CARTAGENA DE INDIAS,</t>
  </si>
  <si>
    <t>2021130010292 DEFINICION E IMPLEMENTACION DEL ESQUEMA DE PRESTACION DE LOS SERVICIOS DE ACUEDUCTO Y ALCANTARILLADO DE LAS COMUNIDADES DE TIERRA BOMBA, ARCHIPIELAGO DE SAN BERNARDO, ISLA FUERTE E ISLA DE BARU,</t>
  </si>
  <si>
    <t xml:space="preserve">2021130010293 SANEAMIENTO DE FORMA SEGURA PARA TODOS EN EL DISTRITO DE CARTAGENA </t>
  </si>
  <si>
    <t xml:space="preserve">2021130010195 IMPLEMENTACION DE LA OPTIMIZACION DEL SERVICIO DE ALUMBRADO PUBLICO Y EL SUMINISTRO DE ENERGIA PARA EL SISTEMA, EN EL DISTRITO DE CARTAGENA DE INDIAS </t>
  </si>
  <si>
    <t>2021130010202 IMPLEMENTACION DE LA GARANTIA AL ACCESO A UNA ENERGIA LIMPIA, ASEQUIBLE, SEGURA, SOSTENIBLE, MODERNA Y EFICIENTE PARA LAS ZONAS RURAL E INSULAR DE CARTAGENA DE INDIAS</t>
  </si>
  <si>
    <t>2021130010212 ACTUALIZACION IMPLEMENTACION DEL PLAN DE GESTION INTEGRAL DE RESIDUOS SOLIDOS (PGIRS) EN EL DISTRITO DE CARTAGENA DE INDIAS CARTAGENA DE INDIAS</t>
  </si>
  <si>
    <t>2021130010288 DESARROLLO DE UN SISTEMA DE INFORMACION DE LOS SERVICIOS PUBLICOS DEL DISTRITO CARTAGENA DE INDIAS</t>
  </si>
  <si>
    <t>2021130010174 ADMINISTRACION Y OPERACION DE LOS CEMENTERIOS PUBLICOS DISTRITALES ? POR UNA CARTAGENA LIBRE Y RESILIENTE? CARTAGENA DE INDIAS</t>
  </si>
  <si>
    <t>2021130010172 IMPLEMENTACION DEL PROGRAMA DE FORMACION INTEGRAL ESCUELA TALLER CARTAGENA DE INDIAS DEL DISTRITO DE  CARTAGENA DE INDIAS</t>
  </si>
  <si>
    <t>2021130010190 FORTALECIMIENTO DEL SISTEMA INTEGRADO DE MERCADOS PUBLICOS MEDIANTE EL DESARROLLO DE ACTIVIDADES Y/O ACTUACIONES ADMINISTRATIVAS, OPERATIVAS, JURIDICAS, CONTRACTUALES Y AMBIENTALES EN EL DISTRITO DE CARTAGENA DE INDIAS</t>
  </si>
  <si>
    <t>2021130010193 FORMULACION PLAN DE INTERNACIONALIZACION DE CARTAGENA DE INDIAS</t>
  </si>
  <si>
    <t>2021130010216 FORTALECIMIENTO DEL ECOSISTEMA DE COOPERACION DEL DISTRITO DE CARTAGENA DE INDIAS</t>
  </si>
  <si>
    <t xml:space="preserve">2021130010290 DESARROLLO DEL ECOSISTEMA DIGITAL BASADO EN LA CUARTA REVOLUCION INDUSTRIAL CARTAGENA DE INDIAS </t>
  </si>
  <si>
    <t>2021130010146 APOYO A LA REALIZACION DEL FESTIVAL INTERNACIONAL DE CINE DE CARTAGENA FICCI 2021 PARA LOS BARRIOS DE CARTAGENA DE INDIAS</t>
  </si>
  <si>
    <t>2021130010204 CONSOLIDACION DE LA CONECTIVIDAD PARA CARTAGENA DE INDIAS</t>
  </si>
  <si>
    <t>2021130010278 IMPLEMENTACION DEL PROYECTO CARTAGENA XVI FESTIVAL DE MUSICA CARTAGENA DE INDIAS</t>
  </si>
  <si>
    <t xml:space="preserve">2021130010289 APOYO PARA LA IMPLEMENTACION DE HAY FESTIVAL CARTAGENA DE INDIAS DIGITAL EN EL DISTRITO DE CARTAGENA DE INDIAS </t>
  </si>
  <si>
    <t>2021130010205 CONSOLIDACION DE LA PROMOCION NACIONAL E INTERNACIONAL DE CARTAGENA DE INDIAS</t>
  </si>
  <si>
    <t>2021130010203 DESARROLLO DEL TURISMO COMPETITIVO Y SOSTENIBLE PARA CARTAGENA DE INDIAS</t>
  </si>
  <si>
    <t>2020130010277 INTEGRACION DEL SISTEMA DE GESTION DE LA CALIDAD Y EL SERVICIO AL CIUDADANO PARA LA IMPLEMENTACION DEL MODELO INTEGRADO DE PLANEACION Y GESTION EN LA SECRETARIA GENERAL -TG+ CARTAGENA DE INDIAS</t>
  </si>
  <si>
    <t>2021130010178 GESTION DOCUMENTAL, MEDIANTE EL AVANCE EN LA IMPLEMENTACION DEL PLAN INSTITUCIONAL DE ARCHIVO-PINAR, PARA AUMENTAR LA EFICIENCIA Y EFICACIA EN LOS PROCESOS DOCUMENTALES</t>
  </si>
  <si>
    <t>2021130010285 DISE?O IMPLEMENTACION DE LA ESTRATEGIA DISTRITAL DE TRANSPARENCIA, PREVENCION DE LA CORRUPCION Y CULTURA CIUDADANA ANTICORRUPCION, PARA EL FORTALECIMIENTO DE LA CONFIANZA EN LAS INSTITUCIONES DEL DISTRITO DE CARTAGENA DE INDIAS</t>
  </si>
  <si>
    <t>2021130010189 TRANSFORMACION DIGITAL PARA UNA CARTAGENA INTELIGENTE CON TODOS Y PARA TODOS CARTAGENA DE INDIAS</t>
  </si>
  <si>
    <t>2021130010287 INSTALACION DE ZONAS WIFI EN LA ALCALDIA DISTRITAL DE CARTAGENA DE INDIAS</t>
  </si>
  <si>
    <t>2021130010199 MODERNIZACION CARTAGENA HACIA LA MODERNIDAD  CARTAGENA DE INDIAS</t>
  </si>
  <si>
    <t>2021130010284 INVENTARIO ?SANEAMIENTO INTEGRAL DEL PATRIMONIO INMOBILIARIO DEL DISTRITO DE CARTAGENA?, CARTAGENA DE INDIAS</t>
  </si>
  <si>
    <t>2021130010286 DISE?O IMPLEMENTACION DE AUDITORIA FORENSE PARA LA PROTECCION Y RECUPERACION DEL PATRIMONIO PUBLICO DE CARTAGENA DE INDIAS</t>
  </si>
  <si>
    <t>2021130010155 ESTUDIOS Y DISE?OS, CONSTRUCCION, MEJORAMIENTO Y REHABILITACION DE VIAS PARA EL TRANSPORTE Y LA MOVILIDAD EN EL DISTRITO DE CARTAGENA DE INDIAS</t>
  </si>
  <si>
    <t>2021130010215 ESTUDIOS TECNICOS, DISE?OS Y OBRAS CONTINGENTES DERIVADAS DE SENTENCIAS JUDICIALES Y OBRAS DE EMERGENCIA EN INFRAESTRUCTURA DIFERENTES A VIAS EN EL DISTRITO DE CARTAGENA DE INDIAS</t>
  </si>
  <si>
    <t>2021130010141 CONSTRUCCION, RECTIFICACION Y RECUPERACION DEL SISTEMA HIDRICO Y PLAN MAESTRO DE ALCANTARILLADO PLUVIAL PARA SALVAR EL HABITAT EN EL DISTRITO DE CARTAGENA DE INDIAS</t>
  </si>
  <si>
    <t>2021130010184 RECUPERACION Y APROVECHAMIENTO INTEGRAL DEL SISTEMA INTEGRAL DE CA?OS, LAGOS Y CIENAGAS DEL DISTRITO DE CARTAGENA DE INDIAS</t>
  </si>
  <si>
    <t xml:space="preserve">2022130010025  NORMALIZACION URBANISTICA - MEDIDAS CORRECTIVAS DE DEMOLICION DE OBRA Y RESTITUCION DE BIENES DE USO PUBLICO DE CARTAGENA DE INDIAS </t>
  </si>
  <si>
    <t>2021130010035 ELABORACION DE ESTUDIOS Y DISE?OS AJUSTADOS DE LA VIA PERIMETRAL EN EL MARCO DEL PROGRAMA ORDENACION TERRITORIAL Y RECUPERACION SOCIAL AMBIENTAL Y URBANA DE LA CIENAGA DE LA VIRGEN EN EL DISTRITO DE  CARTAGENA DE INDIAS</t>
  </si>
  <si>
    <t>2023130010003 CONSTRUCCION DEL PARQUE DISTRITAL CIENAGA DE LA VIRGEN PARA LA RECUPERACION AMBIENTAL SOCIAL Y URBANA DE LA CIENAGA DE LA VIRGEN DEL DISTRITO DE CARTAGENA DE INDIAS</t>
  </si>
  <si>
    <t>2021130010121 ADECUACION DE CENTROS DE SALUD PARA LA POBLACION NEGRA AFROCOLOMBIANA RAIZAL Y PALENQUERA EN EL DISTRITO DE   CARTAGENA DE INDIAS</t>
  </si>
  <si>
    <t>2020130010052 ADMINISTRACION DEL TALENTO HUMANO DEL SERVICIO EDUCATIVO OFICIAL DOCENTES, DIRECTIVOS DOCENTES Y ADMINISTRATIVOS DEL DISTRITO DE CARTAGENA DE INDIAS</t>
  </si>
  <si>
    <t>2020130010057 OPTIMIZACION DE LA OPERACION DE LAS INSTITUCIONES EDUCATIVAS OFICIALES DEL DISTRITO DE   CARTAGENA DE INDIAS</t>
  </si>
  <si>
    <t>2020130010065 IMPLEMENTACION DE LA ESTRATEGIA ESCUELA DINAMICA: LLEGO Y ME QUEDO EN LA ESCUELA EN EL DISTRITO DE  CARTAGENA DE INDIAS</t>
  </si>
  <si>
    <t>2020130010082 IMPLEMENTACION DE LA ESTRATEGIA PERMANECER: MI ESCUELA, MI LUGARFAVORITO, TRANSPORTE Y OTRAS ESTRATEGIAS DE PERMANENCIA EN  CARTAGENA DE INDIAS</t>
  </si>
  <si>
    <t>2020130010094 FORTALECIMIENTO DE LOS AMBIENTES DE APRENDIZAJE DE LAS SEDES DE LAS INSTITUCIONES EDUCATIVAS DE CARTAGENA DE INDIAS</t>
  </si>
  <si>
    <t>2020130010117 IMPLEMENTACION DE LA ESTRATEGIA UNICOS E INAGOTABLES PARA LA ATENCION A POBLACION DIVERSA: UNA ESCUELA DE Y PARA TODAS Y TODOS, EN  CARTAGENA DE INDIAS</t>
  </si>
  <si>
    <t>2020130010136 IMPLEMENTACION DE LA ESTRATEGIA UNICOS E INAGOTABLES ACOGIDA - ATENCION A JOVENES Y ADULTOS EN EL DISTRITO DE  CARTAGENA DE INDIAS</t>
  </si>
  <si>
    <t xml:space="preserve">2020130010195 IMPLEMENTACION DE LA ESTRATEGIA PERMANECER: ME ALIMENTO Y APRENDO ALIMENTACION ESCOLAR EN  CARTAGENA DE INDIAS </t>
  </si>
  <si>
    <t>2021130010277 IMPLEMENTACION DE LA ESTRATEGIA ESCUELA DINAMICA: YO TAMBIEN LLEGO, ATENCION A POBLACION CON EXTRAEDAD EN EL DISTRITO DE  CARTAGENA DE INDIAS</t>
  </si>
  <si>
    <t>2020130010256 IMPLEMENTACION DE LA ESTRATEGIA SENDERO DE LA CREATIVIDAD: TRANSITO ARMONICO DE EDUCACION INICIAL A PREESCOLAR EN EL MARCO DEL PROGRAMA SABIDURIA DE LA PRIMERA INFANCIA  EN  CARTAGENA DE INDIAS</t>
  </si>
  <si>
    <t>2020130010270 IMPLEMENTACION DE LA ESTRATEGIA DESCUBRIENDO EL MUNDO: UNA ESCUELA QUE ACOGE LA PRIMERA INFANCIA EN EL MARCO DEL PROGRAMA SABIDURIA DE LA PRIMERA INFANCIA EN  CARTAGENA DE INDIAS</t>
  </si>
  <si>
    <t>2021130010036 IMPLEMENTACION DE LA ESTRATEGIA DESCUBRIENDO EL MUNDO: UN GOBIERNO QUE CREE EN LAS NI?AS Y LOS NI?OS EN EL MARCO DEL PROGRAMA SABIDURIA DE LA PRIMERA INFANCIA -TG+ EN  CARTAGENA DE INDIAS</t>
  </si>
  <si>
    <t>2020130010186 MEJORAMIENTO DE LA CALIDAD EDUCATIVA DE LAS INSTITUCIONES EDUCATIVAS DEL DISTRITO: FORMANDO CON AMOR  CARTAGENA DE INDIAS</t>
  </si>
  <si>
    <t>2020130010257 FORTALECIMIENTO DE LAS PRACTICAS ETNOEDUCATIVAS EN INSTITUCIONES EDUCATIVAS OFICIALES  DEL DISTRITO   CARTAGENA DE INDIAS</t>
  </si>
  <si>
    <t>2020130010185 FORTALECIMIENTO DE LA GESTION ESCOLAR PARA EL MEJORAMIENTO DE LA CALIDAD EDUCATIVA   CARTAGENA DE INDIAS</t>
  </si>
  <si>
    <t>2021130010227 FORTALECIMIENTO DE LOS PROCESOS FORMATIVOS EN LAS INSTITUCIONES EDUCATIVAS OFICIALES DEL DISTRITO DE CARTAGENA: DESARROLLO DE POTENCIALIDADES</t>
  </si>
  <si>
    <t>2020130010240 FORMACION DE LOS DERECHOS HUMANOS DE LAS MUJERES DIRIGIDO A NI?AS NI?OS Y JOVENES DE LAS INSTITUCIONES EDUCATIVAS OFICIALES DEL DISTRITO: PARTICIPACION DEMOCRACIA Y AUTONOMIA  CARTAGENA DE INDIAS</t>
  </si>
  <si>
    <t>2021130010224 FORTALECIMIENTO DE LA EDUCACION INTEGRAL DESDE LA PARTICIPACION, DEMOCRACIA Y AUTONOMIA  EN LAS INSTITUCIONES EDUCATIVAS OFICIALES DEL DISTRITO DE CARTAGENA?</t>
  </si>
  <si>
    <t>2021130010226 TRANSFORMACION DEL APRENDIZAJE, INSPIRANDO, CREANDO Y DISE?ANDO CON LAS TECNOLOGIAS DE LA INFORMACION Y LAS COMUNICACIOONES EN LAS IEO Y SED DEL DISTRITO DE CARTAGENA DE INDIAS</t>
  </si>
  <si>
    <t>2020130010162 MEJORAMIENTO DEL PROCESO FORMATIVO DE LA EDUCACION MEDIA TECNICA OFICIAL EN LAS IEO  DESARROLLO DE POTENCIALIDADES PRODUCTIVAS DE   CARTAGENA DE INDIAS</t>
  </si>
  <si>
    <t>2020130010268 CONSOLIDACION DE BECAS UNIVERSITARIAS PARA EGRESADOS DE LAS INSTITUCIONES EDUCATIVAS OFICIALES DE  CARTAGENA DE INDIAS</t>
  </si>
  <si>
    <t>2020130010309 APOYO AL MEJORAMIENTO DE LAS COMPETENCIAS LABORALES DE LOS EGRESADOS DE LAS INSTITUCIONES EDUCATIVAS OFICIALES DE   CARTAGENA DE INDIAS</t>
  </si>
  <si>
    <t>2020130010139 MODERNIZACION Y FORTALECIMIENTO DE LA GESTION EDUCATIVA DEL DISTRITO DE   CARTAGENA DE INDIAS</t>
  </si>
  <si>
    <t>2020130010165 MEJORAMIENTO DEL BIENESTAR Y PROTECCION DE LOS FUNCIONARIOS DE LA SECRETARIA DE EDUCACION DISTRITAL  PARA CONTRIBUIR A UNA MEJOR CALIDAD DE VIDA EN EL DISTRITO DE  CARTAGENA DE INDIAS</t>
  </si>
  <si>
    <t>2021130010039 FORMULACION POLITICA PUBLICA DISTRITAL SECTOR EDUCATIVO EG+  CARTAGENA DE INDIAS</t>
  </si>
  <si>
    <t>2021130010182 SERVICIO DE ESTERILIZACION DE CANINOS Y FELINOS EN EL DISTRITO DE CARTAGENA-0 CARTAGENA DE INDIAS</t>
  </si>
  <si>
    <t>2021130010185 IMPLEMENTACION PROYECTO DE ATENCION Y PROTECCION ANIMAL - VEHICULOS DE TRACCION ANIMAL CARTAGENA DE INDIAS</t>
  </si>
  <si>
    <t>2021130010225 ELABORACION POLITICA PUBLICA Y REGLAMENTACION PROYECTOS PROTECCION ANIMAL CARTAGENA DE INDIAS</t>
  </si>
  <si>
    <t>2020130010103 IMPLEMENTACION ESTRATEGIAS DE EMPRENDIMIENTO Y EMPRESARISMO PARA LA INCLUSION PRODUCTIVA Y LA VINCULACION LABORAL EN EL DISTRITO DE CARTAGENA:  CENTROS PARA EL EMPRENDIMIENTO Y LA GESTION DE LA EMPLEABILIDAD  CARTAGENA DE INDIAS</t>
  </si>
  <si>
    <t>2021130010186 ASISTENCIA CARTAGENA EMPRENDEDORA PARA PEQUE?OS PRODUCTORES RURALES CARTAGENA DE INDIAS</t>
  </si>
  <si>
    <t>2020130010102 FORTALECIMIENTO MUJERES CON AUTONOMIA ECONOMICA  CARTAGENA DE INDIAS</t>
  </si>
  <si>
    <t>2020130010101 FORTALECIMIENTO EMPLEO INCLUSIVO PARA LOS JOVENES-0  CARTAGENA DE INDIAS</t>
  </si>
  <si>
    <t xml:space="preserve">2021130010183 PRESTACION DEL SERVICIO DE EXTENSION RURAL AGROPECUARIA A LOS PEQUE?OS PRODUCTORES ASENTADOS EN LA ZONA RURAL DEL DISTRITO DE CARTAGENA DE INDIAS </t>
  </si>
  <si>
    <t>2021130010219 FORTALECIMIENTO DE LA CAPACIDAD ADMINISTRATIVA, OPERATIVA Y TECNOLOGICA DE LAS ORGANIZACIONES COMUNALES DEL DISTRITO DE CARTAGENA DE INDIAS</t>
  </si>
  <si>
    <t>2021130010220 FORTALECIMIENTO DE LA INCIDENCIA DE LOS CIUDADANOS EN LOS PROCESOS DE PARTICIPACION PARA LA CONSTRUCCION DE LO PUBLICO EN EL DISTRITO DE CARTAGENA DE INDIAS</t>
  </si>
  <si>
    <t>2021130010221 FORTALECIMIENTO DE LA GESTION ADMINISTRATIVA Y LABOR SOCIAL DE LOS ORGANISMOS COMUNALES DEL DISTRITO DE CARTAGENA DE INDIAS</t>
  </si>
  <si>
    <t>2021130010237 ASISTENCIA EMPODERAMIENTO DEL LIDERAZGO DE LAS MUJERES NI?EZ JOVENES FAMILIA Y GENERACION INDIGENA  CARTAGENA DE INDIAS</t>
  </si>
  <si>
    <t xml:space="preserve">2021130010187 FORTALECIMIENTO DOTACION Y CAPACITACION A ORGANIZADORES DE PESCADORES PERTENECIENTES A GRUPOS ETNICOS AFRO CARTAGENA DE INDIAS </t>
  </si>
  <si>
    <t>2021130010213 ACTUALIZACION LAS MUJERES DECIDIMOS SOBRE EL EJERCICIO DEL PODER CARTAGENA DE INDIAS</t>
  </si>
  <si>
    <t>2021130010214 ACTUALIZACION Y REFORMULACION DE LA POLITICA PUBLICA DE MUJER CARTAGENA DE INDIAS</t>
  </si>
  <si>
    <t>2021130010233 ACTUALIZACION INSTANCIA RECTORA DE LA POLITICA PUBLICA DE MUJERES CARTAGENA DE INDIAS</t>
  </si>
  <si>
    <t>2021130010228 ACTUALIZACION MUJERES CONSTRUCTORAS DE PAZ, CARTAGENA DE INDIAS</t>
  </si>
  <si>
    <t>2021130010229 FORTALECIMIENTO DE UN ESTILO DE VIDA LIBRE DE VIOLENCIAS PARA LAS MUJERES CARTAGENA DE INDIAS</t>
  </si>
  <si>
    <t>2021130010222 ADECUACION CARTAGENA LIBRE DE UNA CULTURA MACHISTA CARTAGENA DE INDIAS CARTAGENA DE INDIAS</t>
  </si>
  <si>
    <t>2020130010119 COMPROMISO CON LA SALVACION DE  NUESTRA PRIMERA INFANCIA EN EL DISTRITO DE  CARTAGENA DE INDIAS</t>
  </si>
  <si>
    <t>2020130010112 PROTECCION DE LA INFANCIA Y LA ADOLESCENCIA PARA LA PREVENCION Y ATENCION DE VIOLENCIAS EN EL DISTRITO DE  CARTAGENA DE INDIAS</t>
  </si>
  <si>
    <t xml:space="preserve">2020130010120 LOS NINOS, LAS NINAS Y ADOLESCENTES DE CARTAGENA PARTICIPAN Y DISFRUTAN SUS DERECHOS </t>
  </si>
  <si>
    <t>2020130010110 FORTALECIMIENTO FAMILIAR  CARTAGENA DE INDIAS</t>
  </si>
  <si>
    <t>2020130010170 FORTALECIMIENTO AL PROGRAMA JOVENES PARTICIPANDO Y SALVANDO A  CARTAGENA DE INDIAS</t>
  </si>
  <si>
    <t>2020130010168 FORMULACION E IMPLEMENTACION DE LA POLITICA PUBLICA DE JUVENTUD EN  CARTAGENA DE INDIAS</t>
  </si>
  <si>
    <t>2020130010133 APOYO PARA LA ATENCION INTEGRAL A LOS ADULTOS MAYORES EN CENTROS DE VIDA Y GRUPOS ORGANIZADOS EN EL DISTRITO DE  CARTAGENA DE INDIAS</t>
  </si>
  <si>
    <t>2020130010319 APOYO PARA LA ATENCION INTEGRAL AL ADULTO MAYOR EN ESTADO DE ABANDONO MALTRATO Y SITUACION DE CALLE EN EL DISTRITO DE   CARTAGENA DE INDIAS</t>
  </si>
  <si>
    <t>2021130010209 ASISTENCIA EN LA GESTION SOCIAL INTEGRAL Y ARTICULADORA POR LA PROTECCION DE LAS PERSONAS CON DISCAPACIDAD Y/O SU FAMILIA O CUIDADOR-0 CARTAGENA DE INDIAS</t>
  </si>
  <si>
    <t>2021130010211 CONTRIBUCION PACTO O ALIANZA POR LA INCLUSION SOCIAL Y PRODUCTIVA DE LAS PERSONAS CON DISCAPACIDAD EN CARTAGENA DE INDIA</t>
  </si>
  <si>
    <t>2021130010210 DESARROLLO LOCAL INCLUSIVO DE LAS PERSONAS CON DISCAPACIDAD: RECONOCIMIENTO DE CAPACIDADES, DIFERENCIAS Y DIVERSIDAD EN CARTAGENA DE INDIAS</t>
  </si>
  <si>
    <t>2021130010188 APOYO INTEGRAL PARA EL DESARROLLO HUMANO A LAS PERSONAS HABITANTES DE CALLE EN CARTAGENA DE INDIAS</t>
  </si>
  <si>
    <t>2020130010321 APOYO A LA FORMACION PARA EL TRABAJO GENERACION DE INGRESOS Y RESPONSABILIDAD SOCIAL EMPRESARIAL A PERSONAS HABITANTES DE CALLE EN  CARTAGENA DE INDIAS</t>
  </si>
  <si>
    <t>2021130010234 ACTUALIZACION DIVERSIDAD SEXUAL E IDENTIDADES DE GENERO CARTAGENA DE INDIAS</t>
  </si>
  <si>
    <t>2021130010235 FORMULACION DE LA POLITICA PUBLICA DE DIVERSIDAD SEXUAL E IDENTIDADES DE GENERO CARTAGENA DE INDIAS</t>
  </si>
  <si>
    <t>2021130010194 Asistencia nuevo proyecto de ca?os lagos lagunas y cienagas del distrito de  Cartagena de Indias</t>
  </si>
  <si>
    <t>2020130010300 Implementacion Observatorio de dinamicas urbanas y sociales de Cartagena de Indias TG+  Cartagena de Indias</t>
  </si>
  <si>
    <t>2021130010261 CONSTRUCCION DE LOS INSTRUMENTOS DE PLANIFICACION (PEMP Y POT) DE LA CIUDAD DE CARTAGENA DE INDIAS</t>
  </si>
  <si>
    <t>2021130010262 Fortalecimiento a la reglamentacion urbanistica del ordenamiento territorial y estrategias de planeacion para planes parciales en el distrito de  Cartagena de Indias</t>
  </si>
  <si>
    <t>2021130010271 Normalizacion urbanistica de Cartagena de Indias</t>
  </si>
  <si>
    <t>2021130010181 ASISTENCIA TECNICA AL PROYECTO DE ELABORACION DE ESTUDIOS Y DISE?OS AJUSTADOS DE LA VIA PERIMETRAL EN EL MARCO DEL PROGRAMA ORDENACION TERRITORIAL Y RECUPERACION SOCIAL AMBIENTAL Y URBANA CIENAGA DE LA VIRGEN DISTRITO DE CARTAGENA DE INDIAS</t>
  </si>
  <si>
    <t>2021130010179 Fortalecimiento del proceso de Estratificacion Socioeconomica en el Distrito de  Cartagena de Indias</t>
  </si>
  <si>
    <t>2021130010244 Actualizacion Y OPTIMIZACION DEL SISTEMAS DE INFORMACION GEOGRAFICA PARA LA PLANEACION SOCIAL Y TOMA DE DECISIONES DEL TERRITORIO EN  Cartagena de Indias</t>
  </si>
  <si>
    <t>2021130010256 Implementacion DE LA METODOLOGIA IV DEL SISBEN EN   Cartagena de Indias</t>
  </si>
  <si>
    <t>2021130010003 Asistencia Tecnica y desarrollo de acciones para la implementacion del Catastro Multiproposito en el Distrito de Cartagena de Indias - TG+  Cartagena de Indias</t>
  </si>
  <si>
    <t>2021130010245 ACTUALIZACION DEL AREA METROPOLITANA DE CARTAGENA DE INDIAS BUSCANDO FORTALECER LA CONSOLIDACION DEL AREA DE INTEGRACION COMO UN ESQUEMA ASOCIATIVO QUE FAVOREZCA EL SURGIMIENTO DE PROYECTOS TERRITORIALES  CARTAGENA DE INDIAS</t>
  </si>
  <si>
    <t>2020130010320 Implementacion REGLAMENTACION URBANISTICA PARA LA HABILITACION DE SUELO PARA DESARROLLO ECONOMICO Y URBANO EN EL DISTRITO TG+  Cartagena de Indias</t>
  </si>
  <si>
    <t>2020130010332 FORTALECIMIENTO DEL CONSEJO TERRITORIAL DE PLANEACION DEL DISTRITO DE CARTAGANEA DE INDIAS - TG+   CARTAGENA DE INDIAS</t>
  </si>
  <si>
    <t>2021130010001 Asistencia TECNICA PARA MEJORAMIENTO DEL BANCO DE PROGRAMAS Y PROYECTOS CENTRAL Y DE LOS BANCOS DE PROGRAMAS Y PROYECTOS LOCALES DEL DISTRITO DE CARTAGENA DE INDIAS  TG +  Cartagena de Indias</t>
  </si>
  <si>
    <t>2021130010257 Modernizacion del Sistema Distrital de Planeacion en  Cartagena de Indias</t>
  </si>
  <si>
    <t>2021130010177 ASISTENCIA TECNICA AL DISE?O DE POLITICAS PUBLICAS INTERSECTORIALES Y CON VISION INTEGRAL DE ENFOQUES BASADOS EN DERECHOS HUMANOS EN EL DISTRITO DE CARTAGENA DE INDIAS</t>
  </si>
  <si>
    <t xml:space="preserve"> INICIAL</t>
  </si>
  <si>
    <t xml:space="preserve"> VIGENTE</t>
  </si>
  <si>
    <t xml:space="preserve"> DISPONIBILIDADES</t>
  </si>
  <si>
    <t xml:space="preserve"> COMPROMISOS</t>
  </si>
  <si>
    <t xml:space="preserve"> GIROS</t>
  </si>
  <si>
    <t xml:space="preserve"> PAGOS</t>
  </si>
  <si>
    <t xml:space="preserve"> % COMPROMISOS</t>
  </si>
  <si>
    <t xml:space="preserve"> % OBLIGACIONES</t>
  </si>
  <si>
    <t>UNIDAD EJECUTORA</t>
  </si>
  <si>
    <t>25</t>
  </si>
  <si>
    <t>23</t>
  </si>
  <si>
    <t>22</t>
  </si>
  <si>
    <t>21</t>
  </si>
  <si>
    <t>17</t>
  </si>
  <si>
    <t>16</t>
  </si>
  <si>
    <t>15</t>
  </si>
  <si>
    <t>14</t>
  </si>
  <si>
    <t>13</t>
  </si>
  <si>
    <t>12</t>
  </si>
  <si>
    <t>11</t>
  </si>
  <si>
    <t>10</t>
  </si>
  <si>
    <t>09</t>
  </si>
  <si>
    <t>08</t>
  </si>
  <si>
    <t>07</t>
  </si>
  <si>
    <t>06</t>
  </si>
  <si>
    <t>05</t>
  </si>
  <si>
    <t>04</t>
  </si>
  <si>
    <t>03</t>
  </si>
  <si>
    <t>02</t>
  </si>
  <si>
    <t>01</t>
  </si>
  <si>
    <t xml:space="preserve">PPTO INICIAL </t>
  </si>
  <si>
    <t xml:space="preserve">PPTO VIGENTE </t>
  </si>
  <si>
    <t>DISPONIBILIDAD</t>
  </si>
  <si>
    <t xml:space="preserve">COMPROMISOS </t>
  </si>
  <si>
    <t>OBLIGACIONES</t>
  </si>
  <si>
    <t xml:space="preserve">PAGOS </t>
  </si>
  <si>
    <t xml:space="preserve">% COMPROMISOS </t>
  </si>
  <si>
    <t xml:space="preserve">% OBLIGACIONES </t>
  </si>
  <si>
    <t xml:space="preserve">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</si>
</sst>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 #,##0.00_-;\-&quot;$&quot;\ * #,##0.00_-;_-&quot;$&quot;\ * &quot;-&quot;??_-;_-@_-"/>
  </numFmts>
  <fonts count="1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56">
    <xf numFmtId="0" fontId="0" fillId="0" borderId="0" xfId="0"/>
    <xf numFmtId="43" fontId="0" fillId="0" borderId="0" xfId="1" applyFont="1"/>
    <xf numFmtId="1" fontId="0" fillId="0" borderId="0" xfId="0" applyNumberFormat="1"/>
    <xf numFmtId="0" fontId="0" fillId="0" borderId="0" xfId="0" pivotButton="1"/>
    <xf numFmtId="0" fontId="0" fillId="0" borderId="10" xfId="0" pivotButton="1" applyBorder="1"/>
    <xf numFmtId="0" fontId="0" fillId="0" borderId="10" xfId="0" applyBorder="1" applyAlignment="1">
      <alignment horizontal="left"/>
    </xf>
    <xf numFmtId="0" fontId="0" fillId="33" borderId="10" xfId="0" applyFill="1" applyBorder="1" applyAlignment="1">
      <alignment horizontal="left"/>
    </xf>
    <xf numFmtId="0" fontId="16" fillId="34" borderId="10" xfId="0" applyFont="1" applyFill="1" applyBorder="1" applyAlignment="1">
      <alignment horizontal="left"/>
    </xf>
    <xf numFmtId="0" fontId="0" fillId="33" borderId="10" xfId="0" applyFill="1" applyBorder="1" applyAlignment="1">
      <alignment horizontal="left" wrapText="1"/>
    </xf>
    <xf numFmtId="0" fontId="16" fillId="35" borderId="10" xfId="0" applyFont="1" applyFill="1" applyBorder="1" applyAlignment="1">
      <alignment horizontal="left" wrapText="1"/>
    </xf>
    <xf numFmtId="0" fontId="16" fillId="34" borderId="10" xfId="0" applyFont="1" applyFill="1" applyBorder="1" applyAlignment="1">
      <alignment horizontal="left" wrapText="1"/>
    </xf>
    <xf numFmtId="0" fontId="0" fillId="36" borderId="10" xfId="0" applyFill="1" applyBorder="1" applyAlignment="1">
      <alignment horizontal="left" wrapText="1"/>
    </xf>
    <xf numFmtId="0" fontId="0" fillId="36" borderId="10" xfId="0" applyFill="1" applyBorder="1" applyAlignment="1">
      <alignment horizontal="left"/>
    </xf>
    <xf numFmtId="0" fontId="16" fillId="35" borderId="10" xfId="0" applyFont="1" applyFill="1" applyBorder="1" applyAlignment="1">
      <alignment horizontal="left"/>
    </xf>
    <xf numFmtId="0" fontId="0" fillId="37" borderId="10" xfId="0" applyFill="1" applyBorder="1" applyAlignment="1">
      <alignment horizontal="left" wrapText="1"/>
    </xf>
    <xf numFmtId="0" fontId="0" fillId="37" borderId="10" xfId="0" applyFill="1" applyBorder="1" applyAlignment="1">
      <alignment horizontal="left"/>
    </xf>
    <xf numFmtId="164" fontId="0" fillId="0" borderId="0" xfId="44" applyFont="1"/>
    <xf numFmtId="164" fontId="0" fillId="0" borderId="10" xfId="44" applyFont="1" applyBorder="1"/>
    <xf numFmtId="164" fontId="0" fillId="36" borderId="10" xfId="44" applyFont="1" applyFill="1" applyBorder="1" applyAlignment="1">
      <alignment horizontal="left" wrapText="1"/>
    </xf>
    <xf numFmtId="164" fontId="0" fillId="33" borderId="10" xfId="44" applyFont="1" applyFill="1" applyBorder="1" applyAlignment="1">
      <alignment horizontal="left" wrapText="1"/>
    </xf>
    <xf numFmtId="164" fontId="16" fillId="35" borderId="10" xfId="44" applyFont="1" applyFill="1" applyBorder="1" applyAlignment="1">
      <alignment horizontal="left" wrapText="1"/>
    </xf>
    <xf numFmtId="164" fontId="0" fillId="37" borderId="10" xfId="44" applyFont="1" applyFill="1" applyBorder="1" applyAlignment="1">
      <alignment horizontal="left" wrapText="1"/>
    </xf>
    <xf numFmtId="164" fontId="16" fillId="34" borderId="10" xfId="44" applyFont="1" applyFill="1" applyBorder="1" applyAlignment="1">
      <alignment horizontal="left" wrapText="1"/>
    </xf>
    <xf numFmtId="164" fontId="0" fillId="0" borderId="10" xfId="44" applyFont="1" applyBorder="1" applyAlignment="1">
      <alignment horizontal="left"/>
    </xf>
    <xf numFmtId="164" fontId="16" fillId="35" borderId="10" xfId="44" applyFont="1" applyFill="1" applyBorder="1" applyAlignment="1">
      <alignment horizontal="left"/>
    </xf>
    <xf numFmtId="164" fontId="0" fillId="37" borderId="10" xfId="44" applyFont="1" applyFill="1" applyBorder="1" applyAlignment="1">
      <alignment horizontal="left"/>
    </xf>
    <xf numFmtId="164" fontId="16" fillId="34" borderId="10" xfId="44" applyFont="1" applyFill="1" applyBorder="1" applyAlignment="1">
      <alignment horizontal="left"/>
    </xf>
    <xf numFmtId="164" fontId="0" fillId="33" borderId="10" xfId="44" applyFont="1" applyFill="1" applyBorder="1" applyAlignment="1">
      <alignment horizontal="left"/>
    </xf>
    <xf numFmtId="164" fontId="0" fillId="36" borderId="10" xfId="44" applyFont="1" applyFill="1" applyBorder="1" applyAlignment="1">
      <alignment horizontal="left"/>
    </xf>
    <xf numFmtId="10" fontId="0" fillId="0" borderId="0" xfId="43" applyNumberFormat="1" applyFont="1" applyAlignment="1">
      <alignment horizontal="center"/>
    </xf>
    <xf numFmtId="10" fontId="0" fillId="0" borderId="10" xfId="43" applyNumberFormat="1" applyFont="1" applyBorder="1" applyAlignment="1">
      <alignment horizontal="center"/>
    </xf>
    <xf numFmtId="10" fontId="0" fillId="36" borderId="10" xfId="43" applyNumberFormat="1" applyFont="1" applyFill="1" applyBorder="1" applyAlignment="1">
      <alignment horizontal="center" wrapText="1"/>
    </xf>
    <xf numFmtId="10" fontId="0" fillId="33" borderId="10" xfId="43" applyNumberFormat="1" applyFont="1" applyFill="1" applyBorder="1" applyAlignment="1">
      <alignment horizontal="center" wrapText="1"/>
    </xf>
    <xf numFmtId="10" fontId="16" fillId="35" borderId="10" xfId="43" applyNumberFormat="1" applyFont="1" applyFill="1" applyBorder="1" applyAlignment="1">
      <alignment horizontal="center" wrapText="1"/>
    </xf>
    <xf numFmtId="10" fontId="0" fillId="37" borderId="10" xfId="43" applyNumberFormat="1" applyFont="1" applyFill="1" applyBorder="1" applyAlignment="1">
      <alignment horizontal="center" wrapText="1"/>
    </xf>
    <xf numFmtId="10" fontId="16" fillId="34" borderId="10" xfId="43" applyNumberFormat="1" applyFont="1" applyFill="1" applyBorder="1" applyAlignment="1">
      <alignment horizontal="center" wrapText="1"/>
    </xf>
    <xf numFmtId="10" fontId="16" fillId="35" borderId="10" xfId="43" applyNumberFormat="1" applyFont="1" applyFill="1" applyBorder="1" applyAlignment="1">
      <alignment horizontal="center"/>
    </xf>
    <xf numFmtId="10" fontId="0" fillId="37" borderId="10" xfId="43" applyNumberFormat="1" applyFont="1" applyFill="1" applyBorder="1" applyAlignment="1">
      <alignment horizontal="center"/>
    </xf>
    <xf numFmtId="10" fontId="16" fillId="34" borderId="10" xfId="43" applyNumberFormat="1" applyFont="1" applyFill="1" applyBorder="1" applyAlignment="1">
      <alignment horizontal="center"/>
    </xf>
    <xf numFmtId="10" fontId="0" fillId="33" borderId="10" xfId="43" applyNumberFormat="1" applyFont="1" applyFill="1" applyBorder="1" applyAlignment="1">
      <alignment horizontal="center"/>
    </xf>
    <xf numFmtId="10" fontId="0" fillId="36" borderId="10" xfId="43" applyNumberFormat="1" applyFont="1" applyFill="1" applyBorder="1" applyAlignment="1">
      <alignment horizontal="center"/>
    </xf>
    <xf numFmtId="0" fontId="0" fillId="0" borderId="10" xfId="0" pivotButton="1" applyBorder="1" applyAlignment="1">
      <alignment horizontal="center"/>
    </xf>
    <xf numFmtId="164" fontId="0" fillId="0" borderId="10" xfId="44" applyFont="1"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0" xfId="0" pivotButton="1" applyBorder="1" applyAlignment="1">
      <alignment wrapText="1"/>
    </xf>
    <xf numFmtId="0" fontId="0" fillId="0" borderId="10" xfId="0" pivotButton="1" applyBorder="1" applyAlignment="1">
      <alignment horizontal="center" wrapText="1"/>
    </xf>
    <xf numFmtId="0" fontId="0" fillId="0" borderId="10" xfId="0" applyBorder="1" applyAlignment="1">
      <alignment horizontal="left" wrapText="1"/>
    </xf>
    <xf numFmtId="0" fontId="0" fillId="0" borderId="0" xfId="0" applyAlignment="1">
      <alignment wrapText="1"/>
    </xf>
    <xf numFmtId="164" fontId="0" fillId="0" borderId="10" xfId="44" applyFont="1" applyBorder="1" applyAlignment="1">
      <alignment wrapText="1"/>
    </xf>
    <xf numFmtId="164" fontId="0" fillId="0" borderId="0" xfId="44" applyFont="1" applyAlignment="1">
      <alignment wrapText="1"/>
    </xf>
    <xf numFmtId="164" fontId="0" fillId="0" borderId="10" xfId="44" applyFont="1" applyBorder="1" applyAlignment="1">
      <alignment horizontal="center" wrapText="1"/>
    </xf>
    <xf numFmtId="164" fontId="0" fillId="0" borderId="10" xfId="44" applyFont="1" applyBorder="1" applyAlignment="1">
      <alignment horizontal="left" wrapText="1"/>
    </xf>
    <xf numFmtId="10" fontId="0" fillId="0" borderId="10" xfId="43" applyNumberFormat="1" applyFont="1" applyBorder="1" applyAlignment="1">
      <alignment horizontal="center" wrapText="1"/>
    </xf>
    <xf numFmtId="10" fontId="0" fillId="0" borderId="0" xfId="43" applyNumberFormat="1" applyFont="1" applyAlignment="1">
      <alignment horizontal="center" wrapText="1"/>
    </xf>
    <xf numFmtId="164" fontId="0" fillId="0" borderId="0" xfId="44" applyFont="1" applyAlignment="1">
      <alignment horizontal="center"/>
    </xf>
  </cellXfs>
  <cellStyles count="45">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Moneda" xfId="44" builtinId="4"/>
    <cellStyle name="Neutral" xfId="9" builtinId="28" customBuiltin="1"/>
    <cellStyle name="Normal" xfId="0" builtinId="0"/>
    <cellStyle name="Notas" xfId="16" builtinId="10" customBuiltin="1"/>
    <cellStyle name="Porcentaje" xfId="43"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15223">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numFmt numFmtId="14" formatCode="0.00%"/>
    </dxf>
    <dxf>
      <numFmt numFmtId="14" formatCode="0.00%"/>
    </dxf>
    <dxf>
      <alignment horizontal="center"/>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numFmt numFmtId="14" formatCode="0.00%"/>
    </dxf>
    <dxf>
      <numFmt numFmtId="14" formatCode="0.00%"/>
    </dxf>
    <dxf>
      <alignment horizontal="center"/>
    </dxf>
    <dxf>
      <alignment horizontal="center"/>
    </dxf>
    <dxf>
      <numFmt numFmtId="166" formatCode="_-* #,##0.0000_-;\-* #,##0.0000_-;_-* &quot;-&quot;??_-;_-@_-"/>
    </dxf>
    <dxf>
      <numFmt numFmtId="166" formatCode="_-* #,##0.0000_-;\-* #,##0.0000_-;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numFmt numFmtId="14" formatCode="0.00%"/>
    </dxf>
    <dxf>
      <numFmt numFmtId="14" formatCode="0.0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numFmt numFmtId="14" formatCode="0.00%"/>
    </dxf>
    <dxf>
      <numFmt numFmtId="14" formatCode="0.00%"/>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numFmt numFmtId="14" formatCode="0.00%"/>
    </dxf>
    <dxf>
      <numFmt numFmtId="14" formatCode="0.00%"/>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
      <numFmt numFmtId="14" formatCode="0.00%"/>
    </dxf>
    <dxf>
      <numFmt numFmtId="14" formatCode="0.0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numFmt numFmtId="14" formatCode="0.00%"/>
    </dxf>
    <dxf>
      <numFmt numFmtId="14" formatCode="0.00%"/>
    </dxf>
    <dxf>
      <fill>
        <patternFill>
          <bgColor theme="9" tint="0.39997558519241921"/>
        </patternFill>
      </fill>
    </dxf>
    <dxf>
      <fill>
        <patternFill>
          <bgColor theme="7" tint="0.59999389629810485"/>
        </patternFill>
      </fill>
    </dxf>
    <dxf>
      <fill>
        <patternFill>
          <bgColor theme="5" tint="0.39997558519241921"/>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b/>
      </font>
    </dxf>
    <dxf>
      <fill>
        <patternFill patternType="solid">
          <bgColor theme="5" tint="0.59999389629810485"/>
        </patternFill>
      </fill>
    </dxf>
    <dxf>
      <fill>
        <patternFill patternType="solid">
          <bgColor rgb="FF92D050"/>
        </patternFill>
      </fill>
    </dxf>
    <dxf>
      <fill>
        <patternFill patternType="solid">
          <bgColor rgb="FFFFC000"/>
        </patternFill>
      </fill>
    </dxf>
    <dxf>
      <font>
        <b/>
      </font>
    </dxf>
    <dxf>
      <fill>
        <patternFill patternType="solid">
          <bgColor theme="5" tint="0.39997558519241921"/>
        </patternFill>
      </fill>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5" formatCode="0.0%"/>
    </dxf>
    <dxf>
      <numFmt numFmtId="165" formatCode="0.0%"/>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DAVID TORNE LORDUY" refreshedDate="45295.635796180555" createdVersion="8" refreshedVersion="8" minRefreshableVersion="3" recordCount="768" xr:uid="{D4EBB263-D277-403A-A367-A61A7481181B}">
  <cacheSource type="worksheet">
    <worksheetSource ref="A1:AC769" sheet="31-12-2023"/>
  </cacheSource>
  <cacheFields count="31">
    <cacheField name="VIGENCIA" numFmtId="0">
      <sharedItems containsSemiMixedTypes="0" containsString="0" containsNumber="1" containsInteger="1" minValue="2023" maxValue="2023"/>
    </cacheField>
    <cacheField name="COMP" numFmtId="0">
      <sharedItems containsSemiMixedTypes="0" containsString="0" containsNumber="1" containsInteger="1" minValue="100" maxValue="100"/>
    </cacheField>
    <cacheField name="UE2" numFmtId="0">
      <sharedItems count="21">
        <s v="10 DEPARTAMENTO ADMINISTRATIVO DE SALUD"/>
        <s v="7 SECRETARIA DE EDUCACION"/>
        <s v="5 SECRETARIA GENERAL"/>
        <s v="6 SECRETARIA DE INFRAESTRUCTURA"/>
        <s v="1 DESPACHO DEL ALCALDE"/>
        <s v="8 SECRETARIA DE PARTICIPACION Y DESARROLLO SOCIAL"/>
        <s v="16 FONDO DE VIVIENDA DE INTERES SOCIAL Y REFORMA URBANA"/>
        <s v="3 SECRETARIA DE HACIENDA PUBLICA"/>
        <s v="15 INSTITUTO DE DEPORTE Y RECREACION"/>
        <s v="9 SECRETARIA DE PLANEACION"/>
        <s v="22 DISTRISEGURIDAD"/>
        <s v="25 INSTITUCION UNIVERSITARIA MAYOR DE CARTAGENA"/>
        <s v="11 LOCALIDAD HISTORICA Y DEL CARIBE NORTE"/>
        <s v="12 DEPARTAMENTO ADMINISTRATIVO DE TRANSITO Y TRANSPORTE"/>
        <s v="17 INSTITUTO DE PATRIMONIO Y CULTURA DE CARTAGENA DE INDIAS"/>
        <s v="2 SECRETARIA DEL INTERIOR Y CONVIVENCIA CIUDADANAL"/>
        <s v="21 ESTABLECIMIENTO PUBLICO AMBIENTAL-EPA"/>
        <s v="13 DEPARTAMENTO ADMINISTRATIVO DE VALORIZACION"/>
        <s v="23 LOCALIDAD INDUSTRIAL Y DE LA BAHIA"/>
        <s v="14 ESCUELA DE GOBIERNO"/>
        <s v="4 LOCALIDAD TURISTICA Y DE LA VIRGEN"/>
      </sharedItems>
    </cacheField>
    <cacheField name="UE" numFmtId="0">
      <sharedItems count="21">
        <s v="10"/>
        <s v="07"/>
        <s v="05"/>
        <s v="06"/>
        <s v="01"/>
        <s v="08"/>
        <s v="16"/>
        <s v="03"/>
        <s v="15"/>
        <s v="09"/>
        <s v="22"/>
        <s v="25"/>
        <s v="11"/>
        <s v="12"/>
        <s v="17"/>
        <s v="02"/>
        <s v="21"/>
        <s v="13"/>
        <s v="23"/>
        <s v="14"/>
        <s v="04"/>
      </sharedItems>
    </cacheField>
    <cacheField name="UNIDAD_EJE" numFmtId="0">
      <sharedItems count="21">
        <s v="DEPARTAMENTO ADMINISTRATIVO DE SALUD"/>
        <s v="SECRETARIA DE EDUCACION"/>
        <s v="SECRETARIA GENERAL"/>
        <s v="SECRETARIA DE INFRAESTRUCTURA"/>
        <s v="DESPACHO DEL ALCALDE"/>
        <s v="SECRETARIA DE PARTICIPACION Y DESARROLLO SOCIAL"/>
        <s v="FONDO DE VIVIENDA DE INTERES SOCIAL Y REFORMA URBANA"/>
        <s v="SECRETARIA DE HACIENDA PUBLICA"/>
        <s v="INSTITUTO DE DEPORTE Y RECREACION"/>
        <s v="SECRETARIA DE PLANEACION"/>
        <s v="DISTRISEGURIDAD"/>
        <s v="INSTITUCION UNIVERSITARIA MAYOR DE CARTAGENA"/>
        <s v="LOCALIDAD HISTORICA Y DEL CARIBE NORTE"/>
        <s v="DEPARTAMENTO ADMINISTRATIVO DE TRANSITO Y TRANSPORTE"/>
        <s v="INSTITUTO DE PATRIMONIO Y CULTURA DE CARTAGENA DE INDIAS"/>
        <s v="SECRETARIA DEL INTERIOR Y CONVIVENCIA CIUDADANAL"/>
        <s v="ESTABLECIMIENTO PUBLICO AMBIENTAL-EPA"/>
        <s v="DEPARTAMENTO ADMINISTRATIVO DE VALORIZACION"/>
        <s v="LOCALIDAD INDUSTRIAL Y DE LA BAHIA"/>
        <s v="ESCUELA DE GOBIERNO"/>
        <s v="LOCALIDAD TURISTICA Y DE LA VIRGEN"/>
      </sharedItems>
    </cacheField>
    <cacheField name="CODIGO_PRESUPUESTAL" numFmtId="0">
      <sharedItems/>
    </cacheField>
    <cacheField name="BPIN" numFmtId="1">
      <sharedItems containsSemiMixedTypes="0" containsString="0" containsNumber="1" containsInteger="1" minValue="130010202" maxValue="2023130010003"/>
    </cacheField>
    <cacheField name="FTE" numFmtId="0">
      <sharedItems/>
    </cacheField>
    <cacheField name="FUENTE" numFmtId="0">
      <sharedItems count="226">
        <s v="1,2,3,3,07-049 - ADRES  UPC Regimen subsidiado"/>
        <s v="1,2,4,1,01-071 - SGP PRESTACION EDUCATIVO"/>
        <s v="1,2,4,2,01-068 - SGP SALUD REGIMEN SUBSIDIADO"/>
        <s v="1,2,3,1,18-180 - SOBRETASA DE SOLIDARIDAD SERVICIOS PUBLICOS ACUEDUCTO, ASEO Y ALCANTARILLADO"/>
        <s v="1,2,1,0,00-001 - ICLD"/>
        <s v="1,2,3,1,05-121 - IMPUESTO DE ALUMBRADO PUBLICO"/>
        <s v="1,2,4,6,00-055 - SGP APSB"/>
        <s v="1,2,3,2,22-183 - TASAS AEROPORTUARIAS"/>
        <s v="1,2,2,0,00-019 - ICDE-TRANSCARIBE 50% SOBRETASA GASOLINA"/>
        <s v="1,2,3,2,28-015 - COLJUEGOS 75%"/>
        <s v="1,2,2,0,00-056 - ICDE FONDO BICENTENARIO 3% ICA"/>
        <s v="1,2,4,1,04-172 - SGP CALIDAD GRATUIDAD"/>
        <s v="1,3,1,1,03-062 - DIVIDENDOS ACUACAR"/>
        <s v="1,2,3,1,19-088 - ESTAMPILLAS ADULTO MAYOR"/>
        <s v="1,2,2,0,00-039 - ICDE-CORVIVIENDA 15% IPU"/>
        <s v="1,2,4,3,03-070 - SGP LIBRE INVERSION"/>
        <s v="1,2,2,0,00-097 - ICDE IDER 3% ICA"/>
        <s v="1,2,3,1,16-124 - IMPUESTO DE TRANSPORTE POR OLEODUCTOS Y GASODUCTOS"/>
        <s v="1,2,4,1,03-171 - SGP CALIDAD MATRICULA"/>
        <s v="1,2,4,4,01-072 - SGP ALIMENTACION ESCOLAR"/>
        <s v="1,2,3,3,03 -028 -ASIGNACION ESPECIAL MEN"/>
        <s v="1,3,2,3,11-037 - RF ICLD"/>
        <s v="1,2,3,3,07-186 - ADRES ICV"/>
        <s v="1,2,3,2,21-190 -  65% PERMISO DE ACCESO A ZONA CON RESTRICCION VEHICULAR DECRETO 0833 "/>
        <s v="1,2,2,0,00-076 - ICDE TELEFONIA CONMUTADA"/>
        <s v="1,3,1,1,03-138 - DIVIDENDOS SOCIEDAD PORTUARIA"/>
        <s v="1,2,2,0,00-051 - ICDE DISTRISEGURIDAD 1% IPU"/>
        <s v="1,2,3,2,22-185 - INCENTIVO POR APROVECHAMIENTO DE RESIDUOS SOLIDOS"/>
        <s v="1,2,3,2,06-040 - CONTRIBUCION SOBRE CONTRATOS DE OBRA PUBLICA"/>
        <s v="1,2,3,2,18-094 -  SOBRETASA PEAJE"/>
        <s v="1,2,3,1,18-025 -  TASA PRODEPORTE"/>
        <s v="1,2,3,2,25-168 - Multas de Transito y Transporte"/>
        <s v="1,2,3,2,22-053 - CONTRAPRESTACION PORTUARIA"/>
        <s v="1,2,3,2,07 -031 - CONTRIBUCCION DEL SECTOR ELECTRICO - GENERAL "/>
        <s v="1,2,4,2,02-170 - SGP SALUD PUBLICA"/>
        <s v="1,2,3,2,28-188 - COLJUEGOS 25%"/>
        <s v="1,3,2,2,01-081 - RF SGP EDUCACION"/>
        <s v="1,2,4,3,01-059 - SGP DEPORTE"/>
        <s v="1,2,3,3,10-016 - TRANSFERENCIAS DEL MINISTERIO DE PROTECCION SOCIAL SALUD PUBLICA"/>
        <s v="1,2,4,3,02-057 - SGP CULTURA"/>
        <s v="1,2,3,1,19-082 - ESTAMPILLAS PROCULTURA"/>
        <s v="1,3,2,2,08-075 - RF SGP PROPOSITO GENERAL"/>
        <s v="1,2,3,2,28-187 - COLJUEGOS CADUCOS"/>
        <s v="1,2,3,2,27 -032- VENTA DE BIENES Y SERVICIOS TEATRO ADOLFO MEJIA"/>
        <s v="1,2,3,2,09-006 - CONTRIBUCIONES - ESTRATIFICACION"/>
        <s v="1,2,2,0,00-085 - ICDE DISTRISEGURIDAD 10% DELINEACION URBANA"/>
        <s v="1,3,2,3,11-162 - RF ALUMBRADO PUBLICO"/>
        <s v="1,2,3,2,24-120 - MULTAS CODIGO NACIONAL DE POLICIA Y CONVIVENCIA"/>
        <s v="1,3,2,2,09-078 - RF SGP ALIMENTACION ESCOLAR"/>
        <s v="1,2,3,2,27-012 - VENTA DE BIENES Y SERVICIOS IPCC"/>
        <s v="1,2,3,2,22-008  - AMOBLAMIENTO URBANO"/>
        <s v="1,2,3,2,22-100  -  APROVECHAMIENTO ECONOMICO DEL ESPACIO PUBLICO "/>
        <s v="1,2,3,1,12-134 - IMPUESTO DE ESPECTACULOS PUBLICOS IPCC"/>
        <s v="1,3,2,3,11-044 - RF SOBRETASA BOMBERIL"/>
        <s v="1,3,2,1,11-108 R,F, OTRAS TASAS CONTRAPRESTACION PORTUARIA"/>
        <s v="1,2,3,2,09-043 - CONTRIBUCION VALORIZACION"/>
        <s v="1,3,2,3,11-073 - RF IPCC"/>
        <s v="1,3,2,1,09-174 - RF CONTRIBUCION DE OBRAS PUBLICAS"/>
        <s v="1,3,2,3,11-160 - RF DIVIDENDOS"/>
        <s v="1,3,2,3,11-109 - RF ESTAMPILLA A?OS DORADOS"/>
        <s v="1,3,2,3,01-017 - RF FONDO LOCAL DE SALUD"/>
        <s v="1,2,3,3,10-192 TRANSFERENCIAS DEL MINISTERIO DE PROTECCION SOCIAL OTRAS TRANSFERENCIAS"/>
        <s v="1,3,2,3,11-063 - RF EPA"/>
        <s v="1,3,2,2,06-087 - RF SGP SALUD PUBLICA"/>
        <s v="1,3,2,3,11-103 - RF COLEGIO MAYOR"/>
        <s v="1,3,1,1,03-139 - DIVIDENDOS TERMINAL DE TRANSPORTE"/>
        <s v="1,3,2,2,08-122 - RF SGP DEPORTE"/>
        <s v="1,2,3,2,25-166 - SANCION IPCC"/>
        <s v="1,2,3,3,01-092 - PARTICIPACIONES DISTINTAS DEL SGP (IMPUESTO AL CONSUMO DE CIGARRILLOS Y TABACO)"/>
        <s v="1,2,3,2,22-080 - OCUPACION DE VIAS"/>
        <s v="1,3,2,2,08-123 - RF SGP CULTURA"/>
        <s v="1,3,2,2,13-111 - RF SGP APSB"/>
        <s v="1,3,2,3,11-011 - RF IDER"/>
        <s v="1,3,2,3,11-126 - RF IMP TRANSPORTE POR OLEODUCTO"/>
        <s v="1,3,2,2,07-179 RF SGP - SALUD - PRESTACION DE SERVICIOS DE SALUD"/>
        <s v="1,2,3,2,25-184 - MULTAS DADIS"/>
        <s v="1,2,3,2,10-014 - TASA RETRIBUTIVA"/>
        <s v="1,2,3,1,12-024-IMPUESTO DE ESPECTACULOS PUBLICOS NACIONAL IDER"/>
        <s v="1,3,2,3,11-079 - RF DATT"/>
        <s v="1,3,2,3,11-023 - RF VALORIZACION"/>
        <s v="1,3,2,3,01-189 - RF FONDO LOCAL DE SALUD SSF"/>
        <s v="1,3,2,3,11-084 - RF DISTRISEGURIDAD"/>
        <s v="1,3,1,1,06-086 - DONACIONES"/>
        <s v="1,3,2,3,11-147 - RF AMOBLAMIENTO URBANO"/>
        <s v="1,2,3,2,22-191 - COBROS POR ESTACIONAMIENTO SOBRE LAS VIAS PUBLICAS"/>
        <s v="1,3,2,3,11-161 - RF MULTAS CODIGO POLICIA"/>
        <s v="1,2,3,2,09-177 -  PLUSVALIA"/>
        <s v="1,2,3,2,25-095 - MULTA LOCALIDAD"/>
        <s v="1,3,2,2,11-065 - RF SGP PRIMERA INFANCIA"/>
        <s v="1,3,2,1,11-173 - RF CONTRIBUCION ESTRATIFICACION"/>
        <s v="1,3,3,8,03-95-070 RB SGP PROPOSITO GENERAL LIBRE INVERSION"/>
        <s v="1,3,3,4,16-95-080 RB OCUPACION DE VIAS ESPACIO PUBLICO"/>
        <s v="1,3,3,11,03-95-107 RB RF OTROS DIVIDENDOS"/>
        <s v="1,3,3,2,00-95-119 RB ICLD 1% FONDO DE RIESGO"/>
        <s v="1,3,3,3,17-95-124 RB IMPUESTO  TRANSPORTE POR OLEODUCTO Y GASODUCTO"/>
        <s v="1,3,3,4,16-95-147 RB RF AMOBLAMIENTO URBANO"/>
        <s v="1,2,3,3,17-198  SENTENCIA DOW QUIMICA DE COLOMBIA S,A,"/>
        <s v="1,3,3,2,00-93-119 RB ICLD 1% FONDO DE RIESGO"/>
        <s v="1,3,3,4,16-93-100 RB APROVECHAMIENTO ECONOMICO DEL ESPACIO PUBLICO"/>
        <s v="1,3,3,11,08-95-004 RB MARGEN DE COMERCIALIZACION"/>
        <s v="1,3,3,4,16-95-008 RB AMOBLAMIENTO URBANO"/>
        <s v="1,3,3,1,00-95-009 RB RECURSOS PROVISIONADOS"/>
        <s v="1,3,3,4,16-95-100 RB APROVECHAMIENTO ECONOMICO DEL ESPACIO PUBLICO"/>
        <s v="1,3,1,1,05-018 RECURSOS DE CREDITO INTERNO 2022"/>
        <s v="1,3,3,1,00-93-001 RB ICLD"/>
        <s v="1,3,3,4,16-93-053 RB CONTRAPRESTACIONES PORTUARIAS"/>
        <s v="1,3,3,11,03-93-062 RB DIVIDENDOS ACUACAR"/>
        <s v="1,3,3,8,03-93-075  RB RF SGP PROPOSITO GENERAL LIBRE INVERSION"/>
        <s v="1,3,3,4,16-93-080 RB OCUPACION DE VIAS ESPACIO PUBLICO"/>
        <s v="1,3,3,4,16-93-108 RB RF CONTRAPRESTACION PORTUARIA"/>
        <s v="1,3,3,3,17-93-124 RB IMPUESTO  TRANSPORTE POR OLEODUCTO Y GASODUCTO"/>
        <s v="1,3,3,3,17-93-126 RB RF IMPUESTO DE TRANSPORTE POR OLEODUCTO Y GASODUCTO"/>
        <s v="1,3,3,11,03-93-138 RB DIVIDENDOS SOCIEDAD PORTUARIA"/>
        <s v="1,3,3,11,01-93-193 R,B, VENTA DE ACTIVOS"/>
        <s v="1,3,3,4,16-95-053 RB CONTRAPRESTACIONES PORTUARIAS"/>
        <s v="1,2,3,1,14-042 - SOBRETASA BOMBERIL"/>
        <s v="1,3,3,4,01-95-040 RB CONTRIBUCION DE OBRAS PUBLICAS"/>
        <s v="1,3,3,3,15-95-042 RB SOBRETASA BOMBERIL"/>
        <s v="1,3,3,11,03-95-138 RB DIVIDENDOS SOCIEDAD PORTUARIA"/>
        <s v="1,3,3,3,15-93-042 RB SOBRETASA BOMBERIL"/>
        <s v="1,3,3,3,15-93-044  RB RF SOBRETASA BOMBERIL"/>
        <s v="1,3,3,4,17-93-120 RB MULTAS CODIGO DE POLICIA"/>
        <s v="1,3,3,11,07-93-158 R,B, TRANSFERENCIAS DE CAPITAL CONVENIO FONSECON"/>
        <s v="1,3,3,11,07-95-005 R,B, TRANSFERENCIAS DE CAPITAL CONVENIO FONSECON"/>
        <s v="1,3,3,4,17-95-120 RB MULTAS CODIGO DE POLICIA"/>
        <s v="1,3,3,11,07-95-158 R,B, TRANSFERENCIAS DE CAPITAL CONVENIO FONSECON"/>
        <s v="1,3,3,11,03-95-139 RB DIVIDENDOS TERMINAL DE TRANSPORTE"/>
        <s v="1,3,3,8,03-95-075  RB RF SGP PROPOSITO GENERAL LIBRE INVERSION"/>
        <s v="1,3,3,4,16-95-108 RB RF CONTRAPRESTACION PORTUARIA"/>
        <s v="1,3,3,4,19-93-095-02 RB MULTAS Y SANCIONES LOCALIDAD 2"/>
        <s v="1,3,3,4,19-95-095-02 RB MULTAS Y SANCIONES LOCALIDAD 2"/>
        <s v="1,3,3,4,16-185 - RB INCENTIVO AL APROVECHAMIENTO Y TRATAMIENTO DE RESIDUOS SOLIDOS (IAT)"/>
        <s v="1,3,3,3,14-95-121 RB IMPUESTO DE ALUMBRADO PUBLICO"/>
        <s v="1,3,3,10,00-93-055 RB SGP AGUA POTABLE"/>
        <s v="1,3,3,8,03-93-070 RB SGP PROPOSITO GENERAL LIBRE INVERSION"/>
        <s v="1,3,3,10,00-93-111 RB RF SGP AGUA POTABLE"/>
        <s v="1,3,3,11,03-93-139 RB DIVIDENDOS TERMINAL DE TRANSPORTE"/>
        <s v="1,3,3,11,03-93-140 RB DIVIDENDOS COMPA?`??A HOTELERA"/>
        <s v="1,3,3,3,14-93-162 RB RF IMPUESTO DE ALUMBRADO PUBLICO"/>
        <s v="1,3,3,4,21-95-041 RB MERCADO BAZURTO"/>
        <s v="1,3,3,10,00-95-055 RB SGP AGUA POTABLE"/>
        <s v="1,3,3,11,03-95-062 RB DIVIDENDOS ACUACAR"/>
        <s v="1,3,3,10,00-95-111 RB RF SGP AGUA POTABLE"/>
        <s v="1,3,3,4,16-182 R,B, R,F, TASAS AEROPORTUARIAS"/>
        <s v="1,3,3,4,16-183 - R,B, TASAS AEROPORTUARIAS"/>
        <s v="1,3,3,4,16-95-002 RB SOBRETASA ALCANTARRILADO"/>
        <s v="1,3,3,6,03-95-171 RB SGP CALIDAD MATRICULA"/>
        <s v="1,3,3,6,01-95-071 RB SGP EDUCACION PRESTACION SERVICIO"/>
        <s v="1,3,3,6,03-93-081  RB RF SGP EDUCACI??N"/>
        <s v="1,3,1,1,11-071 - REINTEGROS SGP EDUCACION PRESTACION SERVICIO"/>
        <s v="1,3,2,3,01-200 - RF ASIGNACION ESPECIAL MEN"/>
        <s v="1,3,3,5,03-93-028 RB ASIGNACION ESPECIAL MEN"/>
        <s v="1,3,3,2,00-93-056 RB FONDO BICENTENARIO"/>
        <s v="1,3,3,9,01-93-078 RB RF SGP ALIMENTACION ESCOLAR"/>
        <s v="1,3,3,6,01-93-071 RB SGP EDUCACION PRESTACION SERVICIO"/>
        <s v="1,3,3,9,01-95-072 RB SGP ALIMENTACION ESCOLAR"/>
        <s v="1,3,3,9,01-95-078 RB RF SGP ALIMENTACION ESCOLAR"/>
        <s v="1,3,3,6,03-95-081  RB RF SGP EDUCACI??N"/>
        <s v="1,3,3,9,03-93-065 RB RF SGP ATENCION INTEGRAL PRIMERA INFANCIA"/>
        <s v="1,3,3,3,20-95-088 RB ESTAMPILLA ADULTO MAYOR"/>
        <s v="1,3,3,3,20-93-088 RB ESTAMPILLA ADULTO MAYOR"/>
        <s v="1,3,3,3,20-93-109 RB RF A?`OS DORADOS"/>
        <s v="1,3,3,9,03-95-026 RB SGP- ATENCION INTEGRAL PRIMERA INFANCIA"/>
        <s v="1,3,3,3,20-95-109 RB RF A?`OS DORADOS"/>
        <s v="1,3,3,4,03-95-006 RB APORTES ESTRATIFICACION"/>
        <s v="1,3,3,3,17-95-126 RB RF IMPUESTO DE TRANSPORTE POR OLEODUCTO Y GASODUCTO"/>
        <s v="1,3,3,5,07-95-016 RB MINISTERIO DE SALUD"/>
        <s v="1,3,3,5,07-95-017 RB RF FONDO LOCAL DE SALUD"/>
        <s v="1,3,3,5,07-95-049 RB ADRES"/>
        <s v="1,3,3,7,02-95-087 RB RF SGP SALUD PUBLICA"/>
        <s v="1,3,3,7,02-95-170 RB SGP SALUD PUBLICA"/>
        <s v="1,3,3,7,03-95-179 RB RF SGP - SALUD - PRESTACION DE SERVICIOS DE SALUD"/>
        <s v="1,3,3,4,19-95-184 RB MULTAS DADIS"/>
        <s v="1,3,3,5,07-95-188 RB COLJUEGOS 25%"/>
        <s v="1,3,3,5,07-95-192 RB TRANSFERENCIAS DEL MINISTERIO DE PROTECCION SOCIAL OTRAS TRANSFERENCIAS"/>
        <s v="1,3,3,7,01-95-197 RB RF SGP SALUD REGIMEN SUBSIDIADO"/>
        <s v="1,3,3,11,10-181-RB RETIROS FONPET - SALUD"/>
        <s v="1,3,3,5,07-192-RB TRANSFERENCIAS DEL MINISTERIO DE PROTECCION SOCIAL OTRAS TRANSFERENCIAS"/>
        <s v="1,3,2,3,01-199 RF Ministerio de Proteccion Social ? Otras Transferencias"/>
        <s v="1,3,3,5,07-93-016 RB MINISTERIO DE SALUD"/>
        <s v="1,3,3,5,07-93-017 RB RF FONDO LOCAL DE SALUD"/>
        <s v="1,3,3,7,02-93-087 RB RF SGP SALUD PUBLICA"/>
        <s v="1,3,3,5,07-93-188 RB COLJUEGOS 25%"/>
        <s v="1,3,3,7,03-93-196 RB SGP SALUD - PRESTACION DE SERVICIOS "/>
        <s v="1,3,3,4,19-95-095-01 RB MULTAS Y SANCIONES LOCALIDAD 1"/>
        <s v="1,3,3,4,19-93-095-01 RB MULTAS Y SANCIONES LOCALIDAD 1"/>
        <s v="1,3,3,4,19-95-168 RB MULTAS TRANSITO Y TRANSPORTE"/>
        <s v="1,3,3,5,01-93-022 RB PARTICIPACION IMPUESTO DE VEHICULO AUTOMOTOR"/>
        <s v="1,3,3,5,01-93-079 RB RF PARTICIPACION IMPUESTO DE VEHICULO AUTOMOTOR"/>
        <s v="1,3,3,5,01-95-022 RB PARTICIPACION IMPUESTO DE VEHICULO AUTOMOTOR"/>
        <s v="1,3,3,4,03-95-043 RB CONTRIBUCION VALORIZACION"/>
        <s v="1,3,3,4,21-93-003 RB CERTIFICADO PAZ Y SALVO VALORIZACION"/>
        <s v="1,3,3,4,21-95-003 RB CERTIFICADO PAZ Y SALVO VALORIZACION"/>
        <s v="1,3,3,4,03-93-023 RB RENDIMIENTOS FINANCIEROS VALORIZACION"/>
        <s v="1,3,3,4,03-93-043 RB CONTRIBUCION VALORIZACION"/>
        <s v="1,3,3,3,19-95-025 RB TASA PRODEPORTE Y RECREACION"/>
        <s v="1,3,3,8,01-95-059 RB SGP DEPORTES"/>
        <s v="1,3,3,2,00-95-097 RB IDER 3% ICA"/>
        <s v="1,3,3,8,01-95-122 RB RF SGP-DEPORTES"/>
        <s v="1,3,3,3,19-94-025 RB TASA PRODEPORTE Y RECREACION"/>
        <s v="1,3,3,8,01-94-059 RB SGP DEPORTES"/>
        <s v="1,3,3,2,00-94-097 RB IDER 3% ICA"/>
        <s v="1,3,1,1,02-03 -EXCEDENTES FINANCIEROS IDER"/>
        <s v="1,3,3,3,19-93-025 RB TASA PRODEPORTE Y RECREACION"/>
        <s v="1,3,3,2,00-93-097 RB IDER 3% ICA"/>
        <s v="1,3,3,8,01-93-122 RB RF SGP-DEPORTES"/>
        <s v="1,3,3,2,00-95-039 RB IPU 15%  CORVIVIENDA"/>
        <s v="1,3,3,2,00-94-039 RB IPU 15%  CORVIVIENDA"/>
        <s v="1,3,3,8,02-95-057 RB SGP CULTURA"/>
        <s v="1,3,3,3,12-95-134 RB ESPECTACULOS PUBLICOS-LEY 1493 DE 2011"/>
        <s v="1,3,3,1,00-94-001 RB ICLD"/>
        <s v="1,3,3,8,02-94-057 RB SGP CULTURA"/>
        <s v="1,3,3,2,00-94-083 RB DELINEACION 20% IPCC"/>
        <s v="1,3,3,3,12-94-134 RB ESPECTACULOS PUBLICOS-LEY 1493 DE 2011"/>
        <s v="1,3,1,1,02-04 -EXCEDENTES FINANCIEROS IPCC"/>
        <s v="1,3,3,8,02-93-123 RB RF SGP CULTURA"/>
        <s v="1,3,3,2,00-93-083 RB DELINEACION 20% IPCC"/>
        <s v="1,3,3,3,12-93-134 RB ESPECTACULOS PUBLICOS-LEY 1493 DE 2011"/>
        <s v="1,3,1,1,02-05  EXCEDENTES FINANCIEROS EPA"/>
        <s v="1,3,3,2,00-94-037 RB RENDIMIENTOS FINANCIEROS ICLD"/>
        <s v="1,3,3,2,00-94-085 RB DELINEACION 10% DISTRISEGURIDAD"/>
        <s v="1,3,1,1,02-01 - EXCEDENTES DISTRISEGURIDAD"/>
        <s v="1,3,3,2,00-93-037 RB RENDIMIENTOS FINANCIEROS ICLD"/>
        <s v="1,3,3,2,00-93-085 RB DELINEACION 10% DISTRISEGURIDAD"/>
        <s v="1,3,3,2,00-95-051 RB IPU 1% DISTRISEGURIDAD"/>
        <s v="1,3,3,2,00-95-085 RB DELINEACION 10% DISTRISEGURIDAD"/>
      </sharedItems>
    </cacheField>
    <cacheField name="I_F" numFmtId="0">
      <sharedItems/>
    </cacheField>
    <cacheField name="RESERVA" numFmtId="0">
      <sharedItems/>
    </cacheField>
    <cacheField name="RUBRO" numFmtId="0">
      <sharedItems/>
    </cacheField>
    <cacheField name="BPIN+RUBRO" numFmtId="0">
      <sharedItems count="316" longText="1">
        <s v="2021130010156 AMPLIACION Y CONTINUIDAD DE LA AFILIACION AL REGIMEN SUBSIDIADO EN SALUD EN EL DISTRITO DE  CARTAGENA DE INDIAS"/>
        <s v="2020130010052 ADMINISTRACION DEL TALENTO HUMANO DEL SERVICIO EDUCATIVO OFICIAL DOCENTES, DIRECTIVOS DOCENTES Y ADMINISTRATIVOS DEL DISTRITO DE CARTAGENA DE INDIAS"/>
        <s v="2021130010196 ADMINISTRACION DEL FONDO DE SOLIDARIDAD Y REDISTRIBUCION DEL INGRESOS PARA LOS SERVICIOS PUBLICOS DOMICILIARIOS DE ACUEDUCTO, ALCANTARILLADO Y ASEO EN EL DISTRITO DE CARTAGENA DE INDIAS"/>
        <s v="2020130010065 IMPLEMENTACION DE LA ESTRATEGIA ESCUELA DINAMICA: LLEGO Y ME QUEDO EN LA ESCUELA EN EL DISTRITO DE  CARTAGENA DE INDIAS"/>
        <s v="2020130010057 OPTIMIZACION DE LA OPERACION DE LAS INSTITUCIONES EDUCATIVAS OFICIALES DEL DISTRITO DE   CARTAGENA DE INDIAS"/>
        <s v="2021130010195 IMPLEMENTACION DE LA OPTIMIZACION DEL SERVICIO DE ALUMBRADO PUBLICO Y EL SUMINISTRO DE ENERGIA PARA EL SISTEMA, EN EL DISTRITO DE CARTAGENA DE INDIAS "/>
        <s v="2020130010195 IMPLEMENTACION DE LA ESTRATEGIA PERMANECER: ME ALIMENTO Y APRENDO ALIMENTACION ESCOLAR EN  CARTAGENA DE INDIAS "/>
        <s v="2021130010155 ESTUDIOS Y DISE?OS, CONSTRUCCION, MEJORAMIENTO Y REHABILITACION DE VIAS PARA EL TRANSPORTE Y LA MOVILIDAD EN EL DISTRITO DE CARTAGENA DE INDIAS"/>
        <s v="2020130010075 FORTALECIMIENTO OPERACIONAL DEL SISTEMA INTEGRADO DE TRANSPORTE MASIVO DE CARTAGENA DE INDIAS  TRANSCARIBE  CARTAGENA DE INDIAS"/>
        <s v="2021130010153 FORTALECIMIENTO DE LA CALIDAD DE LA ATENCION EN SALUD  PARA LA POBLACION POBRE NO ASEGURADA RESIDENTE  EN EL DISTRITO DE CARTAGENA DE INDIAS"/>
        <s v="2020130010268 CONSOLIDACION DE BECAS UNIVERSITARIAS PARA EGRESADOS DE LAS INSTITUCIONES EDUCATIVAS OFICIALES DE  CARTAGENA DE INDIAS"/>
        <s v="2020130010094 FORTALECIMIENTO DE LOS AMBIENTES DE APRENDIZAJE DE LAS SEDES DE LAS INSTITUCIONES EDUCATIVAS DE CARTAGENA DE INDIAS"/>
        <s v="2021130010218 PROTECCION DE PREDIOS QUE CONSITUYEN AREAS DE IMPORTANCIA ESTRATEGICA AIE PARA EL SISTEMA DE ACUEDUCTO DEFINIDO EN EL POMCA EN EL DISTRITO DE CARTAGENA DE INDIAS,"/>
        <s v="2020130010133 APOYO PARA LA ATENCION INTEGRAL A LOS ADULTOS MAYORES EN CENTROS DE VIDA Y GRUPOS ORGANIZADOS EN EL DISTRITO DE  CARTAGENA DE INDIAS"/>
        <s v="2020130010153 MEJORAMIENTO DE LAS CONDICIONES DE HABITABILIDAD PARA LA POBLACION BENEFICIADA DEL SECTOR URBANO Y RURAL DEL PROGRAMA MEJORO MI CASA, COMPROMISO DE TODOS DEL DISTRITO DE   CARTAGENA DE INDIAS"/>
        <s v="2020130010033 CONTROL DE LOS RIESGOS EN NUESTRO TERRITORIO  CARTAGENA DE INDIAS"/>
        <s v="2022130010001 IMPLEMENTACION DE ESTRATEGIAS PARA EL MEJORAMIENTO Y SOSTENIBILIDAD DE LAS FINANZAS EN EL DISTRITO DE CARTAGENA DE INDIAS  CARTAGENA DE INDIAS"/>
        <s v="2020130010036 CONSERVACION , MANTENIMIENTO Y MEJORAMIENTO DE LOS ESCENARIOS DEPORTIVOS DE LA CIUDAD COMO ESTRATEGIA DE PRESERVACION DEL PATRIMONIO MATERIAL DEL DISTRITO DE   CARTAGENA DE INDIAS"/>
        <s v="2021130010194 Asistencia nuevo proyecto de ca?os lagos lagunas y cienagas del distrito de  Cartagena de Indias"/>
        <s v="2021130010274  _x0009_IMPLEMENTACION DEL PLAN DE SANEAMIENTO FISCAL Y FINANCIERO DEL DISTRITO DE CARTAGENA DE INDIAS"/>
        <s v="2021130010184 RECUPERACION Y APROVECHAMIENTO INTEGRAL DEL SISTEMA INTEGRAL DE CA?OS, LAGOS Y CIENAGAS DEL DISTRITO DE CARTAGENA DE INDIAS"/>
        <s v="2021130010215 ESTUDIOS TECNICOS, DISE?OS Y OBRAS CONTINGENTES DERIVADAS DE SENTENCIAS JUDICIALES Y OBRAS DE EMERGENCIA EN INFRAESTRUCTURA DIFERENTES A VIAS EN EL DISTRITO DE CARTAGENA DE INDIAS"/>
        <s v="2021130010227 FORTALECIMIENTO DE LOS PROCESOS FORMATIVOS EN LAS INSTITUCIONES EDUCATIVAS OFICIALES DEL DISTRITO DE CARTAGENA: DESARROLLO DE POTENCIALIDADES"/>
        <s v="2020130010152 APLICACION A SUBSIDIOS FAMILIARES DE VIVIENDA PARA LA POBLACION BENEFICIADA DEL PROGRAMA JUNTOS POR UNA VIVIENDA DIGNA DE LA CIUDAD DE  CARTAGENA DE INDIAS"/>
        <s v="2020130010082 IMPLEMENTACION DE LA ESTRATEGIA PERMANECER: MI ESCUELA, MI LUGARFAVORITO, TRANSPORTE Y OTRAS ESTRATEGIAS DE PERMANENCIA EN  CARTAGENA DE INDIAS"/>
        <s v="2021130010261 CONSTRUCCION DE LOS INSTRUMENTOS DE PLANIFICACION (PEMP Y POT) DE LA CIUDAD DE CARTAGENA DE INDIAS"/>
        <s v="2021130010141 CONSTRUCCION, RECTIFICACION Y RECUPERACION DEL SISTEMA HIDRICO Y PLAN MAESTRO DE ALCANTARILLADO PLUVIAL PARA SALVAR EL HABITAT EN EL DISTRITO DE CARTAGENA DE INDIAS"/>
        <s v="2021130010180 IMPLEMENTACION Y SOSTENIMIENTO DE HERRAMIENTAS TECNOLOGICAS PARA SEGURIDAD Y SOCORRO"/>
        <s v="2021130010152 FORTALECIMIENTO DE LA INSTITUCION UNIVERSITARIA MAYOR DE CARTAGENA DE INDIAS"/>
        <s v="2021130010272 IMPLEMENTACION DEL SISTEMA DISTRITAL DE CICLOINFRAESTRUCTURA  CARTAGENA DE INDIAS"/>
        <s v="2020130010117 IMPLEMENTACION DE LA ESTRATEGIA UNICOS E INAGOTABLES PARA LA ATENCION A POBLACION DIVERSA: UNA ESCUELA DE Y PARA TODAS Y TODOS, EN  CARTAGENA DE INDIAS"/>
        <s v="2021130010017 IMPLEMENTACION DEL PROYECTO EMPRENDIMIENTO Y GESTION DE LA EMPLEABILIDAD EN LOCALIDAD HISTORICA Y DEL CARIBE NORTE EN EL DISTRITO DECARTAGENA DE INDIAS_x000a_"/>
        <s v="2021130010226 TRANSFORMACION DEL APRENDIZAJE, INSPIRANDO, CREANDO Y DISE?ANDO CON LAS TECNOLOGIAS DE LA INFORMACION Y LAS COMUNICACIOONES EN LAS IEO Y SED DEL DISTRITO DE CARTAGENA DE INDIAS"/>
        <s v="2021130010279 IMPLEMENTACION DEL PROGRAMA VIGILANCIA DE LAS PLAYAS DEL DISTRITO DE CARTAGENA DE INDIAS"/>
        <s v="2021130010151 AMPLIACION DE LA OFERTA ACADEMICA DE LA INSTITUCION UNIVERSITARIA MAYOR DE CARTAGENA, UMAYOR,CON CALIDAD Y PERTINENCIA EN CARTAGENA DE INDIAS -EG+-0 CARTAGENA DE INDIAS"/>
        <s v="2021130010219 FORTALECIMIENTO DE LA CAPACIDAD ADMINISTRATIVA, OPERATIVA Y TECNOLOGICA DE LAS ORGANIZACIONES COMUNALES DEL DISTRITO DE CARTAGENA DE INDIAS"/>
        <s v="2021130010192 FORTALECIMIENTO LOGISTICO PARA LA SEGURIDAD, CONVIVENCIA, JUSTICIA Y SOCORRO EN CARTAGENA DE INDIAS"/>
        <s v="2021130010248 IMPLEMENTACION DE REINGENIERIA INSTITUCIONAL Y FORTALECIMIENTO FINANCIERO DEL DEPARTAMENTO ADMINISTRATIVO DE TRANSITO Y TRANSPORTE DE   CARTAGENA DE INDIAS"/>
        <s v="2020130010319 APOYO PARA LA ATENCION INTEGRAL AL ADULTO MAYOR EN ESTADO DE ABANDONO MALTRATO Y SITUACION DE CALLE EN EL DISTRITO DE   CARTAGENA DE INDIAS"/>
        <s v="2021130010247 AMPLIACION Y MANTENIMIENTO DE LA SE?ALIZACION VIAL EN EL DISTRITO DE CARTAGENA DE INDIAS"/>
        <s v="2020130010296 IMPLEMENTACION DEL CENTRO DE FOMENTO AL EMPRENDIMIENTO Y A LA EMPLEABILIDAD PARA UNA CARTAGENA DE INDIAS INCLUSIVA Y MAS COMPETITIVA EN  CARTAGENA DE INDIAS"/>
        <s v="2020130010218 MANTENIMIENTO DE LA INFRAESTRUCTURA CULTURAL PARA LA INCLUSION EN EL DISTRITO DE CARTAGENA DE INDIAS"/>
        <s v="2020130010032 FORTALECIMIENTO Y ATENCION INTEGRAL A INTERNOS DE LOS ESTABLECIMIENTOS CARCELARIOS DEL DISTRITO DE  CARTAGENA DE INDIAS "/>
        <s v="2021130010212 ACTUALIZACION IMPLEMENTACION DEL PLAN DE GESTION INTEGRAL DE RESIDUOS SOLIDOS (PGIRS) EN EL DISTRITO DE CARTAGENA DE INDIAS CARTAGENA DE INDIAS"/>
        <s v="2020130010183 IMPLEMENTACION DEL SISTEMA DE MONITOREO INTELIGENTE AMBIENTAL   CARTAGENA DE INDIAS"/>
        <s v="2020130010272 FORTALECIMIENTO DE LAS CAPACIDADES OPERATIVAS DE LA ARMADA NACIONAL PARA LA OPORTUNA ASISTENCIA MILITAR E INCREMENTO DE LA PROTECCION Y SEGURIDAD CIUDADANA EN EL DISTRITO DE   CARTAGENA DE INDIAS"/>
        <s v="2021130010159 APOYO FORTALECIMIENTO PARA LA SUPERACION DE LA POBREZA EXTREMA Y DEISIGUALDAD "/>
        <s v="2020130010239 CONSTRUCCION SISTEMA HIDRICO Y PLAN MAESTRO DE DRENAJES PLUVIALES EN LA CIUDAD DE CARTAGENA PARA SALVAR EL HABITAT  CARTAGENA DE INDIAS"/>
        <s v="2021130010267 RECUPERACION DEL ESPACIO PUBLICO  CARTAGENA DE INDIAS"/>
        <s v="2020130010030 FORTALECIMIENTO Y PROMOCION AL ACCESO A LA JUSTICIA DESDE LAS CASAS DE JUSTICIA Y COMISARIAS DE FAMILIA EN EL DISTRITO DE   CARTAGENA DE INDIAS"/>
        <s v="2020130010304 MEJORAMIENTO DE LA SEDE DE LA FISCALIA GENERAL DE LA NACION UBICADA EN EL BARRIO CRESPO CALLE 66 4 -86 EDIFICIO HOCOL PISOS 1 Y 2 DEL DISTRITO DE CARTAGENA DE INDIAS"/>
        <s v="2022130010025  NORMALIZACION URBANISTICA - MEDIDAS CORRECTIVAS DE DEMOLICION DE OBRA Y RESTITUCION DE BIENES DE USO PUBLICO DE CARTAGENA DE INDIAS "/>
        <s v="2020130010203 IMPLEMENTACION SISTEMA DE GESTION HIDRICA DE LA CIENAGA DE LA VIRGEN Y RECUPERACION DEL MANGLAR DE CARTAGENA DE INDIAS"/>
        <s v="2021130010147 EXTENSION DEL CONOCIMIENTO DEL RIESGO EN NUESTRO TERRITORIO   CARTAGENA DE INDIAS"/>
        <s v="2021130010166 REHABILITACION Y RECONSTRUCCION DE LA MALLA VIAL DE LA LOCALIDAD INDUSTRIAL Y DE LA BAHIA CARTAGENA DE INDIAS"/>
        <s v="2020130010055 MEJORAMIENTO DE LOS ESTILOS DE VIDA MEDIANTE LA PROMOCION MASIVA DE UNA VIDA ACTIVA DE LA CIUDADANIA EN EL DISTRITO DE  CARTAGENA DE INDIAS"/>
        <s v="2021130010246 FORTALECIMIENTO DE LA EDUCACION CULTURA Y SEGURIDAD VIAL EN EL DISTRITO DE   CARTAGENA DE INDIAS"/>
        <s v="2021130010161 APOYO INGRESO Y TRABAJO PARA LA SUPERACION DE LA POBREZA EXTREMA Y DESIGUALDAD"/>
        <s v="130010202 PRESUPUESTO PARTICIPATIVO "/>
        <s v="2021130010293 SANEAMIENTO DE FORMA SEGURA PARA TODOS EN EL DISTRITO DE CARTAGENA "/>
        <s v="2021130010229 FORTALECIMIENTO DE UN ESTILO DE VIDA LIBRE DE VIOLENCIAS PARA LAS MUJERES CARTAGENA DE INDIAS"/>
        <s v="2020130010254 FORTALECIMIENTO EN PARQUE AUTOMOTOR Y TECNOLOGIA PARA LA POLICIA METROPOLITANA DE   CARTAGENA DE INDIAS"/>
        <s v="130012303  MODERNIZACION DEL SISTEMA DISTRITAL DE PLANEACION Y DESCENTRALIZACION  "/>
        <s v="2021130010265 FORTALECIMIENTO SALVAGUARDA VALORACION CUIDADO Y CONTROL DEL PATRIMONIO MATERIAL EN EL DISTRITO DE CARTAGENA DE INDIAS"/>
        <s v="2021130010198 IMPLEMENTACION DE LA GESTION INTEGRAL DEL RECURSO HIDRICO  CARTAGENA DE INDIAS"/>
        <s v="2021130010250 APOYO PARA LA GESTION DEL TRANSPORTE PUBLICO MASIVO COLECTIVO E INDIVIDUAL EN EL DISTRITO DE   CARTAGENA DE INDIAS"/>
        <s v="2021130010259 APOYO  IMPLEMENTACION DEL PROGRAMA DE FAMILIAS EN ACCION EN CARTAGENA DE INDIAS -GT+  CARTAGENA DE INDIAS"/>
        <s v="2020130010031 MEJORAMIENTO DE LA CONVIVENCIA CON LA IMPLEMENTACIN DEL CODIGO NACIONAL DE SEGURIDAD Y CONVIVENCIA CIUDADANA  Y  LA MODERNIZACION DE LAS INSPECCIONES DE POLICA EN EL DISTRITO DE  CARTAGENA DE INDIAS"/>
        <s v="2021130010239 IMPLEMENTACION PLAN DECENAL DE CULTURA CIUDADANA Y CARTAGENEIDAD"/>
        <s v="2020130010038 CONSOLIDACION DEL SISTEMA DEPORTIVO DISTRITAL MEDIANTE UNA ESTRATEGIA DE ESTIMULOS Y/O APOYOS A LAS ORGANIZACIONES DEPORTIVAS Y DEPORTISTAS DE ALTOS LOGROS  CARTAGENA DE INDIAS"/>
        <s v="2020130010132 DESARROLLO INSTITUCIONAL DEL DEPARTAMENTO ADMINISTRATIVO DISTRITAL DE SALUD DE  CARTAGENA DE INDIAS"/>
        <s v="2020130010112 PROTECCION DE LA INFANCIA Y LA ADOLESCENCIA PARA LA PREVENCION Y ATENCION DE VIOLENCIAS EN EL DISTRITO DE  CARTAGENA DE INDIAS"/>
        <s v="130010402 MODERNIZACION DEL SISTEMA DISTRITAL DE PLANEACION Y DESCENTRALIZACION  "/>
        <s v="2022130010002 CONSTRUCCION Y ADECUACION DE LA MALLA VIAL DEL LA LOCALIDAD DE LA VIRGEN Y TURISTICA DEL DISTRITO DE CARTAGENA DE INDIAS BOLIVAR"/>
        <s v="2021130010169 SERVICIO  DE GESTION INTEGRAL Y RESPUESTA EN SALUD ANTE EMERGENCIAS Y DESASTRES EN EL DISTRITO DE   CARTAGENA DE INDIAS"/>
        <s v="2020130010053 DESARROLLO DE LA ESCUELA DE INICIACION Y FORMACION DEPORTIVA - EIFD EN EL DISTRITO DE CARTAGENA DE INDIAS"/>
        <s v="2021130010190 FORTALECIMIENTO DEL SISTEMA INTEGRADO DE MERCADOS PUBLICOS MEDIANTE EL DESARROLLO DE ACTIVIDADES Y/O ACTUACIONES ADMINISTRATIVAS, OPERATIVAS, JURIDICAS, CONTRACTUALES Y AMBIENTALES EN EL DISTRITO DE CARTAGENA DE INDIAS"/>
        <s v="2021130010256 Implementacion DE LA METODOLOGIA IV DEL SISBEN EN   Cartagena de Indias"/>
        <s v="2020130010151 PROGRAMACION DE LA VIGILANCIA EN SALUD PUBLICA EN EL DISTRITO DE  CARTAGENA DE INDIAS"/>
        <s v="2020130010034 APORTES PARA MITIGAR EL RIESGO EN LAS COMUNIDADES DEL DISTRITO   CARTAGENA DE INDIAS"/>
        <s v="130011101  MODERNIZACION DEL SISTEMA DISTRITAL DE PLANEACION Y DESCENTRALIZACION  "/>
        <s v="2021130010262 Fortalecimiento a la reglamentacion urbanistica del ordenamiento territorial y estrategias de planeacion para planes parciales en el distrito de  Cartagena de Indias"/>
        <s v="2021130010292 DEFINICION E IMPLEMENTACION DEL ESQUEMA DE PRESTACION DE LOS SERVICIOS DE ACUEDUCTO Y ALCANTARILLADO DE LAS COMUNIDADES DE TIERRA BOMBA, ARCHIPIELAGO DE SAN BERNARDO, ISLA FUERTE E ISLA DE BARU,"/>
        <s v="2021130010178 GESTION DOCUMENTAL, MEDIANTE EL AVANCE EN LA IMPLEMENTACION DEL PLAN INSTITUCIONAL DE ARCHIVO-PINAR, PARA AUMENTAR LA EFICIENCIA Y EFICACIA EN LOS PROCESOS DOCUMENTALES"/>
        <s v="2021130010160 APOYO A LA SEGURIDAD ALIMENTARIA Y NUTRICION PARA LA SUPERACION DE LA POBREZA EXTREMA Y DESIGUALDAD"/>
        <s v="2021130010172 IMPLEMENTACION DEL PROGRAMA DE FORMACION INTEGRAL ESCUELA TALLER CARTAGENA DE INDIAS DEL DISTRITO DE  CARTAGENA DE INDIAS"/>
        <s v="2020130010136 IMPLEMENTACION DE LA ESTRATEGIA UNICOS E INAGOTABLES ACOGIDA - ATENCION A JOVENES Y ADULTOS EN EL DISTRITO DE  CARTAGENA DE INDIAS"/>
        <s v="2021130010277 IMPLEMENTACION DE LA ESTRATEGIA ESCUELA DINAMICA: YO TAMBIEN LLEGO, ATENCION A POBLACION CON EXTRAEDAD EN EL DISTRITO DE  CARTAGENA DE INDIAS"/>
        <s v="2020130010165 MEJORAMIENTO DEL BIENESTAR Y PROTECCION DE LOS FUNCIONARIOS DE LA SECRETARIA DE EDUCACION DISTRITAL  PARA CONTRIBUIR A UNA MEJOR CALIDAD DE VIDA EN EL DISTRITO DE  CARTAGENA DE INDIAS"/>
        <s v="2020130010119 COMPROMISO CON LA SALVACION DE  NUESTRA PRIMERA INFANCIA EN EL DISTRITO DE  CARTAGENA DE INDIAS"/>
        <s v="2021130010191 IMPLEMENTACION DE UN SISTEMA DE ARBOLADO URBANO EN LA CIUDAD DE  CARTAGENA DE INDIAS"/>
        <s v="2021130010197 RECUPERACION DE AREAS AMBIENTALMENTE DEGRADADAS  CARTAGENA DE INDIAS"/>
        <s v="2021130010257 Modernizacion del Sistema Distrital de Planeacion en  Cartagena de Indias"/>
        <s v="2021130010224 FORTALECIMIENTO DE LA EDUCACION INTEGRAL DESDE LA PARTICIPACION, DEMOCRACIA Y AUTONOMIA  EN LAS INSTITUCIONES EDUCATIVAS OFICIALES DEL DISTRITO DE CARTAGENA?"/>
        <s v="2020130010061 ASISTENCIA ATENCION Y REPARACION INTEGRAL A LAS VICTIMAS DEL CONFLICTO ARMADO EN EL DISTRITO DE   CARTAGENA DE INDIAS"/>
        <s v="2021130010230 RECREACION COMUNITARIA Y APROVECHAMIENTO DEL TIEMPO LIBRE, COMO MECANISMO DE COHESION E INTEGRACION SOCIAL EN EL DISTRITO DE   CARTAGENA DE INDIAS"/>
        <s v="2021130010205 CONSOLIDACION DE LA PROMOCION NACIONAL E INTERNACIONAL DE CARTAGENA DE INDIAS"/>
        <s v="2021130010011 INTEGRACION COMUNITARIA A TRAVES DEL DEPORTE COMO HERRAMIENTA PARA LA INCLUSION SOCIAL DESDE LOS DIFERENTES ENFOQUES POBLACIONALES  CARTAGENA DE INDIAS"/>
        <s v="2020130010042 FORTALECIMIENTO DE LOS PROCESOS DE MEDIACION Y BIBLIOTECAS PARA LA INCLUSION EN EL DISTRITO DE  CARTAGENA DE INDIAS"/>
        <s v="2021130010283 FORTALECIMIENTO DE LAS CAPACIDADES TECNOLOGICAS Y OPERATIVAS DE LA UNIDAD ADMINISTRATIVA ESPECIAL MIGRACION COLOMBIA EN EL DISTRITO DE   CARTAGENA DE INDIAS"/>
        <s v="2021130010075 FORTALECIMIENTO PARA EL EMPRENDIMIENTO DE NEGOCIOS PARA LOS HABITANTES DE LA LOCALIDAD HISTORICA Y DEL CARIBE NORTE EN EL DISTRITO DE CARTAGENA DE INDIAS"/>
        <s v="2021130010015 IMPLEMENTACION DEL PROYECTO DE CAPACITACION A LOS HABITANTES (MUJERES) DE LA LOCALIDAD HISTORICA Y DEL CARIBE NORTE EN EMPRENDIMIENTO Y ENCADENAMIENTO PRODUCTIVO INCORPORANDO EL ENFOQUE DIFERENCIAL EN EL DISTRITO DE CARTAGENA DE INDIAS"/>
        <s v="2021130010162 APOYO HABITABILIDAD PARA LA SUPERACION DE LA POBREZA Y DESIGUALDAD"/>
        <s v="2022130010026 FORTALECIMIENTO DEL PARQUE AUTOMOTOR Y MEDIOS TECNOLOGICOS PARA LA UNIDAD NACIONAL DE PROTECCION EN EL DISTRITO DE CARTAGENA DE INDIAS"/>
        <s v="2022130010013 FORTALECIMIENTO INTEGRAL DE LAS CAPACIDADES INSTITUCIONALES DE LA POLICIA METROPOLITANA DE CARTAGENA DE INDIAS"/>
        <s v="2020130010186 MEJORAMIENTO DE LA CALIDAD EDUCATIVA DE LAS INSTITUCIONES EDUCATIVAS DEL DISTRITO: FORMANDO CON AMOR  CARTAGENA DE INDIAS"/>
        <s v="2020130010069 MEJORAMIENTO DE LA SALUD SEXUAL Y REPRODUCTIVA DE LOS Y LAS CARTAGENERAS EN EL DISTRITO DE  CARTAGENA DE INDIAS"/>
        <s v="2020130010185 FORTALECIMIENTO DE LA GESTION ESCOLAR PARA EL MEJORAMIENTO DE LA CALIDAD EDUCATIVA   CARTAGENA DE INDIAS"/>
        <s v="2021130010199 MODERNIZACION CARTAGENA HACIA LA MODERNIDAD  CARTAGENA DE INDIAS"/>
        <s v="2021130010188 APOYO INTEGRAL PARA EL DESARROLLO HUMANO A LAS PERSONAS HABITANTES DE CALLE EN CARTAGENA DE INDIAS"/>
        <s v="2021130010143 GENERACION DE UNA CULTURA DE PREVENCION, PROMOCION Y PROTECCION DE LOS DERECHOS HUMANOS CON ENFOQUE DIFERENCIAL Y DE GENERO EN EL DISTRITO DE CARTAGENA DE INDIAS"/>
        <s v="2021130010271 Normalizacion urbanistica de Cartagena de Indias"/>
        <s v="2020130010164 PREVENCION, PROMOCION , VIGILANCIA Y CONTROL DE ENFERMEDADES DE TRANSMISION VECTORIAL EN EL DISTRITO DE CARTAGENA DE INDIAS"/>
        <s v="2020130010166 PREVENCION EN SALUD MENTAL EN EL DISTRITO DE  CARTAGENA DE INDIAS"/>
        <s v="2021130010170 FORTALECIMIENTO DE LA GESTION DEL PLAN DE SALUD PUBLICA EN   CARTAGENA DE INDIA"/>
        <s v="2021130010255 FORTALECIMIENTO Y SALVAGUARDIA DE LAS PRACTICAS SIGNIFICATIVAS DEL PATRIMONIO INMATERIAL EN EL DISTRITO DE CARTAGENA DE INDIAS"/>
        <s v="2021130010238 FORMULACION AGENDA PROSPECTIVA DE CIUDAD NUESTRA CARTAGENA SO?ADA"/>
        <s v="2021130010189 TRANSFORMACION DIGITAL PARA UNA CARTAGENA INTELIGENTE CON TODOS Y PARA TODOS CARTAGENA DE INDIAS"/>
        <s v="2021130010280 IMPLEMENTACION DE ESTRATEGIAS DE INCLUSION PRODUCTIVAS EN POBLACION JOVEN DEL DISTRITO DE CARTAGENA "/>
        <s v="2021130010021 APLICACION PROMOCION A EL FORTALECIMIENTO Y FORMACION A FRENTES DE SEGURIDAD DE LA LOCALIDAD HISTORICA Y DEL CARIBE NORTE"/>
        <s v="2020130010124 PREVENCION Y CONTROL DE LAS ENFERMEDADES INMUNOPREVENIBLES EN EL DISTRITO DE  CARTAGENA DE INDIAS"/>
        <s v="2021130010208  ACTUALIZACION EXTENSION DE REDES DE ACUEDUCTO EN EL DISTRITO DE CARTAGENA  DE INDIAS"/>
        <s v="2020130010063 CONTROL , VIGILANCIA, INSPECCION Y PROMOCION DEL SISTEMA OBLIGATORIO DE GARANTIA DE LA CALIDAD EN EL DISTRITO DE  CARTAGENA DE INDIAS"/>
        <s v="2020130010300 Implementacion Observatorio de dinamicas urbanas y sociales de Cartagena de Indias TG+  Cartagena de Indias"/>
        <s v="2021130010056 GENERACION DE INGRESOS, EMPRENDIMIENTO Y EMPRESARISMO EN LAS FAMILIAS EN POBREZA EXTREMA DE LA LOCALIDAD DE LA VIRGEN Y TURISTICA CARTAGENA DE INDIAS"/>
        <s v="2021130010290 DESARROLLO DEL ECOSISTEMA DIGITAL BASADO EN LA CUARTA REVOLUCION INDUSTRIAL CARTAGENA DE INDIAS "/>
        <s v="2021130010035 ELABORACION DE ESTUDIOS Y DISE?OS AJUSTADOS DE LA VIA PERIMETRAL EN EL MARCO DEL PROGRAMA ORDENACION TERRITORIAL Y RECUPERACION SOCIAL AMBIENTAL Y URBANA DE LA CIENAGA DE LA VIRGEN EN EL DISTRITO DE  CARTAGENA DE INDIAS"/>
        <s v="2020130010103 IMPLEMENTACION ESTRATEGIAS DE EMPRENDIMIENTO Y EMPRESARISMO PARA LA INCLUSION PRODUCTIVA Y LA VINCULACION LABORAL EN EL DISTRITO DE CARTAGENA:  CENTROS PARA EL EMPRENDIMIENTO Y LA GESTION DE LA EMPLEABILIDAD  CARTAGENA DE INDIAS"/>
        <s v="2020130010130 FORTALECIMIENTO DE VIDA SALUDABLE Y ATENCION DE CONDICIONES CRONICAS NO TRANSMISIBLES EN EL DISTRITO DE  CARTAGENA DE INDIAS"/>
        <s v="2021130010148 FORTALECIMIENTO DEL PROCESO ORGANIZATIVO Y ATENCION DIFERENCIAL A LA POBLACION NEGRA, AFRODESCENDIENTE, RAIZAL Y PALENQUERA EN EL DISTRITO DE CARTAGENA DE INDIAS"/>
        <s v="2021130010286 DISE?O IMPLEMENTACION DE AUDITORIA FORENSE PARA LA PROTECCION Y RECUPERACION DEL PATRIMONIO PUBLICO DE CARTAGENA DE INDIAS"/>
        <s v="2020130010043 FORTALECIMIENTO DE ESTIMULOS PARA LAS ARTES Y LA CULTURA EN EL DISTRITO DE CARTAGENA DE INDIAS"/>
        <s v="2020130010162 MEJORAMIENTO DEL PROCESO FORMATIVO DE LA EDUCACION MEDIA TECNICA OFICIAL EN LAS IEO  DESARROLLO DE POTENCIALIDADES PRODUCTIVAS DE   CARTAGENA DE INDIAS"/>
        <s v="2020130010150 PREVENCION Y PROMOCION DE LA ZOONOSIS EN EL DISTRITO DE  CARTAGENA DE INDIAS"/>
        <s v="2021130010179 Fortalecimiento del proceso de Estratificacion Socioeconomica en el Distrito de  Cartagena de Indias"/>
        <s v="2020130010129 FORTALECIMIENTO DE LA PROMOCION DE LA SALUD Y SEGURIDAD EN EL ENTORNO LABORAL DE LA ECONOMIA FORMAL E INFORMAL DEL DISTRITO DE  CARTAGENA DE INDIAS"/>
        <s v="2020130010297 IMPLEMENTACION DE ESTRATEGIAS DE ARTICULACION ENTRE ACTORES E INICIATIVAS PARA EL IMPULSO DE UNA CULTURA DE LA INNOVACION EN  CARTAGENA DE INDIAS"/>
        <s v="2021130010001 Asistencia TECNICA PARA MEJORAMIENTO DEL BANCO DE PROGRAMAS Y PROYECTOS CENTRAL Y DE LOS BANCOS DE PROGRAMAS Y PROYECTOS LOCALES DEL DISTRITO DE CARTAGENA DE INDIAS  TG +  Cartagena de Indias"/>
        <s v="2020130010160 DISE?O DE PLAN INTEGRAL PARA MEJORAR LA MOVILIDAD EN  CARTAGENA DE INDIAS"/>
        <s v="2020130010045 FORMACION Y DIVULGACION PARA LAS ARTES Y EL EMPRENDIMIENTO EN EL DISTRITO DE  CARTAGENA DE INDIAS"/>
        <s v="2021130010102 FORTALECIMIENTO DEL EMPRENDIMIENTO EN LOS PEQUE?OS PRODUCTORES RURALES DE LA LOCALIDAD DE LA VIRGEN Y TURISTICA CARTAGENA DE INDIAS"/>
        <s v="2020130010211 CONSERVACION INTEGRAL DEL ESPACIO PUBLICO  CARTAGENA DE INDIAS"/>
        <s v="2020130010037 FORTALECIMIENTO DE LOS MECANISMOS COMUNITARIOS E INSTITUCIONALES DE PREVENCION Y REACCION A SITUACIONES DE RIESGO POR CONDUCTAS DELICTIVAS EN EL DISTRITO DE CARTAGENA DE INDIAS"/>
        <s v="2020130010084 ASISTENCIA Y ATENCION INTEGRAL A LOS NI?OS, NI?AS,  JOVENES  Y ADOLESCENTES EN RIESGO DE VINCULACION A  ACTIVIDADES DELICTIVAS Y  AQUELLOS EN CONFLICTO CON LA LEY PENAL EN EL DISTRITO DE   CARTAGENA DE INDIAS"/>
        <s v="2022130010003  CONSTRUCCION Y ADECUACION DE ESCENARIOS PARA LA RECREACION Y DEPORTE EN LA LOCALIDAD DE LA VIRGEN Y TURISTICA DEL DISTRITO DE CARTAGENA DE INDIAS, BOLIVAR"/>
        <s v="2020130010277 INTEGRACION DEL SISTEMA DE GESTION DE LA CALIDAD Y EL SERVICIO AL CIUDADANO PARA LA IMPLEMENTACION DEL MODELO INTEGRADO DE PLANEACION Y GESTION EN LA SECRETARIA GENERAL -TG+ CARTAGENA DE INDIAS"/>
        <s v="2020130010139 MODERNIZACION Y FORTALECIMIENTO DE LA GESTION EDUCATIVA DEL DISTRITO DE   CARTAGENA DE INDIAS"/>
        <s v="2020130010158 CONTROL Y VIGILANCIA DE ALIMENTOS EN EL DISTRITO DE   CARTAGENA DE INDIAS"/>
        <s v="2021130010287 INSTALACION DE ZONAS WIFI EN LA ALCALDIA DISTRITAL DE CARTAGENA DE INDIAS"/>
        <s v="2021130010270 IMPLEMENTACION DEL OBSERVATORIO DE CIENCIAS APLICADAS AL DEPORTE, LA RECREACION, LA ACTIVIDAD FISICA Y EL APROVECHAMIENTO DEL TIEMPO LIBRE EN EL DISTRITO DE  CARTAGENA DE INDIAS"/>
        <s v="2021130010163 APOYO BANCARIZACION PARA LA SUPERACION DE LA POBREZA EXTREMA Y DESIGUALDAD-0 ESTRUCTURAR EL ACCESO DE LA POBLACION EN POBREZA EXTREMA DEL DISTRITO DE CARTAGENA AL SISTEMA FINANCIERO"/>
        <s v="2021130010182 SERVICIO DE ESTERILIZACION DE CANINOS Y FELINOS EN EL DISTRITO DE CARTAGENA-0 CARTAGENA DE INDIAS"/>
        <s v="2021130010091 INCREMENTO DE ZONAS VERDES A TRAVES DE LA RECUPERACION DE ESPACIO PUBLICO DE LA LOCALIDAD DE LA VIRGEN Y TURISTICA CARTAGENA DE INDIAS"/>
        <s v="2021130010131 FORMACION SOCIOPOLITICA PARA IMPULSAR LA PARTICIPACION CIUDADANA DE LOS JOVENES DE LA LOCALIDAD DE LA VIRGEN Y TURISTICA CARTAGENA DE INDIAS"/>
        <s v="2021130010183 PRESTACION DEL SERVICIO DE EXTENSION RURAL AGROPECUARIA A LOS PEQUE?OS PRODUCTORES ASENTADOS EN LA ZONA RURAL DEL DISTRITO DE CARTAGENA DE INDIAS "/>
        <s v="2020130010177 PREVENCION Y PROMOCION DE LA SALUD INFANTIL EN EL DISTRITO DE CARTAGENA DE INDIAS"/>
        <s v="2020130010327  _x0009_DESARROLLO DE ESTRATEGIAS PARA EL APROVECHAMIENTO DE LAS ECONOMIAS DE AGLOMERACION EN EL DISTRITO DE CARTAGENA DE INDIAS"/>
        <s v="2021130010203 DESARROLLO DEL TURISMO COMPETITIVO Y SOSTENIBLE PARA CARTAGENA DE INDIAS"/>
        <s v="2020130010072 FORTALECIMIENTO DE LA NUTRICION, CONSUMO Y APROVECHAMIENTO DE ALIMENTOS DE LA POBLACION DEL DISTRITO DE  CARTAGENA DE INDIAS"/>
        <s v="2021130010244 Actualizacion Y OPTIMIZACION DEL SISTEMAS DE INFORMACION GEOGRAFICA PARA LA PLANEACION SOCIAL Y TOMA DE DECISIONES DEL TERRITORIO EN  Cartagena de Indias"/>
        <s v="2021130010221 FORTALECIMIENTO DE LA GESTION ADMINISTRATIVA Y LABOR SOCIAL DE LOS ORGANISMOS COMUNALES DEL DISTRITO DE CARTAGENA DE INDIAS"/>
        <s v="2020130010331 HABILITACION DE LAS ACCIONES PARA IDENTIFICAR Y CERRAR LAS BRECHAS DE CAPITAL HUMANO DE FORMA PERTINENTE SUFICIENTE Y DE CALIDAD EN EL DISTRITO DE   CARTAGENA DE INDIAS"/>
        <s v="2021130010282 FORTALECIMIENTO DE LAS ESTRATEGIAS DE INCLUSION PRODUCTIVA PARA POBLACION NEGRA, AFROCOLOMBIANA, RAIZAL Y PALENQUERA EN EL DISTRITO DE CARTAGENA "/>
        <s v="2020130010173 PREVENCION , MANEJO Y CONTROL DE LA INFECCION RESPIRATORIA AGUDA EN NI?OS Y NI?AS MENORES DE CINCO A?OS EN  CARTAGENA DE INDIAS"/>
        <s v="2020130010213 FORTALECIMIENTO A LA APROPIACION SOCIAL Y DIVULGACION DEL PATRIMONIO MATERIAL EN EL DISTRITO DE  CARTAGENA DE INDIAS"/>
        <s v="2021130010181 ASISTENCIA TECNICA AL PROYECTO DE ELABORACION DE ESTUDIOS Y DISE?OS AJUSTADOS DE LA VIA PERIMETRAL EN EL MARCO DEL PROGRAMA ORDENACION TERRITORIAL Y RECUPERACION SOCIAL AMBIENTAL Y URBANA CIENAGA DE LA VIRGEN DISTRITO DE CARTAGENA DE INDIAS"/>
        <s v="2021130010209 ASISTENCIA EN LA GESTION SOCIAL INTEGRAL Y ARTICULADORA POR LA PROTECCION DE LAS PERSONAS CON DISCAPACIDAD Y/O SU FAMILIA O CUIDADOR-0 CARTAGENA DE INDIAS"/>
        <s v="2020130010270 IMPLEMENTACION DE LA ESTRATEGIA DESCUBRIENDO EL MUNDO: UNA ESCUELA QUE ACOGE LA PRIMERA INFANCIA EN EL MARCO DEL PROGRAMA SABIDURIA DE LA PRIMERA INFANCIA EN  CARTAGENA DE INDIAS"/>
        <s v="2021130010185 IMPLEMENTACION PROYECTO DE ATENCION Y PROTECCION ANIMAL - VEHICULOS DE TRACCION ANIMAL CARTAGENA DE INDIAS"/>
        <s v="2021130010158 APOYO IDENTIFICACION PARA LA SUPERACION DE LA POBREZA Y DESIGUALDAD"/>
        <s v="2021130010142 FORTALECIMIENTO DEL CUERPO DE BOMBEROS DEL DISTRITO DE   CARTAGENA DE INDIAS"/>
        <s v="2021130010284 INVENTARIO ?SANEAMIENTO INTEGRAL DEL PATRIMONIO INMOBILIARIO DEL DISTRITO DE CARTAGENA?, CARTAGENA DE INDIAS"/>
        <s v="2021130010211 CONTRIBUCION PACTO O ALIANZA POR LA INCLUSION SOCIAL Y PRODUCTIVA DE LAS PERSONAS CON DISCAPACIDAD EN CARTAGENA DE INDIA"/>
        <s v="2020130010332 FORTALECIMIENTO DEL CONSEJO TERRITORIAL DE PLANEACION DEL DISTRITO DE CARTAGANEA DE INDIAS - TG+   CARTAGENA DE INDIAS"/>
        <s v="2021130010177 ASISTENCIA TECNICA AL DISE?O DE POLITICAS PUBLICAS INTERSECTORIALES Y CON VISION INTEGRAL DE ENFOQUES BASADOS EN DERECHOS HUMANOS EN EL DISTRITO DE CARTAGENA DE INDIAS"/>
        <s v="2021130010217 FORTALECIMIENTO DE EPA MODERNA EFICIENTE Y TRANSPARENTE EN EL DISTRITO DE  CARTAGENA DE INDIAS"/>
        <s v="2021130010200 IMPLEMENTACION DE UN ORDENAMIENTO PARA EL DESARROLLO AMBIENTAL EN EL AREA DE JURISDICCION DEL ESTABLECIMIENTO PUBLICO AMBIENTAL DE   CARTAGENA DE INDIAS"/>
        <s v="2021130010176 CONSTRUCCION DE CONVIVENCIA PARA LA SEGURIDAD EN CARTAGENA DE INDIAS CARTAGENA DE INDIAS"/>
        <s v="2021130010174 ADMINISTRACION Y OPERACION DE LOS CEMENTERIOS PUBLICOS DISTRITALES ? POR UNA CARTAGENA LIBRE Y RESILIENTE? CARTAGENA DE INDIAS"/>
        <s v="2021130010157 FORTALECIMIENTO DE LA PROMOCION SOCIAL EN SALUD DE LOS GRUPOS POBLACIONALES VULNERABLES Y DE LA PARTICIPACION SOCIAL EN SALUD EN EL DISTRITO DE  CARTAGENA DE INDIAS"/>
        <s v="2020130010070 PREVENCION DE LA MORTALIDAD MATERNA Y PERINATAL  CARTAGENA DE INDIAS"/>
        <s v="2020130010320 Implementacion REGLAMENTACION URBANISTICA PARA LA HABILITACION DE SUELO PARA DESARROLLO ECONOMICO Y URBANO EN EL DISTRITO TG+  Cartagena de Indias"/>
        <s v="2020130010058 PREVENCION Y CONTROL DE LA LEPRA EN EL DISTRITO DE  CARTAGENA DE INDIAS"/>
        <s v="2020130010060 PREVENCION Y CONTROL DE LA TUBERCULOSIS EN EL DISTRITO DE  CARTAGENA DE INDIAS"/>
        <s v="2020130010240 FORMACION DE LOS DERECHOS HUMANOS DE LAS MUJERES DIRIGIDO A NI?AS NI?OS Y JOVENES DE LAS INSTITUCIONES EDUCATIVAS OFICIALES DEL DISTRITO: PARTICIPACION DEMOCRACIA Y AUTONOMIA  CARTAGENA DE INDIAS"/>
        <s v="2020130010175 SANEAMIENTO EN SEGURIDAD SANITARIA DEL AMBIENTE  CARTAGENA DE INDIAS"/>
        <s v="2020130010216 DOTACION Y ADECUACION DEL CENTRO DE ATENCION VALORACION Y REHABILITACION DE FAUNA SILVESTRE (CAVR BOCANA) DEL EPA CARTAGENA DE INDIAS"/>
        <s v="2020130010194 FORTALECIMIENTO DEL DEPORTE ESTUDIANTIL MEDIANTE LA IMPLEMENTACION DE LOS JUEGOS INTERCOLEGIADOS Y UNIVERSITARIOS EN EL DISTRITO DE   CARTAGENA DE INDIAS"/>
        <s v="2020130010071 APOYO DINAMICA FAMILIAR PARA SUPERACION DE LA POBREZA Y DESIGUALDAD "/>
        <s v="2021130010164  APOYO ACCESO A LA JUSTICIA PARA LA SUPERACION DE LA POBREZA Y DESIGUALDAD"/>
        <s v="2021130010275 FORTALECIMIENTO DEL SISTEMA DE RESPONSABILIDAD PENAL PARA ADOLESCENTES- SRPA EN EL CARTAGENA DE INDIAS"/>
        <s v="2021130010112 DESARROLLO DE EVENTOS RECREATIVOS PARA LA COMUNIDAD DE LA LOCALIDAD DE LA VIRGEN Y TURISTICA, CARTAGENA DE INDIAS"/>
        <s v="2021130010132 FORTALECIMIENTO ORGANIZACIONAL ASOCIADO A LA ATENCION DE PERSONAS MAYORES EN CENTROS DE VIDA DE LA LOCALIDAD DE LA VIRGEN Y TURISTICA CARTAGENA DE INDIAS"/>
        <s v="2021130010018 IMPLEMENTACION DEL PROYECTO PARA CAPACITAR Y FORMAR A CUIDADORES DE PERSONAS EN CONDICION DE DISCAPACIDAD EN LA LOCALIDAD HISTORICA Y DEL CARIBE NORTE DEL DISTRITO DE CARTAGENA DE INDIAS"/>
        <s v="2021130010023 APLICACION PROMOCION DEL EMPRENDIMIENTO PROYECTOS PRODUCTIVOS QUE INCLUYAN CAPITAL SEMILLA EN ESPECIE EN POBLACION NEGRA, AFROCOLOMBIANA, RAIZAL EN ZONA INSULAR O URBANA LOCALIDAD HISTORICA Y DEL CARIBE NORTE DISTRITO DE CARTAGENA DE INDIAS_x000a_"/>
        <s v="2021130010047 DIFUSION DE LAS MEDIDAS NECESARIAS PARA LA ADAPTACION A LOS IMPACTOS GENERADOS POR EL CAMBIO CLIMATICO Y POR LOS ACTUALES NIVELES DE CONTAMINACION, CARTAGENA DE INDIAS"/>
        <s v="2021130010095 FORTALECIMIENTO AL DESARROLLO DE LAS EXPRESIONES ARTISTICAS Y CULTURALES EN LA LOCALIDAD INDUSTRIAL Y DE LA BAHIA CARTAGENA DE INDIAS"/>
        <s v="2021130010049 FORMACION PARA PROMOVER EL EJERCICIO Y GARANTIA DE LOS DERECHOS ECONOMICOS DE LAS MUJERES COMPETENCIAS LABORALES Y EMPRESARIALES QUE LES PERMITA MEJORAR SUS INGRESOS Y SU AUTONOMICA ECONOMICA A TRAVES DE INICIATIVAS PRODUCTIVAS CARTAGENA DE INDIAS"/>
        <s v="2021130010082 FORTALECIMIENTO DEL DEPORTE RECREACION Y LUDICA DE LOS HABITANTES DE LA LOCALIDAD INDUSTRIAL Y DE LA BAHIA CARTAGENA DE INDIAS"/>
        <s v="2021130010069 FORTALECIMIENTO DE LAS CONDICIONES DE LA POBLACION ESTUDIANTIL QUE CONTRIBUTA A LA PERMANENCIA EN EL SISTEMA EDUCATIVO EN LA LOCALIDAD INDUSTRIAL  Y DE LA BAHIA EN CARTAGENA DE INDIAS"/>
        <s v="2021130010044 CAPACITACION PARA LOGRAR SENSIBILIZAR Y MEJORAR LA CULTURA AMBIENTAL EN LA LOCALIDAD INDUSTRIAL Y DE LA BAHIA QUE PRESERVE EL EQUILIBRIO NATURAL DE LOS ECOSISTEMAS CARTAGENA DE INDIAS"/>
        <s v="2021130010048 APOYO PARA ORIENTAR Y FORMAR EN EMPRENDIMIENTO Y OFICIOS ACORDE CON LA DINAMICA LABORAL Y PRODUCTIVA DE LA LOCALIDAD QUE COADYUVEN A MEJORAR LAS CONDICIONES DE EMPLEABILIDAD DE LOS JOVENES CARTAGENA DE INDIAS"/>
        <s v="2021130010050 APOYO EL DESARROLLO ECONOMICO SOSTENIBLE E INCLUYENTE DE LA LOCALIDAD PROMOVIENDO LA FORMACION EL EMPRENDIMIENTO Y BRINDANDO LAS ASESORIAS NECESARIAS PARA EL FORTALECIMIENTO DE LA COMPETITIVIDAD Y EMPLEABILIDAD LOCAL CARTAGENA DE INDIAS"/>
        <s v="2021130010051 FORMACION EN ECONOMIA INCLUSIVA COMPETITIVIDAD Y GENERACION DE EMPLEO PARA EL DESARROLLO DE LA ECONOMIA LOCAL EN LA LOCALIDAD INDUSTRIAL Y DE LA BAHIA CARTAGENA DE INDIAS"/>
        <s v="2021130010086 MEJORAMIENTO DE VIVIENDAS CON SANEAMIENTO BASICO PARA LAS FAMILIAS EN CONDICION DE POBREZA EN LA LOCALIDAD INDUSTRIAL Y DE LA BAHIA"/>
        <s v="2021130010260 CONSTRUCCION Y MEJORAMIENTO DE ESCENARIOS DEPORTIVOS EN LA LOCALIDAD INDUSTRIAL Y DE LA BAHIA, CARTAGENA DE INDIAS"/>
        <s v="2021130010045 IMPLEMENTACION DE PROTECCION Y ATENCION A LOS ANIMALES EN CONDICION DE CALLE EVITANDO SU REPRODUCCION Y PREVINIENDO EL ABANDONO DE ANIMALES A TRAVES DE CAMPA?AS MASIVAS EN LA LOCALIDAD INDUSTRIAL Y DE LA BAHIA CARTAGENA DE INDIAS"/>
        <s v="2020130010326 IMPLEMENTACION DE UNA ESTRATEGIA DE PROMOCION Y POSICIONAMIENTO PARA LA ATRACCION DE LOS DIVERSOS TIPOS DE INVERSION EN CARTAGENA DE INDIAS"/>
        <s v="2020130010169 CONTROL Y VIGILANCIA DE LA CALIDAD DEL AGUA PARA CONSUMO HUMANO Y DE DIVERSION EN EL DISTRITO DE  CARTAGENA DE INDIAS"/>
        <s v="2021130010249 IMPLEMENTACION SISTEMA DE MOVILIDAD SOSTENIBLE EN EL DISTRITO DE   CARTAGENA DE INDIAS"/>
        <s v="2020130010324 DESARROLLO DE ESTRATEGIAS PARA EL FORTALECIMIENTO DE LOS ENCADENAMIENTOS PRODUCTIVOS Y REDES DE PROVEEDURIA EN EL DISTRITO DE CARTAGENA DE INDIAS"/>
        <s v="2021130010006 FORTALECIMIENTO DE PLANES ESPECIALES DE SALVAGUARDIA PARA INCLUSION DE LAS MANIFESTACIONES CULTURALES EN EL DISTRITO DE CARTAGENA DE INDIAS "/>
        <s v="2021130010245 ACTUALIZACION DEL AREA METROPOLITANA DE CARTAGENA DE INDIAS BUSCANDO FORTALECER LA CONSOLIDACION DEL AREA DE INTEGRACION COMO UN ESQUEMA ASOCIATIVO QUE FAVOREZCA EL SURGIMIENTO DE PROYECTOS TERRITORIALES  CARTAGENA DE INDIAS"/>
        <s v="2021130010003 Asistencia Tecnica y desarrollo de acciones para la implementacion del Catastro Multiproposito en el Distrito de Cartagena de Indias - TG+  Cartagena de Indias"/>
        <s v="2021130010204 CONSOLIDACION DE LA CONECTIVIDAD PARA CARTAGENA DE INDIAS"/>
        <s v="2020130010157 CONTROL Y VIGILANCIA DE MEDICAMENTOS EN EL DISTRITO DE  CARTAGENA DE INDIAS"/>
        <s v="2021130010013 IMPLEMENTACION PROYECTO CREAR Y FORTALECER UNIDADES PRODUCTIVAS CON CAPITAL SEMILLA PARA LA POBLACION DE LA LOCALIDAD HISTORICA Y DEL CARIBE NORTE"/>
        <s v="2021130010281 FORTALECIMIENTO DE LAS ESTRATEGIAS PARA LA GENERACION DE INGRESOS DE LA POBLACION INDIGENA EN EL DISTRITO DE CARTAGENA,"/>
        <s v="2021130010165 APOYO SALUD PARA LA SUPERACION DE LA POBREZA Y DESIGUALDAD "/>
        <s v="2020130010079 APOYO EDUCACION PARA LA SUPERACION DE LA POBREZA Y LA DESIGUALDAD-0INCREMENTAR EL ACCESO A LOS DIFERENTES NIVELES EDUCATIVOS DE NI?OS NI?AS ADOLESCENTES JOVENES Y ADULTOS EN CONDICION DE POBREZA EXTREMA DE  CARTAGENA DE INDIAS"/>
        <s v="2021130010201 FORMULACION Y ADOPCION DEL PLAN INTEGRAL DE GESTION DEL CAMBIO CLIMATICO PIACC DEL DISTRITO DE CARTAGENA DE INDIAS EN EL MARCO DE LO DISPUESTO POR LA LEY 1931 DEL 2018 BOLIVAR"/>
        <s v="2020130010187 CONSTRUCCION DE PAZ TERRITORIAL EN EL DISTRITO DE   CARTAGENA DE INDIAS"/>
        <s v="2020130010210 FORTALECIMIENTO DE LA CAPACIDAD OPERATIVA  DE LA SECRETARIA DEL INTERIOR Y CONVIVENCIA CIUDADANA  CARTAGENA DE INDIAS"/>
        <s v="2021130010145 FORTALECIMIENTO DE LA GOBERNANZA Y AUTODETERMINACION DE LA CULTURA EN INSTITUCIONES PROPIAS DE LA POBLACION INDIGENA EN EL DISTRITO DE CARTAGENA DE INDIAS"/>
        <s v="2021130010054 ASISTENCIA PARA PROMOVER Y ACOMPA?AR LOS SISTEMAS PRODUCTIVOS MEDIANTE LA PRESTACION DEL SERVICIO PUBLICO DE EXTENSION AGROPECUARIO A LOS PRODUCTORES RURALES, PESQUEROS Y ACUICOLAS CARTAGENA DE INDIAS"/>
        <s v="2021130010118 FORMACION DE MUJERES PARA EJERCER LIDERAZGO EN LA COMUNIDAD DE LA LOCALIDAD DE LA VIRGEN Y TURISTICA, CARTAGENA DE INDIAS"/>
        <s v="2021130010117 DESARROLLO DE ACCIONES PARA DISMINUIR LA VIOLENCIA CONTRA LA MUJER EN LA LOCALIDAD DE LA VIRGEN Y TURISTICA CARTAGENA DE INDIAS"/>
        <s v="2022130010007 IMPLEMENTACION Y SOSTENIMIENTO DE HERRAMIENTAS TECNOLOGICAS PARA SEGURIDAD Y SOCORRO"/>
        <s v="2022130010005 FORTALECIMIENTO AL CUIDADO INCLUSIVO DE LA POBLACION CON DISCAPACIDAD EN LA LOCALIDAD  DE LA VIRGEN Y TURISTICA EN CARTAGENA DE INDIAS, "/>
        <s v="2021130010202 IMPLEMENTACION DE LA GARANTIA AL ACCESO A UNA ENERGIA LIMPIA, ASEQUIBLE, SEGURA, SOSTENIBLE, MODERNA Y EFICIENTE PARA LAS ZONAS RURAL E INSULAR DE CARTAGENA DE INDIAS"/>
        <s v="2020130010309 APOYO AL MEJORAMIENTO DE LAS COMPETENCIAS LABORALES DE LOS EGRESADOS DE LAS INSTITUCIONES EDUCATIVAS OFICIALES DE   CARTAGENA DE INDIAS"/>
        <s v="2020130010170 FORTALECIMIENTO AL PROGRAMA JOVENES PARTICIPANDO Y SALVANDO A  CARTAGENA DE INDIAS"/>
        <s v="2021130010210 DESARROLLO LOCAL INCLUSIVO DE LAS PERSONAS CON DISCAPACIDAD: RECONOCIMIENTO DE CAPACIDADES, DIFERENCIAS Y DIVERSIDAD EN CARTAGENA DE INDIAS"/>
        <s v="2021130010220 FORTALECIMIENTO DE LA INCIDENCIA DE LOS CIUDADANOS EN LOS PROCESOS DE PARTICIPACION PARA LA CONSTRUCCION DE LO PUBLICO EN EL DISTRITO DE CARTAGENA DE INDIAS"/>
        <s v="2020130010144 PREVENCION Y CONTROL DE LAS ALTERACIONES DE LA SALUD ORAL  CARTAGENA DE INDIAS"/>
        <s v="2021130010231 FORMACION DE LA CIUDADANIA LIBRE INCLUYENTE Y TRANSFORMADORA PARA LA DEMOCRACIA 2022 2023"/>
        <s v="2021130010232 FORMACION DESARROLLO DE LAS COMPETENCIAS DE LOS SERVIDORES Y SERVIDORAS PUBLICAS DEL DISTRITO DE CARTAGENA DE INDIAS"/>
        <s v="2021130010223 FORTALECIMIENTO DE LA INVESTIGACION E INNOVACION PARA LA GESTION AMBIENTAL SOSTENIBLE EN EL DISTRITO DE  CARTAGENA DE INDIAS"/>
        <s v="2020130010201 FORTALECIMIENTO DE LA EDUCACION Y CULTURA AMBIENTAL EN EL DISTRITO DE  CARTAGENA DE INDIAS"/>
        <s v="2020130010179 GENERACION DE NEGOCIOS VERDES, ECONOMIA CIRCULAR, PRODUCCION Y CONSUMO SOSTENIBLE, NEGOCIOS VERDES INCLUSIVOS EN LA CIUDAD DE   CARTAGENA DE INDIAS"/>
        <s v="2021130010065 FORTALECIMIENTO DE ESTRATEGIAS PARA GARANTIZAR EL DERECHO FUNDAMENTAL A LA VIDA Y LA INTEGRIDAD PERSONAL EN LA LOCALIDAD INDUSTRIAL Y DE LA BAHIA CARTAGENA DE INDIAS"/>
        <s v="2021130010070 RESTAURACION DE LAS AREAS NATURALES COMO PATRIMONIO AMBIENTAL EN LA LOCALIDAD INDUSTRIAL Y DE LA BAHIA,  CARTAGENA DE INDIAS"/>
        <s v="2020130010325 CONSOLIDACION DEL CIERRE DE BRECHAS PARA LA EMPLEABILIDAD Y EMPLEOS INCLUSIVOS A LOS GRUPOS POBLACIONALES VULNERABLES EN EL DISTRITO DE   CARTAGENA DE INDIAS"/>
        <s v="2021130010285 DISE?O IMPLEMENTACION DE LA ESTRATEGIA DISTRITAL DE TRANSPARENCIA, PREVENCION DE LA CORRUPCION Y CULTURA CIUDADANA ANTICORRUPCION, PARA EL FORTALECIMIENTO DE LA CONFIANZA EN LAS INSTITUCIONES DEL DISTRITO DE CARTAGENA DE INDIAS"/>
        <s v="2020130010308 ELABORACION DE ESTUDIOS Y TRAMITES DE LEGALIZACION URBANISTICA DE BARRIOS DEL PROGRAMA MI CASA MI ENTORNO MI HABITAT DE LA CIUDAD DE CARTAGENA DE INDIAS"/>
        <s v="2020130010256 IMPLEMENTACION DE LA ESTRATEGIA SENDERO DE LA CREATIVIDAD: TRANSITO ARMONICO DE EDUCACION INICIAL A PREESCOLAR EN EL MARCO DEL PROGRAMA SABIDURIA DE LA PRIMERA INFANCIA  EN  CARTAGENA DE INDIAS"/>
        <s v="2020130010154 TITULACION Y/O LEGALIZACION DE PREDIOS PARA LA POBLACION BENEFICIADA DEL PROGRAMA MI CASA A LO LEGAL DE LA CIUDAD DE  CARTAGENA DE INDIAS"/>
        <s v="2021130010225 ELABORACION POLITICA PUBLICA Y REGLAMENTACION PROYECTOS PROTECCION ANIMAL CARTAGENA DE INDIAS"/>
        <s v="2021130010266 GENERACION  DEL ESPACIO PUBLICO  CARTAGENA DE INDIAS"/>
        <s v="2021130010268 MEJORAMIENTO DE PARQUES Y ZONAS VERDES PARA LA RECUPERACION  DEL  ESPACIO PUBLICO   CARTAGENA DE INDIAS"/>
        <s v="2021130010125 DESARROLLO DE ACCIONES AFIRMATIVAS PARA EL RECONOCIMIENTO DE LA DIVERSIDAD SEXUAL Y NUEVAS IDENTIDADES DE GENERO EN LA LOCALIDAD DE LA VIRGEN Y TURISTICA CARTAGENA DE INDIAS"/>
        <s v="2021130010288 DESARROLLO DE UN SISTEMA DE INFORMACION DE LOS SERVICIOS PUBLICOS DEL DISTRITO CARTAGENA DE INDIAS"/>
        <s v="2021130010150 PRESTACION DE SERVICIOS BASICOS DE TECNOLOGIA DE INFORMACION Y COMUNICACION EN SALUD EN EL DEPARTAMENTO ADMINISTRATIVO DISTRITAL DE SALUD DE   CARTAGENA DE INDIAS"/>
        <s v="2021130010242 FORMACION MI ORGULLO ES CARTAGENA"/>
        <s v="2021130010036 IMPLEMENTACION DE LA ESTRATEGIA DESCUBRIENDO EL MUNDO: UN GOBIERNO QUE CREE EN LAS NI?AS Y LOS NI?OS EN EL MARCO DEL PROGRAMA SABIDURIA DE LA PRIMERA INFANCIA -TG+ EN  CARTAGENA DE INDIAS"/>
        <s v="2022130010028 ADMINISTRACION DEL FONDO DE SEGURIDAD TERRITORIAL DEL DISTRITO DE CARTAGENA DE INDIAS (PROYECTO NUEVO)"/>
        <s v="2021130010264 INVESTIGACION Y DIVULGACION CULTURAL SOBRE EL IMPACTO DE LA CORRUPCION EN EL MARCO DEL PREMIO JORGE PIEDRAHITA ADUEN EN EL DISTRITO DE CARTAGENA DE INDIAS"/>
        <s v="2021130010121 ADECUACION DE CENTROS DE SALUD PARA LA POBLACION NEGRA AFROCOLOMBIANA RAIZAL Y PALENQUERA EN EL DISTRITO DE   CARTAGENA DE INDIAS"/>
        <s v="2020130010102 FORTALECIMIENTO MUJERES CON AUTONOMIA ECONOMICA  CARTAGENA DE INDIAS"/>
        <s v="2021130010193 FORMULACION PLAN DE INTERNACIONALIZACION DE CARTAGENA DE INDIAS"/>
        <s v="2021130010251 FORMULACION Y ADOPCION DEL PLAN LOCAL DE SEGURIDAD VIAL EN EL DISTRITO DE  CARTAGENA DE INDIAS"/>
        <s v="2021130010186 ASISTENCIA CARTAGENA EMPRENDEDORA PARA PEQUE?OS PRODUCTORES RURALES CARTAGENA DE INDIAS"/>
        <s v="2021130010098 FORTALECIMIENTO DEL MANEJO Y PREVENCION DE DESASTRES DE LA LOCALIDAD DE LA VIRGEN Y TURISTICA CARTAGENA DE INDIAS"/>
        <s v="2021130010107 FORTALECIMIENTO DE LA PARTICIPACION DE ARTISTAS Y GESTORES CULTURALES EN LOS FESTEJOS Y FIESTAS DE LA LOCALIDAD DE LA VIRGEN Y TURISTICA CARTAGENA DE INDIAS"/>
        <s v="2021130010126 FORTALECIMIENTO TECNICO Y LOGISTICO DE LAS ORGANIZACIONES COMUNALES DE LA LOCALIDAD DE LA VIRGEN Y TURISTICA, CARTAGENA DE INDIAS"/>
        <s v="2021130010127 FORTALECIMIENTO TECNICO Y LOGISTICO DEL CONSEJO LOCAL DE PLANEACION DE LA LOCALIDAD DE LA VIRGEN Y TURISTICA ? CARTAGENA DE INDIAS"/>
        <s v="2021130010060 ASISTENCIA INTEGRAL A LA FAUNA DOMESTICA EN CONDICION DE CALLE DE LA LOCALIDAD DE LA VIRGEN Y TURISTICA CARTAGENA DE INDIAS"/>
        <s v="2021130010039 FORMULACION POLITICA PUBLICA DISTRITAL SECTOR EDUCATIVO EG+  CARTAGENA DE INDIAS"/>
        <s v="2021130010187 FORTALECIMIENTO DOTACION Y CAPACITACION A ORGANIZADORES DE PESCADORES PERTENECIENTES A GRUPOS ETNICOS AFRO CARTAGENA DE INDIAS "/>
        <s v="2021130010237 ASISTENCIA EMPODERAMIENTO DEL LIDERAZGO DE LAS MUJERES NI?EZ JOVENES FAMILIA Y GENERACION INDIGENA  CARTAGENA DE INDIAS"/>
        <s v="2020130010120 LOS NINOS, LAS NINAS Y ADOLESCENTES DE CARTAGENA PARTICIPAN Y DISFRUTAN SUS DERECHOS "/>
        <s v="2020130010101 FORTALECIMIENTO EMPLEO INCLUSIVO PARA LOS JOVENES-0  CARTAGENA DE INDIAS"/>
        <s v="2020130010145 PREVENCION Y CONTROL DE LAS ALTERACIONES DE LA SALUD VISUAL  CARTAGENA DE INDIAS"/>
        <s v="2020130010146 PREVENCION Y CONTROL DE SALUD AUDITIVA  CARTAGENA DE INDIAS"/>
        <s v="2021130010241 DESARROLLO E IMPLEMENTACION DE CURSOS DE FORMACION VIRTUAL EN LA ESCUELA DE GOBIERNO DEL DISTRITO DE CARTAGENA DE INDIAS"/>
        <s v="2021130010090 DESARROLLO DE ACTIVIDADES CULTURALES Y ARTISTICAS PARA LOS JOVENES ENTRE 14 Y 28 A?OS DEL DISTRITO DE   CARTAGENA DE INDIAS"/>
        <s v="2021130010228 ACTUALIZACION MUJERES CONSTRUCTORAS DE PAZ, CARTAGENA DE INDIAS"/>
        <s v="2020130010257 FORTALECIMIENTO DE LAS PRACTICAS ETNOEDUCATIVAS EN INSTITUCIONES EDUCATIVAS OFICIALES  DEL DISTRITO   CARTAGENA DE INDIAS"/>
        <s v="2021130010291 PROTECCION Y GARANTIA DE LOS DERECHOS CULTURALES EN EL DISTRITO DE  CARTAGENA DE INDIAS"/>
        <s v="2021130010005 FORTALECIMIENTO Y MODERNIZACION INSTITUCIONAL DEL INSTITUTO DE PATRIMONIO Y CULTURA (IPCC) EN EL DISTRITO DE CARTAGENA DE INDIAS"/>
        <s v="2021130010134 DESARROLLO DEL FESTIVAL DE MEMORIA ORAL UNA ESTRATEGIA PARA LA SOSTENIBILIDAD CULTURAL COMO GARANTIA DE PERMANENCIA DE LOS VALORES CULTURALES EN EL DISTRITO DE CARTAGENA DE INDIAS"/>
        <s v="2020130010110 FORTALECIMIENTO FAMILIAR  CARTAGENA DE INDIAS"/>
        <s v="2020130010168 FORMULACION E IMPLEMENTACION DE LA POLITICA PUBLICA DE JUVENTUD EN  CARTAGENA DE INDIAS"/>
        <s v="2021130010213 ACTUALIZACION LAS MUJERES DECIDIMOS SOBRE EL EJERCICIO DEL PODER CARTAGENA DE INDIAS"/>
        <s v="2020130010306 ELABORACION DE ESTUDIOS SECTORIALES Y SEGUIMIENTO A LA LINEA ESTRATEGICA DE VIVIENDA A TRAVES DE UN OBSERVATORIO DE VIVIENDA DE INTERES SOCIAL DEL PROGRAMA MI CASA MI ENTORNO MI HABITAT DE LA CIUDAD DE CARTAGENA DE INDIAS"/>
        <s v="2021130010222 ADECUACION CARTAGENA LIBRE DE UNA CULTURA MACHISTA CARTAGENA DE INDIAS CARTAGENA DE INDIAS"/>
        <s v="2021130010146 APOYO A LA REALIZACION DEL FESTIVAL INTERNACIONAL DE CINE DE CARTAGENA FICCI 2021 PARA LOS BARRIOS DE CARTAGENA DE INDIAS"/>
        <s v="2021130010278 IMPLEMENTACION DEL PROYECTO CARTAGENA XVI FESTIVAL DE MUSICA CARTAGENA DE INDIAS"/>
        <s v="2020130010321 APOYO A LA FORMACION PARA EL TRABAJO GENERACION DE INGRESOS Y RESPONSABILIDAD SOCIAL EMPRESARIAL A PERSONAS HABITANTES DE CALLE EN  CARTAGENA DE INDIAS"/>
        <s v="2020130010241 CONSTRUCCION PROTECCION COSTERA DE CARTAGENA CIUDAD DE BORDES Y ORILLAS RESILIENTE  CARTAGENA DE INDIAS"/>
        <s v="2021130010234 ACTUALIZACION DIVERSIDAD SEXUAL E IDENTIDADES DE GENERO CARTAGENA DE INDIAS"/>
        <s v="2021130010235 FORMULACION DE LA POLITICA PUBLICA DE DIVERSIDAD SEXUAL E IDENTIDADES DE GENERO CARTAGENA DE INDIAS"/>
        <s v="2021130010216 FORTALECIMIENTO DEL ECOSISTEMA DE COOPERACION DEL DISTRITO DE CARTAGENA DE INDIAS"/>
        <s v="2021130010289 APOYO PARA LA IMPLEMENTACION DE HAY FESTIVAL CARTAGENA DE INDIAS DIGITAL EN EL DISTRITO DE CARTAGENA DE INDIAS "/>
        <s v="2021130010253 ESTUDIOS PARA IMPLEMENTAR EL SISTEMA DE FISCALIZACION ELECTRONICA PARA LA REGULACION Y EL CONTROL DEL TRANSITO EN EL DISTRITO DE   CARTAGENA DE INDIAS"/>
        <s v="2021130010252 DISE?O E IMPLEMENTACION DE UNA PLATAFORMA TECNOLOGICA  VIRTUAL PARA LA INFORMACION Y LA GESTION DE TRAMITES EN EL DEPARTAMENTO ADMINISTRATIVO DE TRANSITO Y TRANSPORTE EN EL DISTRITO DE   CARTAGENA DE INDIAS"/>
        <s v="2021130010214 ACTUALIZACION Y REFORMULACION DE LA POLITICA PUBLICA DE MUJER CARTAGENA DE INDIAS"/>
        <s v="2021130010233 ACTUALIZACION INSTANCIA RECTORA DE LA POLITICA PUBLICA DE MUJERES CARTAGENA DE INDIAS"/>
        <s v="2020130010329 SUSTITUCION DE VEHICULOS DE TRACCION ANIMAL DEDICADOS AL TRANSPORTE DE CARGA LIVIANA EXISTENTES EN EL DISTRITO DE   CARTAGENA DE INDIAS"/>
        <s v="2021130010154 DISE?O Y CONSTRUCCION DE VIAS POR CONTRIBUCION DE VALORIZACION DENTRO DEL PROGRAMA &quot;CARTAGENA SE CONECTA&quot; CARTAGENA DE INDIAS "/>
        <s v="2021130010240 FORMACION INVESTIGACION PREMIOS JORGE PIEDRAHITA ADUEN"/>
        <s v="2021130010243 IMPLEMENTACION DEL SISTEMA PARA RETIRO DE VEHICULOS DE TRANSPORTE PUBLICO COLECTIVO (FONDO DE DESINTEGRACION) EN EL DISTRITO DE CARTAGENA DE INDIAS"/>
        <s v="2023130010003 CONSTRUCCION DEL PARQUE DISTRITAL CIENAGA DE LA VIRGEN PARA LA RECUPERACION AMBIENTAL SOCIAL Y URBANA DE LA CIENAGA DE LA VIRGEN DEL DISTRITO DE CARTAGENA DE INDIAS"/>
        <s v="2021130010139 DESARROLLO DE UN PLAN DE RECUPERACION ADECUACION Y MANTENIMIENTO DE ZONAS VERDES Y PARQUES URBANOS DE LA LOCALIDAD INDUSTRIAL Y DE LA BAHIA CARTAGENA DE INDIAS"/>
        <s v="2021130010093 FORMACION DE LA POBLACION JUVENIL DE LA LOCALIDAD PARA FOMENTAR SU PARTICIPACION CIUDADANA EN LA LOCALIDAD INDUSTRIAL Y DE LA BAHIA,  CARTAGENA DE INDIAS"/>
        <s v="2021130010071 FORTALECIMIENTO DE LOS PROCESOS DE CONSTRUCCION DE PAZ Y RECONCILIACION EN LA LOCALIDAD INDUSTRIAL Y DE LA BAHIA"/>
        <s v="2021130010073 FORTALECIMIENTO DEL CONSEJO LOCAL DE PLANEACION Y DE LOS CONSEJOS COMUNEROS DE GOBIERNOS URBANOS Y RURALES EN LA LOCALIDAD INDUSTRIAL Y DE LA BAHIA CARTAGENA DE INDIAS"/>
        <s v="2021130010062 ASISTENCIA MUJER LIBRE DE VIOLENCIA EN LA LOCALIDAD INDUSTRIAL Y DE LA BAHIA   CARTAGENA DE INDIAS"/>
        <s v="2021130010085 FORTALECIMIENTO DE LA INCLUSION ETNICA EN LA LOCALIDAD INDUSTRIAL Y DE LA BAHIA,  CARTAGENA DE INDIAS"/>
        <s v="2021130010064 FORMACION PARA PROMOVER LOS DERECHOS SEXUALES Y REPRODUCTIVOS EN LA LOCALIDAD INDUSTRIAL Y DE LA BAHIA CARTAGENA DE INDIAS"/>
        <s v="2021130010083 FORTALECIMIENTO DE LOS PROCESOS DE FORMACION SOBRE LOS DERECHOS DE LOS NI?OS NI?AS Y ADOLESCENTES EN LA LOCALIDAD INDUSTRIAL Y DE LA BAHIA,  CARTAGENA DE INDIAS"/>
        <s v="2021130010087 FORTALECIMIENTO A LA ATENCION INCLUSIVA DE LAS PERSONAS CON DISCAPACIDAD EN LA LOCALIDAD INDUSTRIAL Y DE LA BAHIA,  CARTAGENA DE INDIAS"/>
        <s v="2021130010088 FORTALECIMIENTO A LA ATENCION INTEGRAL DE LOS ADULTOS MAYORES DE LA LOCALIDAD INDUSTRIAL Y DE LA BAHIA,  CARTAGENA DE INDIAS"/>
        <s v="2021130010089 FORTALECIMIENTO DE LAS ORGANIZACIONES Y LIDERES COMUNITARIOS PARA LA PARTICIPACION LOCAL EN LA LOCALIDAD INDUSTRIAL Y DE LA BAHIA,  CARTAGENA DE INDIAS"/>
        <s v="2021130010123 FORTALECIMIENTO DE PROCESOS DE RECONOCIMIENTO Y PROMOCION DE LA DIVERSIDAD SEXUAL EN MEDIO DE LA COMUNIDAD DE LA LOCALIDAD INDUSTRIAL Y DE LA BAHIA, CARTAGENA DE INDIAS,"/>
        <s v="2021130010063 FORMACION PARA IMPULSAR LOS ESPACIOS Y PROCESOS DE PARTICIPACION DE LAS MUJERES PARA EL PLENO GOCE DE SUS DERECHOS EN LA LOCALIDAD INDUSTRIAL Y DE LA BAHIA CARTAGENA DE INDIAS"/>
      </sharedItems>
    </cacheField>
    <cacheField name="PILAR" numFmtId="0">
      <sharedItems count="5">
        <s v="08. PILAR CARTAGENA INCLUYENTE"/>
        <s v="07. PILAR CARTAGENA RESILIENTE"/>
        <s v="11. EJE TRANSVERSAL: CARTAGENA CON ATENCION Y GARANTIA DE DERECHOS A POBLACION DIFERENCIAL."/>
        <s v="10. PILAR: CARTAGENA TRANSPARENTE"/>
        <s v="09. PILAR CARTAGENA CONTINGENTE"/>
      </sharedItems>
    </cacheField>
    <cacheField name="LÍNEA" numFmtId="0">
      <sharedItems count="33">
        <s v="8.3 LÍNEA ESTRATÉGICA SALUD PARA TODOS"/>
        <s v="8.2 LÍNEA ESTRATEGICA DE EDUCACION: CULTURA DE LA FORMACION &quot;CON LA EDUCACION PARA TODOS Y TODAS SALVAMOS JUNTOS A CARTAGENA&quot;"/>
        <s v="7.6 LÍNEA ESTRATÉGICA SERVICIOS PÚBLICOS BÁSICOS DEL DISTRITO DE CARTAGENA DE INDIAS: “TODOS CON TODO”"/>
        <s v="7.3 LÍNEA ESTRATÉGICA DESARROLLO URBANO"/>
        <s v="7.2 LÍNEA ESTRATÉGICA ESPACIO PÚBLICO, MOVILIDAD Y TRANSPORTE RESILIENTE"/>
        <s v="11.5 LÍNEA ESTRATÉGICA EN CARTAGENA SALVAMOS NUESTROS ADULTOS MAYORES"/>
        <s v="7.5 LÍNEA ESTRATÉGICA VIVIENDA PARA TODOS"/>
        <s v="7.4 LÍNEA ESTRATÉGICA GESTIÓN DEL RIESGO"/>
        <s v="10.8 LÍNEA ESTRATÉGICA: FINANZAS PÚBLICAS PARA SALVAR A CARTAGENA"/>
        <s v="8.4 LÍNEA ESTRATÉGICA DEPORTE Y RECREACIÓN PARA LA TRANSFORMACION SOCIAL "/>
        <s v="7.7 LÍNEA ESTRATÉGICA INSTRUMENTOS DE ORDENAMIENTO TERRITORIAL."/>
        <s v="10.3 LÍNEA ESTRATÉGICA: CONVIVENCIA Y SEGURIDAD PARA LA GOBERNABILIDAD"/>
        <s v="10.7 LÍNEA ESTRATÉGICA: PARTICIPACIÓN Y DESCENTRALIZACIÓN"/>
        <s v="9.1 LÍNEA ESTRATÉGICA: DESARROLLO ECONÓMICO Y EMPLEABILIDAD"/>
        <s v="8.5 LÍNEA ESTRATÉGICA ARTES, CULTURA Y PATRIMONIO PARA UNA CARTAGENA INCLUYENTE"/>
        <s v="10.4 LÍNEA ESTRATÉGICA DERECHOS HUMANOS PARA LA PAZ"/>
        <s v="7.1 LÍNEA ESTRATÉGICA: “SALVEMOS JUNTOS NUESTRO PATRIMONIO NATURAL”"/>
        <s v="8.1 LÍNEA ESTRATÉGICA: SUPERACIÓN DE LA POBREZA Y DESIGUALDAD."/>
        <s v="11.2 LÍNEA ESTRATÉGICA MUJERES CARTAGENERAS POR SUS DERECHOS."/>
        <s v="10.6 LÍNEA ESTRATÉGICA: CULTURA CIUDADANA PARA LA DEMOCRACIA Y LA PAZ"/>
        <s v="11.3 LÍNEA ESTRATÉGICA: INCLUSIÓN Y OPORTUNIDAD PARA NIÑOS, NIÑAS Y ADOLESCENTES Y FAMILIAS."/>
        <s v="8.6 LÍNEA ESTRATÉGICA PLANEACIÓN SOCIAL DEL TERRITORIO"/>
        <s v="10.1 LÍNEA ESTRATÉGICA GESTIÓN Y DESEMPEÑO INSTITUCIONAL PARA LA GOBERNANZA"/>
        <s v="10.5 LÍNEA ESTRATÉGICA: ATENCIÓN Y REPARACIÓN A VICTIMAS PARA LA CONSTRUCCIÓN DE LA PAZ TERRITORIAL"/>
        <s v="9.3 LÍNEA ESTRATÉGICA: TURISMO, MOTOR DE REACTIVACIÓN ECONÓMICA PARA CARTAGENA DE INDIAS"/>
        <s v="10.2 LÍNEA ESTRATÉGICA: CARTAGENA INTELIGENTE CON TODOS Y PARA TODOS"/>
        <s v="11.7 LÍNEA ESTRATÉGICA TRATO HUMANITARIO AL HABITANTE DE CALLE"/>
        <s v="11.1 LÍNEA ESTRATÉGICA PARA LA EQUIDAD E INCLUSIÓN DE LOS NEGROS, AFROS, PALENQUEROS E INDÍGENA."/>
        <s v="9.2 LÍNEA ESTRATÉGICA: COMPETITIVIDAD E INNOVACIÓN"/>
        <s v="11.6 LÍNEA ESTRATÉGICA: TODOS POR LA PROTECCIÓN SOCIAL DE LAS PERSONAS CON DISCAPACIDAD: “RECONOCIDAS, EMPODERADAS Y RESPETADAS”."/>
        <s v="9.4 LÍNEA ESTRATÉGICA: PLANEACIÓN E INTEGRACIÓN CONTINGENTE DEL TERRITORIO"/>
        <s v="11.4 LÍNEA ESTRATÉGICA JÓVENES SALVANDO A CARTAGENA"/>
        <s v="11.8 LÍNEA ESTRATÉGICA DIVERSIDAD SEXUAL Y NUEVAS IDENTIDADES DE GENERO."/>
      </sharedItems>
    </cacheField>
    <cacheField name="PROGRAMA" numFmtId="0">
      <sharedItems count="160">
        <s v="8.3.1 PROGRAMA: FORTALECIMIENTO DE LA AUTORIDAD SANITARIA"/>
        <s v="8.2.1 PROGRAMA: ACOGIDA “ATENCIÓN A POBLACIONES Y ESTRATEGIAS DE ACCESO Y PERMANENCIA”"/>
        <s v="7.6.1 DE AHORRO Y USO EFICIENTE DE LOS SERVICIOS PÚBLICOS, &quot;AGUA Y SANEAMIENTO BÁSICO PARA TODOS&quot;"/>
        <s v="7.6.2 ENERGÍA ASEQUIBLE, CONFIABLE SOSTENIBLE Y MODERNA PARA TODOS."/>
        <s v="7.3.1 CARTAGENA SE MUEVE "/>
        <s v="7.2.5 TRANSPORTE PARA TODOS"/>
        <s v="8.2.7 PROGRAMA: EDUCACIÓN PARA TRANSFORMAR “EDUCACIÓN MEDIA TÉCNICA Y SUPERIOR”"/>
        <s v="11.5.1 PROGRAMA: ATENCION INTEGRAL PARA MANTENER A SALVO LOS ADULTOS MAYORES"/>
        <s v="7.5.2 MEJORO MI CASA, COMPROMISO DE TODOS"/>
        <s v="7.4.3 MANEJO DE DESASTRE"/>
        <s v="10.8.1 PROGRAMA: FINANZAS SOSTENIBLES PARA SALVAR A CARTAGENA"/>
        <s v="8.4.7 ADMINISTRACION, MANTENIMIENTO, ADECUACION, MEJORAMIENTO Y CONSTRUCCION DE ESCENARIOS DEPORTIVOS"/>
        <s v="7.3.5 INTEGRAL DE CAÑOS, LAGOS Y CIÉNAGAS DE CARTAGENA DE INDIAS"/>
        <s v="10.8.2 PROGRAMA: SANEAMIENTO FISCAL Y FINANCIERO"/>
        <s v="8.2.4 DESARROLLO DE POTENCIALIDADES"/>
        <s v="7.5.1 JUNTOS POR UNA VIVIENDA DIGNA"/>
        <s v="7.7.1 PLAN DE ORDENAMIENTO TERRITORIAL Y ESPECIAL DE MANEJO DE PATRIMONIO."/>
        <s v="7.3.2 SISTEMA HÍDRICO Y PLAN MAESTRO DE ALCANTARILLADO PLUVIALES EN LA CIUDAD PARA SALVAR EL HÁBITAT"/>
        <s v="10.3.8 PROGRAMA: IMPLEMENTACION Y SOSTENIMIENTO DE HERRAMIENTAS TECNOLOGICAS PARA SEGURIDAD Y SOCORRO."/>
        <s v="8.2.10 FORTALECIMIENTO DE LA OFERTA DE EDUCACIÓN SUPERIOR OFICIAL DEL DISTRITO DE CARTAGENA D. T. Y C."/>
        <s v="7.2.3 GENERACIÓN DEL ESPACIO PÚBLICO  "/>
        <s v="10.7.2 PROGRAMA: MODERNIZACIÓN DEL SISTEMA DISTRITAL DE PLANEACIÓN Y DESCENTRALIZACIÓN  "/>
        <s v="8.2.6 DE EDUCACIÓN MEDIANA A TRAVÉS DE TECNOLOGÍAS DE LA INFORMACIÓN Y LAS COMUNICACIONES-TIC´S"/>
        <s v="10.3.10 PROGRAMA: VIGILANCIA DE LAS PLAYAS DEL DISTRITO DE CARTAGENA"/>
        <s v="10.7.1 PROGRAMA: PARTICIPANDO SALVAMOS A CARTAGENA"/>
        <s v="10.3.9 PROGRAMA: OPTIMIZACIÓN DE LA INFRAESTRUCTURA Y MOVILIDAD DE LOS ORGANISMOS DE SEGURIDAD Y SOCORRO"/>
        <s v="7.2.7 FORTALECIMIENTO DE LA CAPACIDAD DE RESPUESTA DEL DEPARTAMENTO ADMINISTRATIVO DE TRÁNSITO Y TRANSPORTE"/>
        <s v="7.2.6 REDUCCIÓN DE LA SINIESTRALIDAD VIAL"/>
        <s v="9.1.5 PROGRAMA: CARTAGENA FACILITA EL EMPRENDIMIENTO"/>
        <s v="8.5.6 PROGRAMA: INFRAESTRUCTURA CULTURAL PARA LA INCLUSIÓN"/>
        <s v="10.4.2 PROGRAMA: SISTEMA PENITENCIARIO Y CARCELARIO EN EL MARCO DE LOS DERECHOS HUMANOS "/>
        <s v="7.6.3 GESTIÓN INTEGRAL DE RESIDUOS SÓLIDOS &quot;CULTURA CIUDADANA PARA EL RECICLAJE INCLUSIVO Y LA ECONOMÍA CIRCULAR&quot;"/>
        <s v="7.1.3 ASEGURAMIENTO, MONITOREO, CONTROL Y VIGILANCIA AMBIENTAL (SISTEMA INTEGRADO DE MONITOREO AMBIENTAL)"/>
        <s v="10.3.1 PLAN INTEGRAL DE SEGURIDAD Y CONVIVENCIA CIUDADANA"/>
        <s v="8.1.10 PROGRAMA: FORTALECIMIENTO INSTITUCIONAL PARA LA SUPERACION DE LA POBREZA EXTREMA Y DESIGUALDAD "/>
        <s v="7.2.2 RECUPERACIÓN DEL ESPACIO PÚBLICO "/>
        <s v="10.3.5 PROGRAMA:  PROMOCIÓN AL ACCESO A LA JUSTICIA"/>
        <s v="7.7.2 ADMINISTRANDO JUNTOS EL CONTROL URBANO"/>
        <s v="7.7.3 ORDENACIÓN TERRITORIAL Y  RECUPERACIÓN SOCIAL, AMBIENTAL Y URBANA DE LA CIÉNAGA DE LA VIRGEN."/>
        <s v="7.4.1 CONOCIMIENTO DEL RIESGO"/>
        <s v="8.4.4 HABITOS Y ESTILO DE VIDA SALUDABLE"/>
        <s v="8.1.5 INGRESO Y TRABAJO PARA LA SUPERACIÓN DE LA POBREZA EXTREMA Y DESIGUALDAD"/>
        <s v="10.7.4 PROGRAMA: PRESUPUESTO PARTICIPATIVO"/>
        <s v="11.2.3 PROGRAMA: MUJER, CONSTRUCTORAS DE PAZ"/>
        <s v="8.5.4 PROGRAMA: VALORACION, CIUDADO Y APROPIACION SOCIAL DEL PATRIMONIO MATERIAL "/>
        <s v="7.1.5 SALVEMOS JUNTOS NUESTRO RECURSO HÍDRICO (GESTION INTEGRAL RECURSOS HÍDRICOS)"/>
        <s v="7.2.8 MOVILIDAD SOSTENIBLE EN EL DISTRITO DE CARTAGENA"/>
        <s v="10.3.3 PROGRAMA:  MEJORAR LA CONVIVENCIA CIUDADANA CON LA IMPLEMENTACIÓN DEL CÓDIGO NACIONAL DE SEGURIDAD Y CONVIVENCIA CIUDADANA"/>
        <s v="10.6.3 PROGRAMA: CARTAGENA TE QUIERE, QUIERE A CARTAGENA: PLAN DECENAL DE CULTURA CIUDADANA Y CARTAGENIDAD."/>
        <s v="8.4.2 DEPORTE ASOCIADO &quot;INCENTIVOS CON-SENTIDO&quot;"/>
        <s v="11.3.2 PROTECCIÓN DE LA INFANCIA Y LA ADOLESCENCIA PARA LA PREVENCIÓN Y ATENCIÓN DE VIOLENCIAS"/>
        <s v="8.3.9 SALUD PÚBLICA EN EMERGENCIAS Y DESASTRES"/>
        <s v="8.4.1 “LA ESCUELA Y EL DEPORTE SON DE TODOS” "/>
        <s v="9.1.11 PROGRAMA: SISTEMAS DE MERCADOS PÚBLICOS"/>
        <s v="8.6.1 PROGRAMA: INSTRUMENTOS DE PLANIFICACIÓN SOCIAL DEL TERRITORIO"/>
        <s v="7.4.2 REDUCCIÓN DEL RIESGO"/>
        <s v="10.1.1 PROGRAMA: GESTIÓN PÚBLICA INTEGRADA Y TRANSPARENTE"/>
        <s v="8.1.8 PROGRAMA: SEGURIDAD ALIMENTARIA Y NUTRICIÓN PARA LA SUPERACIÓN DE LA POBREZA EXTREMA"/>
        <s v="8.2.9 PROGRAMA: POR UNA EDUCACIÓN POST SECUNDARIA DISTRITAL"/>
        <s v="8.2.8 PROGRAMA: MOVILIZACIÓN  “POR UNA GESTIÓN EDUCATIVA TRANSPARENTE, PARTICIPATIVA Y EFICIENTE”"/>
        <s v="11.3.1 PROGRAMA: COMPROMETIDOS CON LA SALVACIÓN DE NUESTRA PRIMERA INFANCIA"/>
        <s v="7.1.1 RECUPERAR Y RESTAURAR NUESTRAS ÁREAS NATURALES (BOSQUES Y BIODIVERSIDAD Y SERVICIOS ECO SISTÉMICOS)"/>
        <s v="8.2.5 PARTICIPACIÓN, DEMOCRACIA Y AUTONOMÍA"/>
        <s v="10.5.1 PROGRAMA: ATENCIÓN, ASISTENCIA Y REPARACIÓN INTEGRAL A LAS VÍCTIMAS"/>
        <s v="8.4.5 RECREACION COMUNITARIA &quot;RECREATE CARTAGENA&quot;"/>
        <s v="9.3.2 PROGRAMA: CONECTIVIDAD"/>
        <s v="8.4.3 DEPORTE SOCIAL COMUNITARIO CON INCLUSION &quot;CARTAGENA INCLUYENTE&quot;"/>
        <s v="8.5.1 PROGRAMA: MEDIACION Y BIBLIOTECAS PARA LA INCLUSION"/>
        <s v="8.1.4 PROGRAMA: HABITABILIDAD PARA LA SUPERACIÓN DE LA POBREZA EXTREMA Y LA DESIGUALDAD"/>
        <s v="8.2.3 PROGRAMA: FORMANDO CON AMOR “GENIO SINGULAR”"/>
        <s v="8.3.7 SEXUALIDAD, DERECHOS SEXUALES Y REPRODUCTIVOS"/>
        <s v="10.2.3 PROGRAMA: CARTAGENA HACIA LA MODERNIDAD"/>
        <s v="11.7.1 PROGRAMA: HABITANTE DE CALLE CON DESARROLLO HUMANO INTEGRAL"/>
        <s v="10.4.1 PROGRAMA: PREVENCIÓN, PROMOCIÓN Y PROTECCIÓN DE LOS DERECHOS HUMANOS EN EL DISTRITO DE CARTAGENA"/>
        <s v="8.3.8 VIDA SALUDABLE Y ENFERMEDADES TRANSMISIBLES"/>
        <s v="8.3.5 CONVIVENCIA SOCIAL Y SALUD MENTAL"/>
        <s v="8.5.3 PROGRAMA: PATRIMONIO INMATERIAL: PRACTICAS SIGNIFICATIVAS PARA LA MEMORIA"/>
        <s v="10.6.5 PROGRAMA: NUESTRA CARTAGENA SOÑADA."/>
        <s v="10.2.1 PROGRAMA: CARTAGENA INTELIGENTE CON TODOS Y PARA TODOS"/>
        <s v="9.1.3 PROGRAMA: &quot;EMPLEO INCLUSIVO PARA LOS JÓVENES”"/>
        <s v="9.1.9 PROGRAMA: DESARROLLO DEL ECOSISTEMA DIGITAL BASADO EN LA CUARTA REVOLUCION INDUSTRIAL "/>
        <s v="9.1.1 PROGRAMA: CENTROS PARA EL EMPRENDIMIENTO Y LA GESTIÓN DE LA EMPLEABILIDAD EN CARTAGENA DE INDIAS"/>
        <s v="8.3.4 VIDA SALUDABLE Y CONDICIONES NO TRANSMISIBLES"/>
        <s v="11.1.1 FORTALECIMIENTO DE POBLACIÓN NEGRA, AFROCOLOMBIANA, RAIZAL Y PALENQUERA EN EL DISTRITO DE CARTAGENA"/>
        <s v="10.2.4 PROGRAMA: ORGANIZACIÓN Y RECUPERACIÓN DEL PATRIMONIO PÚBLICO DE CARTAGENA "/>
        <s v="8.5.2 PROGRAMA: ESTIMULOS PARA LAS ARTES Y EL EMPRENDIMIENTO PARA UNA CARTAGENA INCLUYENTE"/>
        <s v="8.3.3 SALUD AMBIENTAL"/>
        <s v="8.3.10 SALUD Y ÁMBITO LABORAL"/>
        <s v="9.2.1 PROGRAMA: CARTAGENA CIUDAD INNOVADORA"/>
        <s v="7.2.4 MOVILIDAD EN CARTAGENA"/>
        <s v="7.2.1 SOSTENIBILIDAD DEL ESPACIO PÚBLICO"/>
        <s v="10.3.2 PROGRAMA: FORTALECIMIENTO DE LA CONVIVENCIA Y LA SEGURIDAD CIUDADANA"/>
        <s v="10.3.6 PROGRAMA: ASISTENCIA Y ATENCIÓN INTEGRAL A LOS NIÑOS, NIÑAS, ADOLESCENTES Y JÓVENES EN RIESGO DE VINCULARSE A ACTIVIDADES DELICTIVAS"/>
        <s v="8.3.6 NUTRICIÓN E INOCUIDAD DE ALIMENTOS"/>
        <s v="10.2.2 PROGRAMA: CARTAGENEROS CONECTADOS Y ALFABETIZADOS"/>
        <s v="8.4.6 PROGRAMA: OBSERVATORIO DE CIENCIAS APLICADAS AL DEPORTE, LA RECREACIÓN, LA ACTIVIDAD FÍSICA Y EL APROVECHAMIENTO DEL TIEMPO LIBRE EN EL DISTRITO DE CARTAGENA DE INDIAS."/>
        <s v="8.1.6 PROGRAMA: BANCARIZACIÓN PARA LA SUPERACIÓN DE LA POBREZA EXTREMA Y DESIGUALDAD"/>
        <s v="7.1.8 BIENESTAR Y PROTECCIÓN ANIMAL"/>
        <s v="9.2.3 PROGRAMA: CARTAGENA FOMENTA LA CIENCIA, TECNOLOGÍA E INNOVACIÓN : JUNTOS POR LA EXTENSIÓN AGROPECUARIA A PEQUEÑOS PRODUCTORES."/>
        <s v="8.3.2 TRANSVERSAL GESTIÓN DIFERENCIAL DE POBLACIONES VULNERABLES"/>
        <s v="9.1.6 PROGRAMA: ZONAS DE AGLOMERACIÓN PRODUCTIVA"/>
        <s v="9.3.3 PROGRAMA: TURISMO COMPETITIVO Y SOSTENIBLE"/>
        <s v="9.1.8 PROGRAMA: CIERRE DE BRECHAS DE CAPITAL HUMANO"/>
        <s v="11.1.2 FORTALECIMIENTO E INCLUSIÓN PRODUCTIVA PARA POBLACIÓN NEGRA, AFROCOLOMBIANA, RAIZAL Y PALENQUERA EN EL DISTRITO DE CARTAGENA"/>
        <s v="11.6.1 PROGRAMA: GESTIÓN SOCIAL INTEGRAL Y ARTICULADORA POR LA PROTECCIÓN DE LAS PERSONAS CON DISCAPACIDAD Y/O SU FAMILIA O CUIDADOR."/>
        <s v="8.2.2 PROGRAMA: SABIDURÍA DE LA PRIMERA INFANCIA “GRANDES BANDERAS, GESTO E IDEAS PARA CAMBIAR EL PLANETA”"/>
        <s v="8.1.1 PROGRAMA: IDENTIFICACIÓN PARA LA SUPERACION DE LA POBREZA EXTREMA Y DESIGUALDAD"/>
        <s v="7.4.4 FORTALECIMIENTO CUERPO DE BOMBEROS"/>
        <s v="11.6.2 PROGRAMA: PACTO O ALIANZA POR LA INCLUSIÓN SOCIAL Y PRODUCTIVA DE LAS PERSONAS CON DISCAPACIDAD."/>
        <s v="10.7.3 PROGRAMA: POLÍTICAS PÚBLICAS INTERSECTORIALES Y CON VISIÓN INTEGRAL DE ENFOQUES BASADOS EN DERECHOS HUMANOS "/>
        <s v="7.1.7 INSTITUCIONES AMBIENTALES MÁS MODERNAS, EFICIENTES Y TRANSPARENTES (FORTALECIMIENTO INSTITUCIONAL)"/>
        <s v="7.1.2 ORDENAMIENTO AMBIENTAL Y ADAPTACIÓN AL CAMBIO CLIMÁTICO PARA LA SOSTENIBILIDAD AMBIENTAL. (MITIGACIÓN Y GESTIÓN DEL RIESGO AMBIENTAL)"/>
        <s v="10.3.11 PROGRAMA: CONVIVENCIA PARA LA SEGURIDAD "/>
        <s v="7.6.5 CEMENTERIOS"/>
        <s v="9.4.2 PROGRAMA: NORMAS DE PROMOCIÓN DEL DESARROLLO URBANO Y ECONÓMICO"/>
        <s v="8.1.7 PROGRAMA: DINÁMICA FAMILIAR PARA LA SUPERACIÓN DE LA POBREZA EXTREMA"/>
        <s v="8.1.9 PROGRAMA: ACCESO A LA JUSTICIA PARA LA SUPERACIÓN DE LA POBREZA EXTREMA Y DESIGUALDAD"/>
        <s v="10.3.7 PROGRAMA:  FORTALECIMIENTO SISTEMA DE RESPONSABILIDAD PENAL PARA ADOLESCENTES –SRPA"/>
        <s v="9.2.2 PROGRAMA: CARTAGENA DESTINO DE INVERSIÓN"/>
        <s v="9.1.4 PROGRAMA: ENCADENAMIENTOS PRODUCTIVOS"/>
        <s v="9.4.1 INTEGRACIÓN Y PROYECTOS ENTRE CIUDADES"/>
        <s v="8.6.2 PROGRAMA: CATASTRO MULTIPROPÓSITO"/>
        <s v="9.3.1 PROGRAMA: PROMOCIÓN NACIONAL E INTERNACIONAL DE CARTAGENA DE INDIAS"/>
        <s v="11.1.7 PROGRAMA: FORTALECIMIENTO DE LA POBLACIÓN INDÍGENA EN EL DISTRITO DE CARTAGENA."/>
        <s v="8.1.2 PROGRAMA: SALUD PARA LA SUPERACIÓN DE LA POBREZA EXTREMA Y DESIGUALDAD"/>
        <s v="8.1.3 PROGRAMA: EDUCACIÓN PARA LA SUPERACIÓN DE LA POBREZA EXTREMA Y LA DESIGUALDAD"/>
        <s v="10.5.2 PROGRAMA: CONSTRUCCIÓN DE PAZ TERRITORIAL"/>
        <s v="10.3.4 PROGRAMA: FORTALECIMIENTO CAPACIDAD OPERATIVA DE LA SECRETARIA DEL INTERIOR Y CONVIVENCIA CIUDADANA"/>
        <s v="11.4.1 PROGRAMA: JOVENES PARTICIPANDO Y SALVANDO A CARTAGENA"/>
        <s v="11.6.3 PROGRAMA: DESARROLLO LOCAL INCLUSIVO DE LAS PERSONAS CON DISCAPACIDAD: RECONOCIMIENTO DE CAPACIDADES, DIFERENCIAS Y DIVERSIDAD."/>
        <s v="10.6.2 PROGRAMA: CIUDADANÍA LIBRE, INCLUYENTE Y TRANSFORMADORA "/>
        <s v="10.6.1 PROGRAMA: SERVIDOR Y SERVIDORA PÚBLICA AL SERVICIO DE LA CIUDADANÍA"/>
        <s v="7.1.4 INVESTIGACIÓN, EDUCACIÓN Y CULTURA AMBIENTAL (EDUCACIÓN Y CULTURA AMBIENTAL)"/>
        <s v="7.1.6 NEGOCIOS VERDES, ECONOMÍA CIRCULAR, PRODUCCIÓN Y CONSUMO SOSTENIBLE (NEGOCIOS VERDES INCLUSIVOS)"/>
        <s v="9.1.7 PROGRAMA: CIERRE DE BRECHAS DE EMPLEABILIDAD"/>
        <s v="10.1.2 PROGRAMA: TRANSPARENCIA PARA EL FORTALECIMIENTO DE LA CONFIANZA EN LAS INSTITUCIONES DEL DISTRITO DE CARTAGENA."/>
        <s v="7.5.5 MI CASA, MI ENTORNO, MI HABITAT    "/>
        <s v="7.5.3 ¡MI CASA A LO LEGAL!  "/>
        <s v="7.6.4 SISTEMA DE INFORMACIÓN DE LOS SERVICIOS PÚBLICOS, “SERVINFO”"/>
        <s v="10.6.4 PROGRAMA: YO SOY CARTAGENA"/>
        <s v="10.2.5 PROGRAMA: JORGE PIEDRAHITA ADUEN"/>
        <s v="11.1.4 PROGRAMA: PROMOCIÓN, PREVENCIÓN Y ATENCIÓN EN SALUD PARA LA POBLACIÓN NEGRA, AFROCOLOMBIANA, RAIZAL Y PALENQUERA EN EL DISTRITO DE CARTAGENA."/>
        <s v="9.1.2 PROGRAMA: MUJERES CON AUTONOMÍA ECONÓMICA"/>
        <s v="9.1.12 PROGRAMA: MAS COOPERACIÓN INTERNACIONAL"/>
        <s v="9.1.10 PROGRAMA: CARTAGENA EMPRENDEDORA PARA PEQUEÑOS PRODUCTORES RURALES"/>
        <s v="11.1.11 PROGRAMA: EMPODERAMIENTO DEL LIDERAZGO DE LAS MUJERES, NIÑEZ, JÓVENES, FAMILIA Y GENERACIÓN INDÍGENA"/>
        <s v="11.3.3 PROGRAMA: LOS NIÑOS, LAS NIÑAS Y ADOLESCENTES DE CARTAGENA PARTICIPAN Y DISFRUTAN SUS DERECHOS."/>
        <s v="10.6.6 PROGRAMA: CONECTATE CON CARTAGENA"/>
        <s v="11.2.2 PROGRAMA: UNA VIDA LIBRE DE VIOLENCIAS PARA LAS MUJERES"/>
        <s v="8.5.5 PROTECCION Y GARANTIA DE LOS DERECHOS CULTURALES EN EL DISTRITO DE  CARTAGENA DE INDIAS"/>
        <s v="8.5.5 PROGRAMA: DERECHOS CULTURALES Y BUEN GOBIERNO PARA EL FORTALECIMIENTO INSTITUCIONAL Y CIUDADANO"/>
        <s v="11.1.6 PROGRAMA: SOSTENIBILIDAD CULTURAL COMO GARANTÍA DE PERMANENCIA."/>
        <s v="11.3.4 PROGRAMA: FORTALECIMIENTO FAMILIAR."/>
        <s v="11.4.2 PROGRAMA: POLITICA PUBLICA DE JUVENTUD"/>
        <s v="11.2.1 PROGRAMA: LAS MUJERES DECIDIMOS SOBRE EL EJERCICIO DEL PODER"/>
        <s v="11.2.4 PROGRAMA: CARTAGENA LIBRE DE UNA CULTURA MACHISTA"/>
        <s v="11.7.2 FORMACIÓN PARA EL TRABAJO - GENERACIÓN DE INGRESOS Y RESPONSABILIDAD SOCIAL EMPRESARIAL"/>
        <s v="7.3.3 CARTAGENA CIUDAD DE BORDES Y ORILLAS RESILIENTE "/>
        <s v="11.8.1 PROGRAMA: DIVERSIDAD SEXUAL E IDENTIDADES DE GÉNERO"/>
        <s v="7.3.4 CARTAGENA SE CONECTA"/>
      </sharedItems>
    </cacheField>
    <cacheField name="N3" numFmtId="0">
      <sharedItems/>
    </cacheField>
    <cacheField name="N4" numFmtId="0">
      <sharedItems/>
    </cacheField>
    <cacheField name="INICIAL" numFmtId="43">
      <sharedItems containsSemiMixedTypes="0" containsString="0" containsNumber="1" minValue="0" maxValue="624376680282"/>
    </cacheField>
    <cacheField name="MODIFICACIONES" numFmtId="43">
      <sharedItems containsSemiMixedTypes="0" containsString="0" containsNumber="1" minValue="-2865950153.3800001" maxValue="57000000000"/>
    </cacheField>
    <cacheField name="VIGENTE" numFmtId="43">
      <sharedItems containsSemiMixedTypes="0" containsString="0" containsNumber="1" minValue="0" maxValue="632359592732"/>
    </cacheField>
    <cacheField name="DISPONIBILIDADES" numFmtId="43">
      <sharedItems containsSemiMixedTypes="0" containsString="0" containsNumber="1" minValue="0" maxValue="629333092301"/>
    </cacheField>
    <cacheField name="SALDO_APROPIACION" numFmtId="43">
      <sharedItems containsSemiMixedTypes="0" containsString="0" containsNumber="1" minValue="0" maxValue="33681596993.16"/>
    </cacheField>
    <cacheField name="COMPROMISOS" numFmtId="43">
      <sharedItems containsSemiMixedTypes="0" containsString="0" containsNumber="1" minValue="0" maxValue="629333092301"/>
    </cacheField>
    <cacheField name="EJEC_PRESUP(%)" numFmtId="43">
      <sharedItems containsSemiMixedTypes="0" containsString="0" containsNumber="1" minValue="0" maxValue="100"/>
    </cacheField>
    <cacheField name="GIROS" numFmtId="43">
      <sharedItems containsSemiMixedTypes="0" containsString="0" containsNumber="1" minValue="0" maxValue="629333092301"/>
    </cacheField>
    <cacheField name="EJEC_PRESUP_GIROS(%)" numFmtId="43">
      <sharedItems containsSemiMixedTypes="0" containsString="0" containsNumber="1" minValue="0" maxValue="100"/>
    </cacheField>
    <cacheField name="SALDO_APROPIACION_COMP" numFmtId="43">
      <sharedItems containsSemiMixedTypes="0" containsString="0" containsNumber="1" minValue="0" maxValue="33681596993.16"/>
    </cacheField>
    <cacheField name="PAGOS" numFmtId="43">
      <sharedItems containsSemiMixedTypes="0" containsString="0" containsNumber="1" minValue="0" maxValue="629333092301"/>
    </cacheField>
    <cacheField name="% COMPROMISOS" numFmtId="0" formula="COMPROMISOS/VIGENTE" databaseField="0"/>
    <cacheField name="% OBLIGACIONES" numFmtId="0" formula="GIROS/VIGEN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8">
  <r>
    <n v="2023"/>
    <n v="100"/>
    <x v="0"/>
    <x v="0"/>
    <x v="0"/>
    <s v="2,3,1906,0300,2021130010156"/>
    <n v="2021130010156"/>
    <s v="049"/>
    <x v="0"/>
    <s v="INV"/>
    <s v="NO"/>
    <s v="AMPLIACION Y CONTINUIDAD DE LA AFILIACION AL REGIMEN SUBSIDIADO EN SALUD EN EL DISTRITO DE  CARTAGENA DE INDIAS"/>
    <x v="0"/>
    <x v="0"/>
    <x v="0"/>
    <x v="0"/>
    <s v="06"/>
    <s v="00"/>
    <n v="624376680282"/>
    <n v="7982912450"/>
    <n v="632359592732"/>
    <n v="629333092301"/>
    <n v="3026500431"/>
    <n v="629333092301"/>
    <n v="99.52"/>
    <n v="629333092301"/>
    <n v="99.52"/>
    <n v="3026500431"/>
    <n v="629333092301"/>
  </r>
  <r>
    <n v="2023"/>
    <n v="100"/>
    <x v="1"/>
    <x v="1"/>
    <x v="1"/>
    <s v="2,3,2299,0700,2020130010052"/>
    <n v="2020130010052"/>
    <s v="071"/>
    <x v="1"/>
    <s v="INV"/>
    <s v="NO"/>
    <s v="ADMINISTRACION DEL TALENTO HUMANO DEL SERVICIO EDUCATIVO OFICIAL DOCENTES, DIRECTIVOS DOCENTES Y ADMINISTRATIVOS DEL DISTRITO DE CARTAGENA DE INDIAS"/>
    <x v="1"/>
    <x v="0"/>
    <x v="1"/>
    <x v="1"/>
    <s v="06"/>
    <s v="00"/>
    <n v="441753371446"/>
    <n v="12966075438"/>
    <n v="454719446884"/>
    <n v="454719446884"/>
    <n v="0"/>
    <n v="454715695957.5"/>
    <n v="100"/>
    <n v="454531130453.5"/>
    <n v="99.96"/>
    <n v="3750926.5"/>
    <n v="449088620953.5"/>
  </r>
  <r>
    <n v="2023"/>
    <n v="100"/>
    <x v="0"/>
    <x v="0"/>
    <x v="0"/>
    <s v="2,3,1906,0300,2021130010156"/>
    <n v="2021130010156"/>
    <s v="068"/>
    <x v="2"/>
    <s v="INV"/>
    <s v="NO"/>
    <s v="AMPLIACION Y CONTINUIDAD DE LA AFILIACION AL REGIMEN SUBSIDIADO EN SALUD EN EL DISTRITO DE  CARTAGENA DE INDIAS"/>
    <x v="0"/>
    <x v="0"/>
    <x v="0"/>
    <x v="0"/>
    <s v="06"/>
    <s v="00"/>
    <n v="273520428843"/>
    <n v="14915845070"/>
    <n v="288436273913"/>
    <n v="288436273913"/>
    <n v="0"/>
    <n v="288436273913"/>
    <n v="100"/>
    <n v="288436273913"/>
    <n v="100"/>
    <n v="0"/>
    <n v="288436273913"/>
  </r>
  <r>
    <n v="2023"/>
    <n v="100"/>
    <x v="2"/>
    <x v="2"/>
    <x v="2"/>
    <s v="2,3,4003,1400,2021130010196"/>
    <n v="2021130010196"/>
    <s v="180"/>
    <x v="3"/>
    <s v="INV"/>
    <s v="NO"/>
    <s v="ADMINISTRACION DEL FONDO DE SOLIDARIDAD Y REDISTRIBUCION DEL INGRESOS PARA LOS SERVICIOS PUBLICOS DOMICILIARIOS DE ACUEDUCTO, ALCANTARILLADO Y ASEO EN EL DISTRITO DE CARTAGENA DE INDIAS"/>
    <x v="2"/>
    <x v="1"/>
    <x v="2"/>
    <x v="2"/>
    <s v="06"/>
    <s v="00"/>
    <n v="84153724369"/>
    <n v="0"/>
    <n v="84153724369"/>
    <n v="82935450196"/>
    <n v="1218274173"/>
    <n v="82935450196"/>
    <n v="98.55"/>
    <n v="82267521461"/>
    <n v="97.76"/>
    <n v="1218274173"/>
    <n v="82267521461"/>
  </r>
  <r>
    <n v="2023"/>
    <n v="100"/>
    <x v="1"/>
    <x v="1"/>
    <x v="1"/>
    <s v="2,3,2201,0700,2020130010065"/>
    <n v="2020130010065"/>
    <s v="071"/>
    <x v="1"/>
    <s v="INV"/>
    <s v="NO"/>
    <s v="IMPLEMENTACION DE LA ESTRATEGIA ESCUELA DINAMICA: LLEGO Y ME QUEDO EN LA ESCUELA EN EL DISTRITO DE  CARTAGENA DE INDIAS"/>
    <x v="3"/>
    <x v="0"/>
    <x v="1"/>
    <x v="1"/>
    <s v="06"/>
    <s v="00"/>
    <n v="76899939152"/>
    <n v="6019533769"/>
    <n v="82919472921"/>
    <n v="82452992434"/>
    <n v="466480487"/>
    <n v="82452992434"/>
    <n v="99.44"/>
    <n v="82452992434"/>
    <n v="99.44"/>
    <n v="466480487"/>
    <n v="82452992434"/>
  </r>
  <r>
    <n v="2023"/>
    <n v="100"/>
    <x v="1"/>
    <x v="1"/>
    <x v="1"/>
    <s v="2,3,2201,0700,2020130010057"/>
    <n v="2020130010057"/>
    <s v="001"/>
    <x v="4"/>
    <s v="INV"/>
    <s v="NO"/>
    <s v="OPTIMIZACION DE LA OPERACION DE LAS INSTITUCIONES EDUCATIVAS OFICIALES DEL DISTRITO DE   CARTAGENA DE INDIAS"/>
    <x v="4"/>
    <x v="0"/>
    <x v="1"/>
    <x v="1"/>
    <s v="06"/>
    <s v="00"/>
    <n v="67797791725"/>
    <n v="-2865950153.3800001"/>
    <n v="64931841571.620003"/>
    <n v="64931841571.620003"/>
    <n v="0"/>
    <n v="64931841571.620003"/>
    <n v="100"/>
    <n v="56583782434.709999"/>
    <n v="87.14"/>
    <n v="0"/>
    <n v="56390793253.970001"/>
  </r>
  <r>
    <n v="2023"/>
    <n v="100"/>
    <x v="2"/>
    <x v="2"/>
    <x v="2"/>
    <s v="2,3,2102,1900,2021130010195"/>
    <n v="2021130010195"/>
    <s v="121"/>
    <x v="5"/>
    <s v="INV"/>
    <s v="NO"/>
    <s v="IMPLEMENTACION DE LA OPTIMIZACION DEL SERVICIO DE ALUMBRADO PUBLICO Y EL SUMINISTRO DE ENERGIA PARA EL SISTEMA, EN EL DISTRITO DE CARTAGENA DE INDIAS "/>
    <x v="5"/>
    <x v="1"/>
    <x v="2"/>
    <x v="3"/>
    <s v="06"/>
    <s v="00"/>
    <n v="67546852263"/>
    <n v="0"/>
    <n v="67546852263"/>
    <n v="60419022115"/>
    <n v="7127830148"/>
    <n v="60414970243"/>
    <n v="89.44"/>
    <n v="51594799320.639999"/>
    <n v="76.38"/>
    <n v="7131882020"/>
    <n v="51594799320.639999"/>
  </r>
  <r>
    <n v="2023"/>
    <n v="100"/>
    <x v="1"/>
    <x v="1"/>
    <x v="1"/>
    <s v="2,3,2201,0700,2020130010195"/>
    <n v="2020130010195"/>
    <s v="001"/>
    <x v="4"/>
    <s v="INV"/>
    <s v="NO"/>
    <s v="IMPLEMENTACION DE LA ESTRATEGIA PERMANECER: ME ALIMENTO Y APRENDO ALIMENTACION ESCOLAR EN  CARTAGENA DE INDIAS "/>
    <x v="6"/>
    <x v="0"/>
    <x v="1"/>
    <x v="1"/>
    <s v="06"/>
    <s v="00"/>
    <n v="36557279364"/>
    <n v="0"/>
    <n v="36557279364"/>
    <n v="36557279364"/>
    <n v="0"/>
    <n v="36541422604"/>
    <n v="99.96"/>
    <n v="36513161958.629997"/>
    <n v="99.88"/>
    <n v="15856760"/>
    <n v="36449844040.629997"/>
  </r>
  <r>
    <n v="2023"/>
    <n v="100"/>
    <x v="2"/>
    <x v="2"/>
    <x v="2"/>
    <s v="2,3,4003,1400,2021130010196"/>
    <n v="2021130010196"/>
    <s v="055"/>
    <x v="6"/>
    <s v="INV"/>
    <s v="NO"/>
    <s v="ADMINISTRACION DEL FONDO DE SOLIDARIDAD Y REDISTRIBUCION DEL INGRESOS PARA LOS SERVICIOS PUBLICOS DOMICILIARIOS DE ACUEDUCTO, ALCANTARILLADO Y ASEO EN EL DISTRITO DE CARTAGENA DE INDIAS"/>
    <x v="2"/>
    <x v="1"/>
    <x v="2"/>
    <x v="2"/>
    <s v="06"/>
    <s v="00"/>
    <n v="30218854950"/>
    <n v="702789130"/>
    <n v="30921644080"/>
    <n v="29672371906"/>
    <n v="1249272174"/>
    <n v="29672371906"/>
    <n v="95.96"/>
    <n v="27455880544"/>
    <n v="88.79"/>
    <n v="1249272174"/>
    <n v="27455880544"/>
  </r>
  <r>
    <n v="2023"/>
    <n v="100"/>
    <x v="3"/>
    <x v="3"/>
    <x v="3"/>
    <s v="2,3,2402,0600,2021130010155"/>
    <n v="2021130010155"/>
    <s v="183"/>
    <x v="7"/>
    <s v="INV"/>
    <s v="NO"/>
    <s v="ESTUDIOS Y DISE?OS, CONSTRUCCION, MEJORAMIENTO Y REHABILITACION DE VIAS PARA EL TRANSPORTE Y LA MOVILIDAD EN EL DISTRITO DE CARTAGENA DE INDIAS"/>
    <x v="7"/>
    <x v="1"/>
    <x v="3"/>
    <x v="4"/>
    <s v="06"/>
    <s v="00"/>
    <n v="24000000000"/>
    <n v="0"/>
    <n v="24000000000"/>
    <n v="23052950122.259998"/>
    <n v="947049877.74000001"/>
    <n v="22746622350"/>
    <n v="94.78"/>
    <n v="1793293781.05"/>
    <n v="7.47"/>
    <n v="1253377650"/>
    <n v="1490932491.9300001"/>
  </r>
  <r>
    <n v="2023"/>
    <n v="100"/>
    <x v="4"/>
    <x v="4"/>
    <x v="4"/>
    <s v="2,3,2408,0600,2020130010075"/>
    <n v="2020130010075"/>
    <s v="019"/>
    <x v="8"/>
    <s v="INV"/>
    <s v="NO"/>
    <s v="FORTALECIMIENTO OPERACIONAL DEL SISTEMA INTEGRADO DE TRANSPORTE MASIVO DE CARTAGENA DE INDIAS  TRANSCARIBE  CARTAGENA DE INDIAS"/>
    <x v="8"/>
    <x v="1"/>
    <x v="4"/>
    <x v="5"/>
    <s v="06"/>
    <s v="00"/>
    <n v="23884646510"/>
    <n v="0"/>
    <n v="23884646510"/>
    <n v="23884646510"/>
    <n v="0"/>
    <n v="23884646510"/>
    <n v="100"/>
    <n v="23449241500"/>
    <n v="98.18"/>
    <n v="0"/>
    <n v="23449241500"/>
  </r>
  <r>
    <n v="2023"/>
    <n v="100"/>
    <x v="0"/>
    <x v="0"/>
    <x v="0"/>
    <s v="2,3,1906,0300,2021130010153"/>
    <n v="2021130010153"/>
    <s v="001"/>
    <x v="4"/>
    <s v="INV"/>
    <s v="NO"/>
    <s v="FORTALECIMIENTO DE LA CALIDAD DE LA ATENCION EN SALUD  PARA LA POBLACION POBRE NO ASEGURADA RESIDENTE  EN EL DISTRITO DE CARTAGENA DE INDIAS"/>
    <x v="9"/>
    <x v="0"/>
    <x v="0"/>
    <x v="0"/>
    <s v="06"/>
    <s v="00"/>
    <n v="22541843874"/>
    <n v="0"/>
    <n v="22541843874"/>
    <n v="22521843873.77"/>
    <n v="20000000.23"/>
    <n v="22510777451.77"/>
    <n v="99.86"/>
    <n v="18282002369.419998"/>
    <n v="81.099999999999994"/>
    <n v="31066422.23"/>
    <n v="17328331797.77"/>
  </r>
  <r>
    <n v="2023"/>
    <n v="100"/>
    <x v="3"/>
    <x v="3"/>
    <x v="3"/>
    <s v="2,3,2402,0600,2021130010155"/>
    <n v="2021130010155"/>
    <s v="001"/>
    <x v="4"/>
    <s v="INV"/>
    <s v="NO"/>
    <s v="ESTUDIOS Y DISE?OS, CONSTRUCCION, MEJORAMIENTO Y REHABILITACION DE VIAS PARA EL TRANSPORTE Y LA MOVILIDAD EN EL DISTRITO DE CARTAGENA DE INDIAS"/>
    <x v="7"/>
    <x v="1"/>
    <x v="3"/>
    <x v="4"/>
    <s v="06"/>
    <s v="00"/>
    <n v="16891695333"/>
    <n v="0"/>
    <n v="16891695333"/>
    <n v="16891695333"/>
    <n v="0"/>
    <n v="16855846692.98"/>
    <n v="99.79"/>
    <n v="2610751263.8299999"/>
    <n v="15.46"/>
    <n v="35848640.020000003"/>
    <n v="2286214030.23"/>
  </r>
  <r>
    <n v="2023"/>
    <n v="100"/>
    <x v="0"/>
    <x v="0"/>
    <x v="0"/>
    <s v="2,3,1906,0300,2021130010156"/>
    <n v="2021130010156"/>
    <s v="015"/>
    <x v="9"/>
    <s v="INV"/>
    <s v="NO"/>
    <s v="AMPLIACION Y CONTINUIDAD DE LA AFILIACION AL REGIMEN SUBSIDIADO EN SALUD EN EL DISTRITO DE  CARTAGENA DE INDIAS"/>
    <x v="0"/>
    <x v="0"/>
    <x v="0"/>
    <x v="0"/>
    <s v="06"/>
    <s v="00"/>
    <n v="12933675500"/>
    <n v="747327635"/>
    <n v="13681003135"/>
    <n v="13581082374"/>
    <n v="99920761"/>
    <n v="13581082374"/>
    <n v="99.27"/>
    <n v="13581082374"/>
    <n v="99.27"/>
    <n v="99920761"/>
    <n v="13581082374"/>
  </r>
  <r>
    <n v="2023"/>
    <n v="100"/>
    <x v="1"/>
    <x v="1"/>
    <x v="1"/>
    <s v="2,3,2202,0700,2020130010268"/>
    <n v="2020130010268"/>
    <s v="056"/>
    <x v="10"/>
    <s v="INV"/>
    <s v="NO"/>
    <s v="CONSOLIDACION DE BECAS UNIVERSITARIAS PARA EGRESADOS DE LAS INSTITUCIONES EDUCATIVAS OFICIALES DE  CARTAGENA DE INDIAS"/>
    <x v="10"/>
    <x v="0"/>
    <x v="1"/>
    <x v="6"/>
    <s v="06"/>
    <s v="00"/>
    <n v="12449949134"/>
    <n v="2961691538"/>
    <n v="15411640672"/>
    <n v="15411640672"/>
    <n v="0"/>
    <n v="15411640672"/>
    <n v="100"/>
    <n v="15411640672"/>
    <n v="100"/>
    <n v="0"/>
    <n v="5021957573.8299999"/>
  </r>
  <r>
    <n v="2023"/>
    <n v="100"/>
    <x v="1"/>
    <x v="1"/>
    <x v="1"/>
    <s v="2,3,2201,0700,2020130010057"/>
    <n v="2020130010057"/>
    <s v="172"/>
    <x v="11"/>
    <s v="INV"/>
    <s v="NO"/>
    <s v="OPTIMIZACION DE LA OPERACION DE LAS INSTITUCIONES EDUCATIVAS OFICIALES DEL DISTRITO DE   CARTAGENA DE INDIAS"/>
    <x v="4"/>
    <x v="0"/>
    <x v="1"/>
    <x v="1"/>
    <s v="06"/>
    <s v="00"/>
    <n v="10436072410"/>
    <n v="-1308880848"/>
    <n v="9127191562"/>
    <n v="9127191562"/>
    <n v="0"/>
    <n v="9127191562"/>
    <n v="100"/>
    <n v="9127191562"/>
    <n v="100"/>
    <n v="0"/>
    <n v="9127191562"/>
  </r>
  <r>
    <n v="2023"/>
    <n v="100"/>
    <x v="2"/>
    <x v="2"/>
    <x v="2"/>
    <s v="2,3,4003,1400,2021130010196"/>
    <n v="2021130010196"/>
    <s v="062"/>
    <x v="12"/>
    <s v="INV"/>
    <s v="NO"/>
    <s v="ADMINISTRACION DEL FONDO DE SOLIDARIDAD Y REDISTRIBUCION DEL INGRESOS PARA LOS SERVICIOS PUBLICOS DOMICILIARIOS DE ACUEDUCTO, ALCANTARILLADO Y ASEO EN EL DISTRITO DE CARTAGENA DE INDIAS"/>
    <x v="2"/>
    <x v="1"/>
    <x v="2"/>
    <x v="2"/>
    <s v="06"/>
    <s v="00"/>
    <n v="8662789238"/>
    <n v="-1598704790"/>
    <n v="7064084448"/>
    <n v="7051812122"/>
    <n v="12272326"/>
    <n v="7051812122"/>
    <n v="99.83"/>
    <n v="7051812122"/>
    <n v="99.83"/>
    <n v="12272326"/>
    <n v="7051812122"/>
  </r>
  <r>
    <n v="2023"/>
    <n v="100"/>
    <x v="1"/>
    <x v="1"/>
    <x v="1"/>
    <s v="2,3,2201,0700,2020130010094"/>
    <n v="2020130010094"/>
    <s v="001"/>
    <x v="4"/>
    <s v="INV"/>
    <s v="NO"/>
    <s v="FORTALECIMIENTO DE LOS AMBIENTES DE APRENDIZAJE DE LAS SEDES DE LAS INSTITUCIONES EDUCATIVAS DE CARTAGENA DE INDIAS"/>
    <x v="11"/>
    <x v="0"/>
    <x v="1"/>
    <x v="1"/>
    <s v="06"/>
    <s v="00"/>
    <n v="8109712187"/>
    <n v="460095000"/>
    <n v="8569807187"/>
    <n v="8453047798"/>
    <n v="116759389"/>
    <n v="8453047798"/>
    <n v="98.64"/>
    <n v="2250383975"/>
    <n v="26.26"/>
    <n v="116759389"/>
    <n v="2158013776"/>
  </r>
  <r>
    <n v="2023"/>
    <n v="100"/>
    <x v="2"/>
    <x v="2"/>
    <x v="2"/>
    <s v="2,3,3202,0900,2021130010218"/>
    <n v="2021130010218"/>
    <s v="001"/>
    <x v="4"/>
    <s v="INV"/>
    <s v="NO"/>
    <s v="PROTECCION DE PREDIOS QUE CONSITUYEN AREAS DE IMPORTANCIA ESTRATEGICA AIE PARA EL SISTEMA DE ACUEDUCTO DEFINIDO EN EL POMCA EN EL DISTRITO DE CARTAGENA DE INDIAS,"/>
    <x v="12"/>
    <x v="1"/>
    <x v="2"/>
    <x v="2"/>
    <s v="06"/>
    <s v="00"/>
    <n v="7532568610"/>
    <n v="970036709"/>
    <n v="8502605319"/>
    <n v="2100000000"/>
    <n v="6402605319"/>
    <n v="1948000000"/>
    <n v="22.91"/>
    <n v="1768000000"/>
    <n v="20.79"/>
    <n v="6554605319"/>
    <n v="778000000"/>
  </r>
  <r>
    <n v="2023"/>
    <n v="100"/>
    <x v="5"/>
    <x v="5"/>
    <x v="5"/>
    <s v="2,3,4103,1500,2020130010133"/>
    <n v="2020130010133"/>
    <s v="088"/>
    <x v="13"/>
    <s v="INV"/>
    <s v="NO"/>
    <s v="APOYO PARA LA ATENCION INTEGRAL A LOS ADULTOS MAYORES EN CENTROS DE VIDA Y GRUPOS ORGANIZADOS EN EL DISTRITO DE  CARTAGENA DE INDIAS"/>
    <x v="13"/>
    <x v="2"/>
    <x v="5"/>
    <x v="7"/>
    <s v="06"/>
    <s v="00"/>
    <n v="7499737793"/>
    <n v="6253016"/>
    <n v="7505990809"/>
    <n v="7470208068"/>
    <n v="35782741"/>
    <n v="7464416257.7600002"/>
    <n v="99.45"/>
    <n v="4871198539.6999998"/>
    <n v="64.900000000000006"/>
    <n v="41574551.240000002"/>
    <n v="4850109873.6999998"/>
  </r>
  <r>
    <n v="2023"/>
    <n v="100"/>
    <x v="6"/>
    <x v="6"/>
    <x v="6"/>
    <s v="2,3,4001,1400,2020130010153"/>
    <n v="2020130010153"/>
    <s v="039"/>
    <x v="14"/>
    <s v="INV"/>
    <s v="NO"/>
    <s v="MEJORAMIENTO DE LAS CONDICIONES DE HABITABILIDAD PARA LA POBLACION BENEFICIADA DEL SECTOR URBANO Y RURAL DEL PROGRAMA MEJORO MI CASA, COMPROMISO DE TODOS DEL DISTRITO DE   CARTAGENA DE INDIAS"/>
    <x v="14"/>
    <x v="1"/>
    <x v="6"/>
    <x v="8"/>
    <s v="06"/>
    <s v="00"/>
    <n v="7361763638"/>
    <n v="0"/>
    <n v="7361763638"/>
    <n v="7361763638"/>
    <n v="0"/>
    <n v="7361763638"/>
    <n v="100"/>
    <n v="7361763638"/>
    <n v="100"/>
    <n v="0"/>
    <n v="7361763638"/>
  </r>
  <r>
    <n v="2023"/>
    <n v="100"/>
    <x v="1"/>
    <x v="1"/>
    <x v="1"/>
    <s v="2,3,2201,0700,2020130010195"/>
    <n v="2020130010195"/>
    <s v="070"/>
    <x v="15"/>
    <s v="INV"/>
    <s v="NO"/>
    <s v="IMPLEMENTACION DE LA ESTRATEGIA PERMANECER: ME ALIMENTO Y APRENDO ALIMENTACION ESCOLAR EN  CARTAGENA DE INDIAS "/>
    <x v="6"/>
    <x v="0"/>
    <x v="1"/>
    <x v="1"/>
    <s v="06"/>
    <s v="00"/>
    <n v="6593082715"/>
    <n v="0"/>
    <n v="6593082715"/>
    <n v="6593082715"/>
    <n v="0"/>
    <n v="6593082715"/>
    <n v="100"/>
    <n v="6593082715"/>
    <n v="100"/>
    <n v="0"/>
    <n v="6593082715"/>
  </r>
  <r>
    <n v="2023"/>
    <n v="100"/>
    <x v="4"/>
    <x v="4"/>
    <x v="4"/>
    <s v="2,3,4503,1000,2020130010033"/>
    <n v="2020130010033"/>
    <s v="001"/>
    <x v="4"/>
    <s v="INV"/>
    <s v="NO"/>
    <s v="CONTROL DE LOS RIESGOS EN NUESTRO TERRITORIO  CARTAGENA DE INDIAS"/>
    <x v="15"/>
    <x v="1"/>
    <x v="7"/>
    <x v="9"/>
    <s v="06"/>
    <s v="00"/>
    <n v="6183011570"/>
    <n v="0"/>
    <n v="6183011570"/>
    <n v="3372476067.25"/>
    <n v="2810535502.75"/>
    <n v="3370476067.25"/>
    <n v="54.51"/>
    <n v="3370475754.23"/>
    <n v="54.51"/>
    <n v="2812535502.75"/>
    <n v="3299680521.23"/>
  </r>
  <r>
    <n v="2023"/>
    <n v="100"/>
    <x v="7"/>
    <x v="7"/>
    <x v="7"/>
    <s v="2,3,4599,1000,2022130010001"/>
    <n v="2022130010001"/>
    <s v="070"/>
    <x v="15"/>
    <s v="INV"/>
    <s v="NO"/>
    <s v="IMPLEMENTACION DE ESTRATEGIAS PARA EL MEJORAMIENTO Y SOSTENIBILIDAD DE LAS FINANZAS EN EL DISTRITO DE CARTAGENA DE INDIAS  CARTAGENA DE INDIAS"/>
    <x v="16"/>
    <x v="3"/>
    <x v="8"/>
    <x v="10"/>
    <s v="06"/>
    <s v="00"/>
    <n v="6152814228"/>
    <n v="0"/>
    <n v="6152814228"/>
    <n v="6152814228"/>
    <n v="0"/>
    <n v="6152814228"/>
    <n v="100"/>
    <n v="6152814228"/>
    <n v="100"/>
    <n v="0"/>
    <n v="6152814228"/>
  </r>
  <r>
    <n v="2023"/>
    <n v="100"/>
    <x v="8"/>
    <x v="8"/>
    <x v="8"/>
    <s v="2,3,4301,1604,2020130010036"/>
    <n v="2020130010036"/>
    <s v="097"/>
    <x v="16"/>
    <s v="INV"/>
    <s v="NO"/>
    <s v="CONSERVACION , MANTENIMIENTO Y MEJORAMIENTO DE LOS ESCENARIOS DEPORTIVOS DE LA CIUDAD COMO ESTRATEGIA DE PRESERVACION DEL PATRIMONIO MATERIAL DEL DISTRITO DE   CARTAGENA DE INDIAS"/>
    <x v="17"/>
    <x v="0"/>
    <x v="9"/>
    <x v="11"/>
    <s v="06"/>
    <s v="00"/>
    <n v="5764703547"/>
    <n v="2961691538"/>
    <n v="8726395085"/>
    <n v="5571852328.3999996"/>
    <n v="3154542756.5999999"/>
    <n v="5571852328.3999996"/>
    <n v="63.85"/>
    <n v="5571852328.3999996"/>
    <n v="63.85"/>
    <n v="3154542756.5999999"/>
    <n v="5571852328.3999996"/>
  </r>
  <r>
    <n v="2023"/>
    <n v="100"/>
    <x v="1"/>
    <x v="1"/>
    <x v="1"/>
    <s v="2,3,2299,0700,2020130010052"/>
    <n v="2020130010052"/>
    <s v="001"/>
    <x v="4"/>
    <s v="INV"/>
    <s v="NO"/>
    <s v="ADMINISTRACION DEL TALENTO HUMANO DEL SERVICIO EDUCATIVO OFICIAL DOCENTES, DIRECTIVOS DOCENTES Y ADMINISTRATIVOS DEL DISTRITO DE CARTAGENA DE INDIAS"/>
    <x v="1"/>
    <x v="0"/>
    <x v="1"/>
    <x v="1"/>
    <s v="06"/>
    <s v="00"/>
    <n v="5667993941"/>
    <n v="1637025471.8900001"/>
    <n v="7305019412.8900003"/>
    <n v="7305019412"/>
    <n v="0.89"/>
    <n v="5937056955"/>
    <n v="81.27"/>
    <n v="5717290506"/>
    <n v="78.27"/>
    <n v="1367962457.8900001"/>
    <n v="5636166007.5"/>
  </r>
  <r>
    <n v="2023"/>
    <n v="100"/>
    <x v="7"/>
    <x v="7"/>
    <x v="7"/>
    <s v="2,3,4599,1000,2022130010001"/>
    <n v="2022130010001"/>
    <s v="001"/>
    <x v="4"/>
    <s v="INV"/>
    <s v="NO"/>
    <s v="IMPLEMENTACION DE ESTRATEGIAS PARA EL MEJORAMIENTO Y SOSTENIBILIDAD DE LAS FINANZAS EN EL DISTRITO DE CARTAGENA DE INDIAS  CARTAGENA DE INDIAS"/>
    <x v="16"/>
    <x v="3"/>
    <x v="8"/>
    <x v="10"/>
    <s v="06"/>
    <s v="00"/>
    <n v="5631162525"/>
    <n v="1894305950"/>
    <n v="7525468475"/>
    <n v="7517567616.2600002"/>
    <n v="7900858.7400000002"/>
    <n v="7506153329.2600002"/>
    <n v="99.74"/>
    <n v="6708049643.4899998"/>
    <n v="89.14"/>
    <n v="19315145.739999998"/>
    <n v="6524297647.4899998"/>
  </r>
  <r>
    <n v="2023"/>
    <n v="100"/>
    <x v="9"/>
    <x v="9"/>
    <x v="9"/>
    <s v="2,3,3205,0900,2021130010194"/>
    <n v="2021130010194"/>
    <s v="070"/>
    <x v="15"/>
    <s v="INV"/>
    <s v="NO"/>
    <s v="Asistencia nuevo proyecto de ca?os lagos lagunas y cienagas del distrito de  Cartagena de Indias"/>
    <x v="18"/>
    <x v="1"/>
    <x v="3"/>
    <x v="12"/>
    <s v="06"/>
    <s v="00"/>
    <n v="5369584259"/>
    <n v="-1019062399"/>
    <n v="4350521860"/>
    <n v="1969417598"/>
    <n v="2381104262"/>
    <n v="1969417598"/>
    <n v="45.27"/>
    <n v="0"/>
    <n v="0"/>
    <n v="2381104262"/>
    <n v="0"/>
  </r>
  <r>
    <n v="2023"/>
    <n v="100"/>
    <x v="1"/>
    <x v="1"/>
    <x v="1"/>
    <s v="2,3,2201,0700,2020130010195"/>
    <n v="2020130010195"/>
    <s v="124"/>
    <x v="17"/>
    <s v="INV"/>
    <s v="NO"/>
    <s v="IMPLEMENTACION DE LA ESTRATEGIA PERMANECER: ME ALIMENTO Y APRENDO ALIMENTACION ESCOLAR EN  CARTAGENA DE INDIAS "/>
    <x v="6"/>
    <x v="0"/>
    <x v="1"/>
    <x v="1"/>
    <s v="06"/>
    <s v="00"/>
    <n v="5177908510"/>
    <n v="0"/>
    <n v="5177908510"/>
    <n v="3000000000"/>
    <n v="2177908510"/>
    <n v="3000000000"/>
    <n v="57.94"/>
    <n v="3000000000"/>
    <n v="57.94"/>
    <n v="2177908510"/>
    <n v="3000000000"/>
  </r>
  <r>
    <n v="2023"/>
    <n v="100"/>
    <x v="7"/>
    <x v="7"/>
    <x v="7"/>
    <s v="2,3,4599,1000,2021130010274"/>
    <n v="2021130010274"/>
    <s v="001"/>
    <x v="4"/>
    <s v="INV"/>
    <s v="NO"/>
    <s v=" _x0009_IMPLEMENTACION DEL PLAN DE SANEAMIENTO FISCAL Y FINANCIERO DEL DISTRITO DE CARTAGENA DE INDIAS"/>
    <x v="19"/>
    <x v="3"/>
    <x v="8"/>
    <x v="13"/>
    <s v="06"/>
    <s v="00"/>
    <n v="5000000000"/>
    <n v="2182339023"/>
    <n v="7182339023"/>
    <n v="5000000000"/>
    <n v="2182339023"/>
    <n v="4998909304.9700003"/>
    <n v="69.599999999999994"/>
    <n v="4494516983.9700003"/>
    <n v="62.58"/>
    <n v="2183429718.0300002"/>
    <n v="4494516983.9700003"/>
  </r>
  <r>
    <n v="2023"/>
    <n v="100"/>
    <x v="3"/>
    <x v="3"/>
    <x v="3"/>
    <s v="2,3,3204,0900,2021130010184"/>
    <n v="2021130010184"/>
    <s v="001"/>
    <x v="4"/>
    <s v="INV"/>
    <s v="NO"/>
    <s v="RECUPERACION Y APROVECHAMIENTO INTEGRAL DEL SISTEMA INTEGRAL DE CA?OS, LAGOS Y CIENAGAS DEL DISTRITO DE CARTAGENA DE INDIAS"/>
    <x v="20"/>
    <x v="1"/>
    <x v="3"/>
    <x v="12"/>
    <s v="06"/>
    <s v="00"/>
    <n v="5000000000"/>
    <n v="0"/>
    <n v="5000000000"/>
    <n v="1900065791"/>
    <n v="3099934209"/>
    <n v="1693940015"/>
    <n v="33.880000000000003"/>
    <n v="1693940015"/>
    <n v="33.880000000000003"/>
    <n v="3306059985"/>
    <n v="1692400015"/>
  </r>
  <r>
    <n v="2023"/>
    <n v="100"/>
    <x v="3"/>
    <x v="3"/>
    <x v="3"/>
    <s v="2,3,4503,1000,2021130010215"/>
    <n v="2021130010215"/>
    <s v="001"/>
    <x v="4"/>
    <s v="INV"/>
    <s v="NO"/>
    <s v="ESTUDIOS TECNICOS, DISE?OS Y OBRAS CONTINGENTES DERIVADAS DE SENTENCIAS JUDICIALES Y OBRAS DE EMERGENCIA EN INFRAESTRUCTURA DIFERENTES A VIAS EN EL DISTRITO DE CARTAGENA DE INDIAS"/>
    <x v="21"/>
    <x v="1"/>
    <x v="3"/>
    <x v="4"/>
    <s v="06"/>
    <s v="00"/>
    <n v="5000000000"/>
    <n v="0"/>
    <n v="5000000000"/>
    <n v="2427030511"/>
    <n v="2572969489"/>
    <n v="1562283842"/>
    <n v="31.25"/>
    <n v="281173333"/>
    <n v="5.62"/>
    <n v="3437716158"/>
    <n v="278533333"/>
  </r>
  <r>
    <n v="2023"/>
    <n v="100"/>
    <x v="1"/>
    <x v="1"/>
    <x v="1"/>
    <s v="2,3,2201,0700,2021130010227"/>
    <n v="2021130010227"/>
    <s v="171"/>
    <x v="18"/>
    <s v="INV"/>
    <s v="NO"/>
    <s v="FORTALECIMIENTO DE LOS PROCESOS FORMATIVOS EN LAS INSTITUCIONES EDUCATIVAS OFICIALES DEL DISTRITO DE CARTAGENA: DESARROLLO DE POTENCIALIDADES"/>
    <x v="22"/>
    <x v="0"/>
    <x v="1"/>
    <x v="14"/>
    <s v="06"/>
    <s v="00"/>
    <n v="4739107200"/>
    <n v="-2547500520"/>
    <n v="2191606680"/>
    <n v="1376863753"/>
    <n v="814742927"/>
    <n v="1376863753"/>
    <n v="62.82"/>
    <n v="53187593"/>
    <n v="2.4300000000000002"/>
    <n v="814742927"/>
    <n v="0"/>
  </r>
  <r>
    <n v="2023"/>
    <n v="100"/>
    <x v="1"/>
    <x v="1"/>
    <x v="1"/>
    <s v="2,3,2201,0700,2020130010195"/>
    <n v="2020130010195"/>
    <s v="072"/>
    <x v="19"/>
    <s v="INV"/>
    <s v="NO"/>
    <s v="IMPLEMENTACION DE LA ESTRATEGIA PERMANECER: ME ALIMENTO Y APRENDO ALIMENTACION ESCOLAR EN  CARTAGENA DE INDIAS "/>
    <x v="6"/>
    <x v="0"/>
    <x v="1"/>
    <x v="1"/>
    <s v="06"/>
    <s v="00"/>
    <n v="4037821100"/>
    <n v="300019371"/>
    <n v="4337840471"/>
    <n v="4337840471"/>
    <n v="0"/>
    <n v="4337840471"/>
    <n v="100"/>
    <n v="4337840471"/>
    <n v="100"/>
    <n v="0"/>
    <n v="4337840471"/>
  </r>
  <r>
    <n v="2023"/>
    <n v="100"/>
    <x v="6"/>
    <x v="6"/>
    <x v="6"/>
    <s v="2,3,4001,1400,2020130010152"/>
    <n v="2020130010152"/>
    <s v="001"/>
    <x v="4"/>
    <s v="INV"/>
    <s v="NO"/>
    <s v="APLICACION A SUBSIDIOS FAMILIARES DE VIVIENDA PARA LA POBLACION BENEFICIADA DEL PROGRAMA JUNTOS POR UNA VIVIENDA DIGNA DE LA CIUDAD DE  CARTAGENA DE INDIAS"/>
    <x v="23"/>
    <x v="1"/>
    <x v="6"/>
    <x v="15"/>
    <s v="06"/>
    <s v="00"/>
    <n v="4000000001"/>
    <n v="0"/>
    <n v="4000000001"/>
    <n v="4000000001"/>
    <n v="0"/>
    <n v="4000000001"/>
    <n v="100"/>
    <n v="4000000001"/>
    <n v="100"/>
    <n v="0"/>
    <n v="4000000001"/>
  </r>
  <r>
    <n v="2023"/>
    <n v="100"/>
    <x v="1"/>
    <x v="1"/>
    <x v="1"/>
    <s v="2,3,2201,0700,2020130010082"/>
    <n v="2020130010082"/>
    <s v="001"/>
    <x v="4"/>
    <s v="INV"/>
    <s v="NO"/>
    <s v="IMPLEMENTACION DE LA ESTRATEGIA PERMANECER: MI ESCUELA, MI LUGARFAVORITO, TRANSPORTE Y OTRAS ESTRATEGIAS DE PERMANENCIA EN  CARTAGENA DE INDIAS"/>
    <x v="24"/>
    <x v="0"/>
    <x v="1"/>
    <x v="1"/>
    <s v="06"/>
    <s v="00"/>
    <n v="4000000000"/>
    <n v="-59209206.289999999"/>
    <n v="3940790793.71"/>
    <n v="3940790792.7600002"/>
    <n v="0.95"/>
    <n v="3940790792.7600002"/>
    <n v="100"/>
    <n v="3940790791"/>
    <n v="100"/>
    <n v="0.95"/>
    <n v="3931635505"/>
  </r>
  <r>
    <n v="2023"/>
    <n v="100"/>
    <x v="9"/>
    <x v="9"/>
    <x v="9"/>
    <s v="2,3,4002,1400,2021130010261"/>
    <n v="2021130010261"/>
    <s v="001"/>
    <x v="4"/>
    <s v="INV"/>
    <s v="NO"/>
    <s v="CONSTRUCCION DE LOS INSTRUMENTOS DE PLANIFICACION (PEMP Y POT) DE LA CIUDAD DE CARTAGENA DE INDIAS"/>
    <x v="25"/>
    <x v="1"/>
    <x v="10"/>
    <x v="16"/>
    <s v="06"/>
    <s v="00"/>
    <n v="3788931177"/>
    <n v="-435826667"/>
    <n v="3353104510"/>
    <n v="2990871667"/>
    <n v="362232843"/>
    <n v="2990871667"/>
    <n v="89.2"/>
    <n v="2792291267"/>
    <n v="83.27"/>
    <n v="362232843"/>
    <n v="2558896267"/>
  </r>
  <r>
    <n v="2023"/>
    <n v="100"/>
    <x v="1"/>
    <x v="1"/>
    <x v="1"/>
    <s v="2,3,2201,0700,2020130010195"/>
    <n v="2020130010195"/>
    <s v="028"/>
    <x v="20"/>
    <s v="INV"/>
    <s v="NO"/>
    <s v="IMPLEMENTACION DE LA ESTRATEGIA PERMANECER: ME ALIMENTO Y APRENDO ALIMENTACION ESCOLAR EN  CARTAGENA DE INDIAS "/>
    <x v="6"/>
    <x v="0"/>
    <x v="1"/>
    <x v="1"/>
    <s v="06"/>
    <s v="00"/>
    <n v="3776440296"/>
    <n v="2439368709"/>
    <n v="6215809005"/>
    <n v="2877560005"/>
    <n v="3338249000"/>
    <n v="2877560005"/>
    <n v="46.29"/>
    <n v="2877560005"/>
    <n v="46.29"/>
    <n v="3338249000"/>
    <n v="2877560005"/>
  </r>
  <r>
    <n v="2023"/>
    <n v="100"/>
    <x v="3"/>
    <x v="3"/>
    <x v="3"/>
    <s v="2,3,3203,0900,2021130010141"/>
    <n v="2021130010141"/>
    <s v="001"/>
    <x v="4"/>
    <s v="INV"/>
    <s v="NO"/>
    <s v="CONSTRUCCION, RECTIFICACION Y RECUPERACION DEL SISTEMA HIDRICO Y PLAN MAESTRO DE ALCANTARILLADO PLUVIAL PARA SALVAR EL HABITAT EN EL DISTRITO DE CARTAGENA DE INDIAS"/>
    <x v="26"/>
    <x v="1"/>
    <x v="3"/>
    <x v="17"/>
    <s v="06"/>
    <s v="00"/>
    <n v="3732918363"/>
    <n v="0"/>
    <n v="3732918363"/>
    <n v="3732918363"/>
    <n v="0"/>
    <n v="3644055963"/>
    <n v="97.62"/>
    <n v="3644055963"/>
    <n v="97.62"/>
    <n v="88862400"/>
    <n v="3632505963"/>
  </r>
  <r>
    <n v="2023"/>
    <n v="100"/>
    <x v="10"/>
    <x v="10"/>
    <x v="10"/>
    <s v="2,3,4501,1000,2021130010180"/>
    <n v="2021130010180"/>
    <s v="037"/>
    <x v="21"/>
    <s v="INV"/>
    <s v="NO"/>
    <s v="IMPLEMENTACION Y SOSTENIMIENTO DE HERRAMIENTAS TECNOLOGICAS PARA SEGURIDAD Y SOCORRO"/>
    <x v="27"/>
    <x v="3"/>
    <x v="11"/>
    <x v="18"/>
    <s v="06"/>
    <s v="00"/>
    <n v="3732354626"/>
    <n v="0"/>
    <n v="3732354626"/>
    <n v="3732354626"/>
    <n v="0"/>
    <n v="3732354626"/>
    <n v="100"/>
    <n v="3732354626"/>
    <n v="100"/>
    <n v="0"/>
    <n v="3732354626"/>
  </r>
  <r>
    <n v="2023"/>
    <n v="100"/>
    <x v="0"/>
    <x v="0"/>
    <x v="0"/>
    <s v="2,3,1906,0300,2021130010156"/>
    <n v="2021130010156"/>
    <s v="186"/>
    <x v="22"/>
    <s v="INV"/>
    <s v="NO"/>
    <s v="AMPLIACION Y CONTINUIDAD DE LA AFILIACION AL REGIMEN SUBSIDIADO EN SALUD EN EL DISTRITO DE  CARTAGENA DE INDIAS"/>
    <x v="0"/>
    <x v="0"/>
    <x v="0"/>
    <x v="0"/>
    <s v="06"/>
    <s v="00"/>
    <n v="3650531352"/>
    <n v="0"/>
    <n v="3650531352"/>
    <n v="3606465884"/>
    <n v="44065468"/>
    <n v="3606465884"/>
    <n v="98.79"/>
    <n v="3606465884"/>
    <n v="98.79"/>
    <n v="44065468"/>
    <n v="3606465884"/>
  </r>
  <r>
    <n v="2023"/>
    <n v="100"/>
    <x v="11"/>
    <x v="11"/>
    <x v="11"/>
    <s v="2,3,2202,0700,2021130010152"/>
    <n v="2021130010152"/>
    <s v="001"/>
    <x v="4"/>
    <s v="INV"/>
    <s v="NO"/>
    <s v="FORTALECIMIENTO DE LA INSTITUCION UNIVERSITARIA MAYOR DE CARTAGENA DE INDIAS"/>
    <x v="28"/>
    <x v="0"/>
    <x v="1"/>
    <x v="19"/>
    <s v="06"/>
    <s v="00"/>
    <n v="3500000000"/>
    <n v="0"/>
    <n v="3500000000"/>
    <n v="3500000000"/>
    <n v="0"/>
    <n v="3500000000"/>
    <n v="100"/>
    <n v="3500000000"/>
    <n v="100"/>
    <n v="0"/>
    <n v="3500000000"/>
  </r>
  <r>
    <n v="2023"/>
    <n v="100"/>
    <x v="1"/>
    <x v="1"/>
    <x v="1"/>
    <s v="2,3,2201,0700,2020130010057"/>
    <n v="2020130010057"/>
    <s v="171"/>
    <x v="18"/>
    <s v="INV"/>
    <s v="NO"/>
    <s v="OPTIMIZACION DE LA OPERACION DE LAS INSTITUCIONES EDUCATIVAS OFICIALES DEL DISTRITO DE   CARTAGENA DE INDIAS"/>
    <x v="4"/>
    <x v="0"/>
    <x v="1"/>
    <x v="1"/>
    <s v="06"/>
    <s v="00"/>
    <n v="3192296644"/>
    <n v="0"/>
    <n v="3192296644"/>
    <n v="2730979517.2800002"/>
    <n v="461317126.72000003"/>
    <n v="2730979500.5300002"/>
    <n v="85.55"/>
    <n v="2730979498.4899998"/>
    <n v="85.55"/>
    <n v="461317143.47000003"/>
    <n v="2638006080.4899998"/>
  </r>
  <r>
    <n v="2023"/>
    <n v="100"/>
    <x v="4"/>
    <x v="4"/>
    <x v="4"/>
    <s v="2,3,2408,0600,2020130010075"/>
    <n v="2020130010075"/>
    <s v="190"/>
    <x v="23"/>
    <s v="INV"/>
    <s v="NO"/>
    <s v="FORTALECIMIENTO OPERACIONAL DEL SISTEMA INTEGRADO DE TRANSPORTE MASIVO DE CARTAGENA DE INDIAS  TRANSCARIBE  CARTAGENA DE INDIAS"/>
    <x v="8"/>
    <x v="1"/>
    <x v="4"/>
    <x v="5"/>
    <s v="06"/>
    <s v="00"/>
    <n v="3049800000"/>
    <n v="0"/>
    <n v="3049800000"/>
    <n v="20996641"/>
    <n v="3028803359"/>
    <n v="20996641"/>
    <n v="0.69"/>
    <n v="9903141"/>
    <n v="0.32"/>
    <n v="3028803359"/>
    <n v="9903141"/>
  </r>
  <r>
    <n v="2023"/>
    <n v="100"/>
    <x v="4"/>
    <x v="4"/>
    <x v="4"/>
    <s v="2,3,2402,0600,2021130010272"/>
    <n v="2021130010272"/>
    <s v="001"/>
    <x v="4"/>
    <s v="INV"/>
    <s v="NO"/>
    <s v="IMPLEMENTACION DEL SISTEMA DISTRITAL DE CICLOINFRAESTRUCTURA  CARTAGENA DE INDIAS"/>
    <x v="29"/>
    <x v="1"/>
    <x v="4"/>
    <x v="20"/>
    <s v="06"/>
    <s v="00"/>
    <n v="3014690717"/>
    <n v="-2000000000"/>
    <n v="1014690717"/>
    <n v="563999995"/>
    <n v="450690722"/>
    <n v="533079090"/>
    <n v="52.54"/>
    <n v="0"/>
    <n v="0"/>
    <n v="481611627"/>
    <n v="0"/>
  </r>
  <r>
    <n v="2023"/>
    <n v="100"/>
    <x v="1"/>
    <x v="1"/>
    <x v="1"/>
    <s v="2,3,2201,0700,2020130010117"/>
    <n v="2020130010117"/>
    <s v="071"/>
    <x v="1"/>
    <s v="INV"/>
    <s v="NO"/>
    <s v="IMPLEMENTACION DE LA ESTRATEGIA UNICOS E INAGOTABLES PARA LA ATENCION A POBLACION DIVERSA: UNA ESCUELA DE Y PARA TODAS Y TODOS, EN  CARTAGENA DE INDIAS"/>
    <x v="30"/>
    <x v="0"/>
    <x v="1"/>
    <x v="1"/>
    <s v="06"/>
    <s v="00"/>
    <n v="2979536994"/>
    <n v="-1286032880"/>
    <n v="1693504114"/>
    <n v="1391503715.5"/>
    <n v="302000398.5"/>
    <n v="1386265426"/>
    <n v="81.86"/>
    <n v="1385426390"/>
    <n v="81.81"/>
    <n v="307238688"/>
    <n v="1381668716"/>
  </r>
  <r>
    <n v="2023"/>
    <n v="100"/>
    <x v="12"/>
    <x v="12"/>
    <x v="12"/>
    <s v="2,3,3602,1300,2021130010017"/>
    <n v="2021130010017"/>
    <s v="001"/>
    <x v="4"/>
    <s v="INV"/>
    <s v="NO"/>
    <s v="IMPLEMENTACION DEL PROYECTO EMPRENDIMIENTO Y GESTION DE LA EMPLEABILIDAD EN LOCALIDAD HISTORICA Y DEL CARIBE NORTE EN EL DISTRITO DECARTAGENA DE INDIAS_x000a_"/>
    <x v="31"/>
    <x v="3"/>
    <x v="12"/>
    <x v="21"/>
    <s v="06"/>
    <s v="00"/>
    <n v="2778000000"/>
    <n v="0"/>
    <n v="2778000000"/>
    <n v="2778000000"/>
    <n v="0"/>
    <n v="2778000000"/>
    <n v="100"/>
    <n v="2778000000"/>
    <n v="100"/>
    <n v="0"/>
    <n v="2778000000"/>
  </r>
  <r>
    <n v="2023"/>
    <n v="100"/>
    <x v="1"/>
    <x v="1"/>
    <x v="1"/>
    <s v="2,3,2201,0700,2021130010226"/>
    <n v="2021130010226"/>
    <s v="071"/>
    <x v="1"/>
    <s v="INV"/>
    <s v="NO"/>
    <s v="TRANSFORMACION DEL APRENDIZAJE, INSPIRANDO, CREANDO Y DISE?ANDO CON LAS TECNOLOGIAS DE LA INFORMACION Y LAS COMUNICACIOONES EN LAS IEO Y SED DEL DISTRITO DE CARTAGENA DE INDIAS"/>
    <x v="32"/>
    <x v="0"/>
    <x v="1"/>
    <x v="22"/>
    <s v="06"/>
    <s v="00"/>
    <n v="2666006944"/>
    <n v="-858375982"/>
    <n v="1807630962"/>
    <n v="1807161633.05"/>
    <n v="469328.95"/>
    <n v="872626161"/>
    <n v="48.27"/>
    <n v="773060338"/>
    <n v="42.77"/>
    <n v="935004801"/>
    <n v="773060338"/>
  </r>
  <r>
    <n v="2023"/>
    <n v="100"/>
    <x v="10"/>
    <x v="10"/>
    <x v="10"/>
    <s v="2,3,4501,0100,2021130010279"/>
    <n v="2021130010279"/>
    <s v="076"/>
    <x v="24"/>
    <s v="INV"/>
    <s v="NO"/>
    <s v="IMPLEMENTACION DEL PROGRAMA VIGILANCIA DE LAS PLAYAS DEL DISTRITO DE CARTAGENA DE INDIAS"/>
    <x v="33"/>
    <x v="3"/>
    <x v="11"/>
    <x v="23"/>
    <s v="06"/>
    <s v="00"/>
    <n v="2657158663"/>
    <n v="0"/>
    <n v="2657158663"/>
    <n v="0"/>
    <n v="2657158663"/>
    <n v="0"/>
    <n v="0"/>
    <n v="0"/>
    <n v="0"/>
    <n v="2657158663"/>
    <n v="0"/>
  </r>
  <r>
    <n v="2023"/>
    <n v="100"/>
    <x v="11"/>
    <x v="11"/>
    <x v="11"/>
    <s v="2,3,2202,0700,2021130010151"/>
    <n v="2021130010151"/>
    <s v="001"/>
    <x v="4"/>
    <s v="INV"/>
    <s v="NO"/>
    <s v="AMPLIACION DE LA OFERTA ACADEMICA DE LA INSTITUCION UNIVERSITARIA MAYOR DE CARTAGENA, UMAYOR,CON CALIDAD Y PERTINENCIA EN CARTAGENA DE INDIAS -EG+-0 CARTAGENA DE INDIAS"/>
    <x v="34"/>
    <x v="0"/>
    <x v="1"/>
    <x v="19"/>
    <s v="06"/>
    <s v="00"/>
    <n v="2640800000"/>
    <n v="0"/>
    <n v="2640800000"/>
    <n v="2640800000"/>
    <n v="0"/>
    <n v="2640800000"/>
    <n v="100"/>
    <n v="2640800000"/>
    <n v="100"/>
    <n v="0"/>
    <n v="2640800000"/>
  </r>
  <r>
    <n v="2023"/>
    <n v="100"/>
    <x v="1"/>
    <x v="1"/>
    <x v="1"/>
    <s v="2,3,2201,0700,2020130010094"/>
    <n v="2020130010094"/>
    <s v="171"/>
    <x v="18"/>
    <s v="INV"/>
    <s v="NO"/>
    <s v="FORTALECIMIENTO DE LOS AMBIENTES DE APRENDIZAJE DE LAS SEDES DE LAS INSTITUCIONES EDUCATIVAS DE CARTAGENA DE INDIAS"/>
    <x v="11"/>
    <x v="0"/>
    <x v="1"/>
    <x v="1"/>
    <s v="06"/>
    <s v="00"/>
    <n v="2603792879"/>
    <n v="634263"/>
    <n v="2604427142"/>
    <n v="2603779666.6799998"/>
    <n v="647475.31999999995"/>
    <n v="2603779515.7600002"/>
    <n v="99.98"/>
    <n v="2435412799.6199999"/>
    <n v="93.51"/>
    <n v="647626.23999999999"/>
    <n v="1825187286.76"/>
  </r>
  <r>
    <n v="2023"/>
    <n v="100"/>
    <x v="5"/>
    <x v="5"/>
    <x v="5"/>
    <s v="2,3,4502,1000,2021130010219"/>
    <n v="2021130010219"/>
    <s v="001"/>
    <x v="4"/>
    <s v="INV"/>
    <s v="NO"/>
    <s v="FORTALECIMIENTO DE LA CAPACIDAD ADMINISTRATIVA, OPERATIVA Y TECNOLOGICA DE LAS ORGANIZACIONES COMUNALES DEL DISTRITO DE CARTAGENA DE INDIAS"/>
    <x v="35"/>
    <x v="3"/>
    <x v="12"/>
    <x v="24"/>
    <s v="06"/>
    <s v="00"/>
    <n v="2500000000"/>
    <n v="-57216822"/>
    <n v="2442783178"/>
    <n v="2409773177.21"/>
    <n v="33010000.789999999"/>
    <n v="1796495902.6300001"/>
    <n v="73.540000000000006"/>
    <n v="1325537388.95"/>
    <n v="54.26"/>
    <n v="646287275.37"/>
    <n v="415431308.94999999"/>
  </r>
  <r>
    <n v="2023"/>
    <n v="100"/>
    <x v="10"/>
    <x v="10"/>
    <x v="10"/>
    <s v="2,3,4501,1000,2021130010192"/>
    <n v="2021130010192"/>
    <s v="037"/>
    <x v="21"/>
    <s v="INV"/>
    <s v="NO"/>
    <s v="FORTALECIMIENTO LOGISTICO PARA LA SEGURIDAD, CONVIVENCIA, JUSTICIA Y SOCORRO EN CARTAGENA DE INDIAS"/>
    <x v="36"/>
    <x v="3"/>
    <x v="11"/>
    <x v="25"/>
    <s v="06"/>
    <s v="00"/>
    <n v="2431021428"/>
    <n v="0"/>
    <n v="2431021428"/>
    <n v="2431021427.6599998"/>
    <n v="0.34"/>
    <n v="2431021427.6599998"/>
    <n v="100"/>
    <n v="2431021427.6599998"/>
    <n v="100"/>
    <n v="0.34"/>
    <n v="2431021427.6599998"/>
  </r>
  <r>
    <n v="2023"/>
    <n v="100"/>
    <x v="13"/>
    <x v="13"/>
    <x v="13"/>
    <s v="2,3,4599,1000,2021130010248"/>
    <n v="2021130010248"/>
    <s v="001"/>
    <x v="4"/>
    <s v="INV"/>
    <s v="NO"/>
    <s v="IMPLEMENTACION DE REINGENIERIA INSTITUCIONAL Y FORTALECIMIENTO FINANCIERO DEL DEPARTAMENTO ADMINISTRATIVO DE TRANSITO Y TRANSPORTE DE   CARTAGENA DE INDIAS"/>
    <x v="37"/>
    <x v="1"/>
    <x v="4"/>
    <x v="26"/>
    <s v="06"/>
    <s v="00"/>
    <n v="2354996397"/>
    <n v="0"/>
    <n v="2354996397"/>
    <n v="1987353238.8199999"/>
    <n v="367643158.18000001"/>
    <n v="1897832502.01"/>
    <n v="80.59"/>
    <n v="1095273812.5799999"/>
    <n v="46.51"/>
    <n v="457163894.99000001"/>
    <n v="1043386512.3"/>
  </r>
  <r>
    <n v="2023"/>
    <n v="100"/>
    <x v="5"/>
    <x v="5"/>
    <x v="5"/>
    <s v="2,3,4104,1500,2020130010319"/>
    <n v="2020130010319"/>
    <s v="088"/>
    <x v="13"/>
    <s v="INV"/>
    <s v="NO"/>
    <s v="APOYO PARA LA ATENCION INTEGRAL AL ADULTO MAYOR EN ESTADO DE ABANDONO MALTRATO Y SITUACION DE CALLE EN EL DISTRITO DE   CARTAGENA DE INDIAS"/>
    <x v="38"/>
    <x v="2"/>
    <x v="5"/>
    <x v="7"/>
    <s v="06"/>
    <s v="00"/>
    <n v="2349923353"/>
    <n v="-6253016"/>
    <n v="2343670337"/>
    <n v="2343670337"/>
    <n v="0"/>
    <n v="2339558730"/>
    <n v="99.82"/>
    <n v="1958932181.8"/>
    <n v="83.58"/>
    <n v="4111607"/>
    <n v="1931369031.8"/>
  </r>
  <r>
    <n v="2023"/>
    <n v="100"/>
    <x v="13"/>
    <x v="13"/>
    <x v="13"/>
    <s v="2,3,2409,0600,2021130010247"/>
    <n v="2021130010247"/>
    <s v="001"/>
    <x v="4"/>
    <s v="INV"/>
    <s v="NO"/>
    <s v="AMPLIACION Y MANTENIMIENTO DE LA SE?ALIZACION VIAL EN EL DISTRITO DE CARTAGENA DE INDIAS"/>
    <x v="39"/>
    <x v="1"/>
    <x v="4"/>
    <x v="27"/>
    <s v="06"/>
    <s v="00"/>
    <n v="2335000000"/>
    <n v="618720000"/>
    <n v="2953720000"/>
    <n v="1657167006"/>
    <n v="1296552994"/>
    <n v="1636365126"/>
    <n v="55.4"/>
    <n v="1468317500"/>
    <n v="49.71"/>
    <n v="1317354874"/>
    <n v="285298520"/>
  </r>
  <r>
    <n v="2023"/>
    <n v="100"/>
    <x v="7"/>
    <x v="7"/>
    <x v="7"/>
    <s v="2,3,3602,1300,2020130010296"/>
    <n v="2020130010296"/>
    <s v="138"/>
    <x v="25"/>
    <s v="INV"/>
    <s v="NO"/>
    <s v="IMPLEMENTACION DEL CENTRO DE FOMENTO AL EMPRENDIMIENTO Y A LA EMPLEABILIDAD PARA UNA CARTAGENA DE INDIAS INCLUSIVA Y MAS COMPETITIVA EN  CARTAGENA DE INDIAS"/>
    <x v="40"/>
    <x v="4"/>
    <x v="13"/>
    <x v="28"/>
    <s v="06"/>
    <s v="00"/>
    <n v="2305242946"/>
    <n v="0"/>
    <n v="2305242946"/>
    <n v="2209564500"/>
    <n v="95678446"/>
    <n v="2209564500"/>
    <n v="95.85"/>
    <n v="2209564500"/>
    <n v="95.85"/>
    <n v="95678446"/>
    <n v="2209564500"/>
  </r>
  <r>
    <n v="2023"/>
    <n v="100"/>
    <x v="14"/>
    <x v="14"/>
    <x v="14"/>
    <s v="2,3,3301,1603,2020130010218"/>
    <n v="2020130010218"/>
    <s v="001"/>
    <x v="4"/>
    <s v="INV"/>
    <s v="NO"/>
    <s v="MANTENIMIENTO DE LA INFRAESTRUCTURA CULTURAL PARA LA INCLUSION EN EL DISTRITO DE CARTAGENA DE INDIAS"/>
    <x v="41"/>
    <x v="0"/>
    <x v="14"/>
    <x v="29"/>
    <s v="06"/>
    <s v="00"/>
    <n v="2300000000"/>
    <n v="0"/>
    <n v="2300000000"/>
    <n v="2300000000"/>
    <n v="0"/>
    <n v="2300000000"/>
    <n v="100"/>
    <n v="2300000000"/>
    <n v="100"/>
    <n v="0"/>
    <n v="2300000000"/>
  </r>
  <r>
    <n v="2023"/>
    <n v="100"/>
    <x v="10"/>
    <x v="10"/>
    <x v="10"/>
    <s v="2,3,4501,1000,2021130010180"/>
    <n v="2021130010180"/>
    <s v="051"/>
    <x v="26"/>
    <s v="INV"/>
    <s v="NO"/>
    <s v="IMPLEMENTACION Y SOSTENIMIENTO DE HERRAMIENTAS TECNOLOGICAS PARA SEGURIDAD Y SOCORRO"/>
    <x v="27"/>
    <x v="3"/>
    <x v="11"/>
    <x v="18"/>
    <s v="06"/>
    <s v="00"/>
    <n v="2277207522"/>
    <n v="0"/>
    <n v="2277207522"/>
    <n v="2243950546.6999998"/>
    <n v="33256975.300000001"/>
    <n v="2243950546.6999998"/>
    <n v="98.54"/>
    <n v="2243950546.6999998"/>
    <n v="98.54"/>
    <n v="33256975.300000001"/>
    <n v="2243950546.6999998"/>
  </r>
  <r>
    <n v="2023"/>
    <n v="100"/>
    <x v="15"/>
    <x v="15"/>
    <x v="15"/>
    <s v="2,3,1206,0800,2020130010032"/>
    <n v="2020130010032"/>
    <s v="001"/>
    <x v="4"/>
    <s v="INV"/>
    <s v="NO"/>
    <s v="FORTALECIMIENTO Y ATENCION INTEGRAL A INTERNOS DE LOS ESTABLECIMIENTOS CARCELARIOS DEL DISTRITO DE  CARTAGENA DE INDIAS "/>
    <x v="42"/>
    <x v="3"/>
    <x v="15"/>
    <x v="30"/>
    <s v="06"/>
    <s v="00"/>
    <n v="2262000000"/>
    <n v="-292027708"/>
    <n v="1969972292"/>
    <n v="1969972292"/>
    <n v="0"/>
    <n v="1473691536.1099999"/>
    <n v="74.81"/>
    <n v="1162379048.78"/>
    <n v="59"/>
    <n v="496280755.88999999"/>
    <n v="927419181.77999997"/>
  </r>
  <r>
    <n v="2023"/>
    <n v="100"/>
    <x v="2"/>
    <x v="2"/>
    <x v="2"/>
    <s v="2,3,4003,1400,2021130010212"/>
    <n v="2021130010212"/>
    <s v="185"/>
    <x v="27"/>
    <s v="INV"/>
    <s v="NO"/>
    <s v="ACTUALIZACION IMPLEMENTACION DEL PLAN DE GESTION INTEGRAL DE RESIDUOS SOLIDOS (PGIRS) EN EL DISTRITO DE CARTAGENA DE INDIAS CARTAGENA DE INDIAS"/>
    <x v="43"/>
    <x v="1"/>
    <x v="2"/>
    <x v="31"/>
    <s v="06"/>
    <s v="00"/>
    <n v="2253180252"/>
    <n v="458195429"/>
    <n v="2711375681"/>
    <n v="0"/>
    <n v="2711375681"/>
    <n v="0"/>
    <n v="0"/>
    <n v="0"/>
    <n v="0"/>
    <n v="2711375681"/>
    <n v="0"/>
  </r>
  <r>
    <n v="2023"/>
    <n v="100"/>
    <x v="16"/>
    <x v="16"/>
    <x v="16"/>
    <s v="2,3,3299,0900,2020130010183"/>
    <n v="2020130010183"/>
    <s v="001"/>
    <x v="4"/>
    <s v="INV"/>
    <s v="NO"/>
    <s v="IMPLEMENTACION DEL SISTEMA DE MONITOREO INTELIGENTE AMBIENTAL   CARTAGENA DE INDIAS"/>
    <x v="44"/>
    <x v="1"/>
    <x v="16"/>
    <x v="32"/>
    <s v="06"/>
    <s v="00"/>
    <n v="2200000000"/>
    <n v="0"/>
    <n v="2200000000"/>
    <n v="2200000000"/>
    <n v="0"/>
    <n v="2200000000"/>
    <n v="100"/>
    <n v="2200000000"/>
    <n v="100"/>
    <n v="0"/>
    <n v="2200000000"/>
  </r>
  <r>
    <n v="2023"/>
    <n v="100"/>
    <x v="15"/>
    <x v="15"/>
    <x v="15"/>
    <s v="2,3,4501,1000,2020130010272"/>
    <n v="2020130010272"/>
    <s v="040"/>
    <x v="28"/>
    <s v="INV"/>
    <s v="NO"/>
    <s v="FORTALECIMIENTO DE LAS CAPACIDADES OPERATIVAS DE LA ARMADA NACIONAL PARA LA OPORTUNA ASISTENCIA MILITAR E INCREMENTO DE LA PROTECCION Y SEGURIDAD CIUDADANA EN EL DISTRITO DE   CARTAGENA DE INDIAS"/>
    <x v="45"/>
    <x v="3"/>
    <x v="11"/>
    <x v="33"/>
    <s v="06"/>
    <s v="00"/>
    <n v="2196140435"/>
    <n v="-2196140435"/>
    <n v="0"/>
    <n v="0"/>
    <n v="0"/>
    <n v="0"/>
    <n v="0"/>
    <n v="0"/>
    <n v="0"/>
    <n v="0"/>
    <n v="0"/>
  </r>
  <r>
    <n v="2023"/>
    <n v="100"/>
    <x v="4"/>
    <x v="4"/>
    <x v="4"/>
    <s v="2,3,4103,1500,2021130010159"/>
    <n v="2021130010159"/>
    <s v="001"/>
    <x v="4"/>
    <s v="INV"/>
    <s v="NO"/>
    <s v="APOYO FORTALECIMIENTO PARA LA SUPERACION DE LA POBREZA EXTREMA Y DEISIGUALDAD "/>
    <x v="46"/>
    <x v="0"/>
    <x v="17"/>
    <x v="34"/>
    <s v="06"/>
    <s v="00"/>
    <n v="2125310777"/>
    <n v="0"/>
    <n v="2125310777"/>
    <n v="2125309108.96"/>
    <n v="1668.04"/>
    <n v="1989610725"/>
    <n v="93.62"/>
    <n v="1660737224.01"/>
    <n v="78.14"/>
    <n v="135700052"/>
    <n v="1586871067"/>
  </r>
  <r>
    <n v="2023"/>
    <n v="100"/>
    <x v="17"/>
    <x v="17"/>
    <x v="17"/>
    <s v="2,3,3205,0900,2020130010239"/>
    <n v="2020130010239"/>
    <s v="001"/>
    <x v="4"/>
    <s v="INV"/>
    <s v="NO"/>
    <s v="CONSTRUCCION SISTEMA HIDRICO Y PLAN MAESTRO DE DRENAJES PLUVIALES EN LA CIUDAD DE CARTAGENA PARA SALVAR EL HABITAT  CARTAGENA DE INDIAS"/>
    <x v="47"/>
    <x v="1"/>
    <x v="3"/>
    <x v="17"/>
    <s v="06"/>
    <s v="00"/>
    <n v="2088612467"/>
    <n v="-787662500"/>
    <n v="1300949967"/>
    <n v="949242566"/>
    <n v="351707401"/>
    <n v="345624068"/>
    <n v="26.57"/>
    <n v="266617588"/>
    <n v="20.49"/>
    <n v="955325899"/>
    <n v="236610548"/>
  </r>
  <r>
    <n v="2023"/>
    <n v="100"/>
    <x v="4"/>
    <x v="4"/>
    <x v="4"/>
    <s v="2,3,4599,1000,2021130010267"/>
    <n v="2021130010267"/>
    <s v="001"/>
    <x v="4"/>
    <s v="INV"/>
    <s v="NO"/>
    <s v="RECUPERACION DEL ESPACIO PUBLICO  CARTAGENA DE INDIAS"/>
    <x v="48"/>
    <x v="1"/>
    <x v="4"/>
    <x v="35"/>
    <s v="06"/>
    <s v="00"/>
    <n v="2035000000"/>
    <n v="-134853426"/>
    <n v="1900146574"/>
    <n v="1898441924.8299999"/>
    <n v="1704649.17"/>
    <n v="1877282520.8299999"/>
    <n v="98.8"/>
    <n v="1590130453.8900001"/>
    <n v="83.68"/>
    <n v="22864053.170000002"/>
    <n v="1438130453.8900001"/>
  </r>
  <r>
    <n v="2023"/>
    <n v="100"/>
    <x v="15"/>
    <x v="15"/>
    <x v="15"/>
    <s v="2,3,1202,0800,2020130010030"/>
    <n v="2020130010030"/>
    <s v="001"/>
    <x v="4"/>
    <s v="INV"/>
    <s v="NO"/>
    <s v="FORTALECIMIENTO Y PROMOCION AL ACCESO A LA JUSTICIA DESDE LAS CASAS DE JUSTICIA Y COMISARIAS DE FAMILIA EN EL DISTRITO DE   CARTAGENA DE INDIAS"/>
    <x v="49"/>
    <x v="3"/>
    <x v="11"/>
    <x v="36"/>
    <s v="06"/>
    <s v="00"/>
    <n v="2000000000"/>
    <n v="1054100000"/>
    <n v="3054100000"/>
    <n v="2826099999.6300001"/>
    <n v="228000000.37"/>
    <n v="2676160943.9400001"/>
    <n v="87.63"/>
    <n v="2319335953.0599999"/>
    <n v="75.94"/>
    <n v="377939056.06"/>
    <n v="2164135953.0599999"/>
  </r>
  <r>
    <n v="2023"/>
    <n v="100"/>
    <x v="15"/>
    <x v="15"/>
    <x v="15"/>
    <s v="2,3,4501,1000,2020130010304"/>
    <n v="2020130010304"/>
    <s v="040"/>
    <x v="28"/>
    <s v="INV"/>
    <s v="NO"/>
    <s v="MEJORAMIENTO DE LA SEDE DE LA FISCALIA GENERAL DE LA NACION UBICADA EN EL BARRIO CRESPO CALLE 66 4 -86 EDIFICIO HOCOL PISOS 1 Y 2 DEL DISTRITO DE CARTAGENA DE INDIAS"/>
    <x v="50"/>
    <x v="3"/>
    <x v="11"/>
    <x v="33"/>
    <s v="06"/>
    <s v="00"/>
    <n v="2000000000"/>
    <n v="0"/>
    <n v="2000000000"/>
    <n v="1937441321"/>
    <n v="62558679"/>
    <n v="1937441321"/>
    <n v="96.87"/>
    <n v="1910609541.5"/>
    <n v="95.53"/>
    <n v="62558679"/>
    <n v="1910609541.5"/>
  </r>
  <r>
    <n v="2023"/>
    <n v="100"/>
    <x v="3"/>
    <x v="3"/>
    <x v="3"/>
    <s v="2,3,4002,1400,2022130010025"/>
    <n v="2022130010025"/>
    <s v="001"/>
    <x v="4"/>
    <s v="INV"/>
    <s v="NO"/>
    <s v=" NORMALIZACION URBANISTICA - MEDIDAS CORRECTIVAS DE DEMOLICION DE OBRA Y RESTITUCION DE BIENES DE USO PUBLICO DE CARTAGENA DE INDIAS "/>
    <x v="51"/>
    <x v="1"/>
    <x v="10"/>
    <x v="37"/>
    <s v="06"/>
    <s v="00"/>
    <n v="2000000000"/>
    <n v="0"/>
    <n v="2000000000"/>
    <n v="1995446390"/>
    <n v="4553610"/>
    <n v="1947187723"/>
    <n v="97.36"/>
    <n v="324573333"/>
    <n v="16.23"/>
    <n v="52812277"/>
    <n v="321573333"/>
  </r>
  <r>
    <n v="2023"/>
    <n v="100"/>
    <x v="16"/>
    <x v="16"/>
    <x v="16"/>
    <s v="2,3,3299,0900,2020130010203"/>
    <n v="2020130010203"/>
    <s v="094"/>
    <x v="29"/>
    <s v="INV"/>
    <s v="NO"/>
    <s v="IMPLEMENTACION SISTEMA DE GESTION HIDRICA DE LA CIENAGA DE LA VIRGEN Y RECUPERACION DEL MANGLAR DE CARTAGENA DE INDIAS"/>
    <x v="52"/>
    <x v="1"/>
    <x v="10"/>
    <x v="38"/>
    <s v="06"/>
    <s v="00"/>
    <n v="2000000000"/>
    <n v="0"/>
    <n v="2000000000"/>
    <n v="0"/>
    <n v="2000000000"/>
    <n v="0"/>
    <n v="0"/>
    <n v="0"/>
    <n v="0"/>
    <n v="2000000000"/>
    <n v="0"/>
  </r>
  <r>
    <n v="2023"/>
    <n v="100"/>
    <x v="15"/>
    <x v="15"/>
    <x v="15"/>
    <s v="2,3,1202,0800,2020130010030"/>
    <n v="2020130010030"/>
    <s v="138"/>
    <x v="25"/>
    <s v="INV"/>
    <s v="NO"/>
    <s v="FORTALECIMIENTO Y PROMOCION AL ACCESO A LA JUSTICIA DESDE LAS CASAS DE JUSTICIA Y COMISARIAS DE FAMILIA EN EL DISTRITO DE   CARTAGENA DE INDIAS"/>
    <x v="49"/>
    <x v="3"/>
    <x v="11"/>
    <x v="36"/>
    <s v="06"/>
    <s v="00"/>
    <n v="1992576515"/>
    <n v="0"/>
    <n v="1992576515"/>
    <n v="1992576515"/>
    <n v="0"/>
    <n v="1992576515"/>
    <n v="100"/>
    <n v="1992576515"/>
    <n v="100"/>
    <n v="0"/>
    <n v="1992576515"/>
  </r>
  <r>
    <n v="2023"/>
    <n v="100"/>
    <x v="4"/>
    <x v="4"/>
    <x v="4"/>
    <s v="2,3,4503,1000,2021130010147"/>
    <n v="2021130010147"/>
    <s v="001"/>
    <x v="4"/>
    <s v="INV"/>
    <s v="NO"/>
    <s v="EXTENSION DEL CONOCIMIENTO DEL RIESGO EN NUESTRO TERRITORIO   CARTAGENA DE INDIAS"/>
    <x v="53"/>
    <x v="1"/>
    <x v="7"/>
    <x v="39"/>
    <s v="06"/>
    <s v="00"/>
    <n v="1987519133"/>
    <n v="970036709"/>
    <n v="2957555842"/>
    <n v="1698851013.29"/>
    <n v="1258704828.71"/>
    <n v="1698851013.29"/>
    <n v="57.44"/>
    <n v="1620509102.29"/>
    <n v="54.79"/>
    <n v="1258704828.71"/>
    <n v="1249955009.6900001"/>
  </r>
  <r>
    <n v="2023"/>
    <n v="100"/>
    <x v="9"/>
    <x v="9"/>
    <x v="9"/>
    <s v="2,3,3205,0900,2021130010194"/>
    <n v="2021130010194"/>
    <s v="001"/>
    <x v="4"/>
    <s v="INV"/>
    <s v="NO"/>
    <s v="Asistencia nuevo proyecto de ca?os lagos lagunas y cienagas del distrito de  Cartagena de Indias"/>
    <x v="18"/>
    <x v="1"/>
    <x v="3"/>
    <x v="12"/>
    <s v="06"/>
    <s v="00"/>
    <n v="1986215741"/>
    <n v="-390500000"/>
    <n v="1595715741"/>
    <n v="584066666"/>
    <n v="1011649075"/>
    <n v="567831172"/>
    <n v="35.58"/>
    <n v="449085600"/>
    <n v="28.14"/>
    <n v="1027884569"/>
    <n v="449085600"/>
  </r>
  <r>
    <n v="2023"/>
    <n v="100"/>
    <x v="8"/>
    <x v="8"/>
    <x v="8"/>
    <s v="2,3,4301,1604,2020130010036"/>
    <n v="2020130010036"/>
    <s v="025"/>
    <x v="30"/>
    <s v="INV"/>
    <s v="NO"/>
    <s v="CONSERVACION , MANTENIMIENTO Y MEJORAMIENTO DE LOS ESCENARIOS DEPORTIVOS DE LA CIUDAD COMO ESTRATEGIA DE PRESERVACION DEL PATRIMONIO MATERIAL DEL DISTRITO DE   CARTAGENA DE INDIAS"/>
    <x v="17"/>
    <x v="0"/>
    <x v="9"/>
    <x v="11"/>
    <s v="06"/>
    <s v="00"/>
    <n v="1913140653"/>
    <n v="0"/>
    <n v="1913140653"/>
    <n v="1912539336.5699999"/>
    <n v="601316.43000000005"/>
    <n v="1912539336.5699999"/>
    <n v="99.97"/>
    <n v="1912539336.5699999"/>
    <n v="99.97"/>
    <n v="601316.43000000005"/>
    <n v="1912539336.5699999"/>
  </r>
  <r>
    <n v="2023"/>
    <n v="100"/>
    <x v="18"/>
    <x v="18"/>
    <x v="18"/>
    <s v="2,3,2401,0600,2021130010166"/>
    <n v="2021130010166"/>
    <s v="001"/>
    <x v="4"/>
    <s v="INV"/>
    <s v="NO"/>
    <s v="REHABILITACION Y RECONSTRUCCION DE LA MALLA VIAL DE LA LOCALIDAD INDUSTRIAL Y DE LA BAHIA CARTAGENA DE INDIAS"/>
    <x v="54"/>
    <x v="3"/>
    <x v="12"/>
    <x v="21"/>
    <s v="06"/>
    <s v="00"/>
    <n v="1900000000"/>
    <n v="-800000000"/>
    <n v="1100000000"/>
    <n v="1100000000"/>
    <n v="0"/>
    <n v="1100000000"/>
    <n v="100"/>
    <n v="959561723.88999999"/>
    <n v="87.23"/>
    <n v="0"/>
    <n v="959561723.88999999"/>
  </r>
  <r>
    <n v="2023"/>
    <n v="100"/>
    <x v="7"/>
    <x v="7"/>
    <x v="7"/>
    <s v="2,3,3602,1300,2020130010296"/>
    <n v="2020130010296"/>
    <s v="001"/>
    <x v="4"/>
    <s v="INV"/>
    <s v="NO"/>
    <s v="IMPLEMENTACION DEL CENTRO DE FOMENTO AL EMPRENDIMIENTO Y A LA EMPLEABILIDAD PARA UNA CARTAGENA DE INDIAS INCLUSIVA Y MAS COMPETITIVA EN  CARTAGENA DE INDIAS"/>
    <x v="40"/>
    <x v="4"/>
    <x v="13"/>
    <x v="28"/>
    <s v="06"/>
    <s v="00"/>
    <n v="1888757054"/>
    <n v="-1284674230"/>
    <n v="604082824"/>
    <n v="579031438"/>
    <n v="25051386"/>
    <n v="576498105"/>
    <n v="95.43"/>
    <n v="576498105"/>
    <n v="95.43"/>
    <n v="27584719"/>
    <n v="576498105"/>
  </r>
  <r>
    <n v="2023"/>
    <n v="100"/>
    <x v="8"/>
    <x v="8"/>
    <x v="8"/>
    <s v="2,3,4301,1604,2020130010055"/>
    <n v="2020130010055"/>
    <s v="097"/>
    <x v="16"/>
    <s v="INV"/>
    <s v="NO"/>
    <s v="MEJORAMIENTO DE LOS ESTILOS DE VIDA MEDIANTE LA PROMOCION MASIVA DE UNA VIDA ACTIVA DE LA CIUDADANIA EN EL DISTRITO DE  CARTAGENA DE INDIAS"/>
    <x v="55"/>
    <x v="0"/>
    <x v="9"/>
    <x v="40"/>
    <s v="06"/>
    <s v="00"/>
    <n v="1876245055"/>
    <n v="0"/>
    <n v="1876245055"/>
    <n v="1875746527"/>
    <n v="498528"/>
    <n v="1875746527"/>
    <n v="99.97"/>
    <n v="1875746527"/>
    <n v="99.97"/>
    <n v="498528"/>
    <n v="1875746527"/>
  </r>
  <r>
    <n v="2023"/>
    <n v="100"/>
    <x v="13"/>
    <x v="13"/>
    <x v="13"/>
    <s v="2,3,2409,0600,2021130010246"/>
    <n v="2021130010246"/>
    <s v="168"/>
    <x v="31"/>
    <s v="INV"/>
    <s v="NO"/>
    <s v="FORTALECIMIENTO DE LA EDUCACION CULTURA Y SEGURIDAD VIAL EN EL DISTRITO DE   CARTAGENA DE INDIAS"/>
    <x v="56"/>
    <x v="1"/>
    <x v="4"/>
    <x v="27"/>
    <s v="06"/>
    <s v="00"/>
    <n v="1865844426"/>
    <n v="0"/>
    <n v="1865844426"/>
    <n v="1349433173"/>
    <n v="516411253"/>
    <n v="1349433173"/>
    <n v="72.319999999999993"/>
    <n v="1333833173"/>
    <n v="71.489999999999995"/>
    <n v="516411253"/>
    <n v="1205258000"/>
  </r>
  <r>
    <n v="2023"/>
    <n v="100"/>
    <x v="4"/>
    <x v="4"/>
    <x v="4"/>
    <s v="2,3,4103,1500,2021130010161"/>
    <n v="2021130010161"/>
    <s v="053"/>
    <x v="32"/>
    <s v="INV"/>
    <s v="NO"/>
    <s v="APOYO INGRESO Y TRABAJO PARA LA SUPERACION DE LA POBREZA EXTREMA Y DESIGUALDAD"/>
    <x v="57"/>
    <x v="0"/>
    <x v="17"/>
    <x v="41"/>
    <s v="06"/>
    <s v="00"/>
    <n v="1859408713"/>
    <n v="0"/>
    <n v="1859408713"/>
    <n v="1859408713"/>
    <n v="0"/>
    <n v="1859408713"/>
    <n v="100"/>
    <n v="1859408713"/>
    <n v="100"/>
    <n v="0"/>
    <n v="1859408713"/>
  </r>
  <r>
    <n v="2023"/>
    <n v="100"/>
    <x v="15"/>
    <x v="15"/>
    <x v="15"/>
    <s v="2,3,0000,0000,0000130010202"/>
    <n v="130010202"/>
    <s v="001"/>
    <x v="4"/>
    <s v="INV"/>
    <s v="NO"/>
    <s v="PRESUPUESTO PARTICIPATIVO "/>
    <x v="58"/>
    <x v="3"/>
    <x v="12"/>
    <x v="42"/>
    <s v="06"/>
    <s v="00"/>
    <n v="1800000000"/>
    <n v="-1800000000"/>
    <n v="0"/>
    <n v="0"/>
    <n v="0"/>
    <n v="0"/>
    <n v="0"/>
    <n v="0"/>
    <n v="0"/>
    <n v="0"/>
    <n v="0"/>
  </r>
  <r>
    <n v="2023"/>
    <n v="100"/>
    <x v="2"/>
    <x v="2"/>
    <x v="2"/>
    <s v="2,3,4003,1400,2021130010293"/>
    <n v="2021130010293"/>
    <s v="001"/>
    <x v="4"/>
    <s v="INV"/>
    <s v="NO"/>
    <s v="SANEAMIENTO DE FORMA SEGURA PARA TODOS EN EL DISTRITO DE CARTAGENA "/>
    <x v="59"/>
    <x v="1"/>
    <x v="2"/>
    <x v="2"/>
    <s v="06"/>
    <s v="00"/>
    <n v="1800000000"/>
    <n v="0"/>
    <n v="1800000000"/>
    <n v="1408316169"/>
    <n v="391683831"/>
    <n v="1304325447"/>
    <n v="72.459999999999994"/>
    <n v="0"/>
    <n v="0"/>
    <n v="495674553"/>
    <n v="0"/>
  </r>
  <r>
    <n v="2023"/>
    <n v="100"/>
    <x v="5"/>
    <x v="5"/>
    <x v="5"/>
    <s v="2,3,4501,1000,2021130010229"/>
    <n v="2021130010229"/>
    <s v="001"/>
    <x v="4"/>
    <s v="INV"/>
    <s v="NO"/>
    <s v="FORTALECIMIENTO DE UN ESTILO DE VIDA LIBRE DE VIOLENCIAS PARA LAS MUJERES CARTAGENA DE INDIAS"/>
    <x v="60"/>
    <x v="2"/>
    <x v="18"/>
    <x v="43"/>
    <s v="06"/>
    <s v="00"/>
    <n v="1800000000"/>
    <n v="-195212564"/>
    <n v="1604787436"/>
    <n v="1508044928"/>
    <n v="96742508"/>
    <n v="1408555710"/>
    <n v="87.77"/>
    <n v="1358020088"/>
    <n v="84.62"/>
    <n v="196231726"/>
    <n v="886332392"/>
  </r>
  <r>
    <n v="2023"/>
    <n v="100"/>
    <x v="15"/>
    <x v="15"/>
    <x v="15"/>
    <s v="2,3,4501,1000,2020130010254"/>
    <n v="2020130010254"/>
    <s v="040"/>
    <x v="28"/>
    <s v="INV"/>
    <s v="NO"/>
    <s v="FORTALECIMIENTO EN PARQUE AUTOMOTOR Y TECNOLOGIA PARA LA POLICIA METROPOLITANA DE   CARTAGENA DE INDIAS"/>
    <x v="61"/>
    <x v="3"/>
    <x v="11"/>
    <x v="33"/>
    <s v="06"/>
    <s v="00"/>
    <n v="1782298304"/>
    <n v="0"/>
    <n v="1782298304"/>
    <n v="1086904612.1800001"/>
    <n v="695393691.82000005"/>
    <n v="950799903"/>
    <n v="53.35"/>
    <n v="0"/>
    <n v="0"/>
    <n v="831498401"/>
    <n v="0"/>
  </r>
  <r>
    <n v="2023"/>
    <n v="100"/>
    <x v="18"/>
    <x v="18"/>
    <x v="18"/>
    <s v="2,3,0000,0000,0000130012303"/>
    <n v="130012303"/>
    <s v="001"/>
    <x v="4"/>
    <s v="INV"/>
    <s v="NO"/>
    <s v=" MODERNIZACION DEL SISTEMA DISTRITAL DE PLANEACION Y DESCENTRALIZACION  "/>
    <x v="62"/>
    <x v="3"/>
    <x v="12"/>
    <x v="21"/>
    <s v="06"/>
    <s v="00"/>
    <n v="1700000000"/>
    <n v="2887084405"/>
    <n v="4587084405"/>
    <n v="1500000000"/>
    <n v="3087084405"/>
    <n v="1152508675.5"/>
    <n v="25.13"/>
    <n v="1152508675.5"/>
    <n v="25.13"/>
    <n v="3434575729.5"/>
    <n v="1152508675.5"/>
  </r>
  <r>
    <n v="2023"/>
    <n v="100"/>
    <x v="14"/>
    <x v="14"/>
    <x v="14"/>
    <s v="2,3,3302,1603,2021130010265"/>
    <n v="2021130010265"/>
    <s v="001"/>
    <x v="4"/>
    <s v="INV"/>
    <s v="NO"/>
    <s v="FORTALECIMIENTO SALVAGUARDA VALORACION CUIDADO Y CONTROL DEL PATRIMONIO MATERIAL EN EL DISTRITO DE CARTAGENA DE INDIAS"/>
    <x v="63"/>
    <x v="0"/>
    <x v="14"/>
    <x v="44"/>
    <s v="06"/>
    <s v="00"/>
    <n v="1650000000"/>
    <n v="0"/>
    <n v="1650000000"/>
    <n v="1650000000"/>
    <n v="0"/>
    <n v="1650000000"/>
    <n v="100"/>
    <n v="1650000000"/>
    <n v="100"/>
    <n v="0"/>
    <n v="1650000000"/>
  </r>
  <r>
    <n v="2023"/>
    <n v="100"/>
    <x v="16"/>
    <x v="16"/>
    <x v="16"/>
    <s v="2,3,3203,0900,2021130010198"/>
    <n v="2021130010198"/>
    <s v="031"/>
    <x v="33"/>
    <s v="INV"/>
    <s v="NO"/>
    <s v="IMPLEMENTACION DE LA GESTION INTEGRAL DEL RECURSO HIDRICO  CARTAGENA DE INDIAS"/>
    <x v="64"/>
    <x v="1"/>
    <x v="16"/>
    <x v="45"/>
    <s v="06"/>
    <s v="00"/>
    <n v="1636483401"/>
    <n v="0"/>
    <n v="1636483401"/>
    <n v="0"/>
    <n v="1636483401"/>
    <n v="0"/>
    <n v="0"/>
    <n v="0"/>
    <n v="0"/>
    <n v="1636483401"/>
    <n v="0"/>
  </r>
  <r>
    <n v="2023"/>
    <n v="100"/>
    <x v="1"/>
    <x v="1"/>
    <x v="1"/>
    <s v="2,3,2201,0700,2020130010195"/>
    <n v="2020130010195"/>
    <s v="062"/>
    <x v="12"/>
    <s v="INV"/>
    <s v="NO"/>
    <s v="IMPLEMENTACION DE LA ESTRATEGIA PERMANECER: ME ALIMENTO Y APRENDO ALIMENTACION ESCOLAR EN  CARTAGENA DE INDIAS "/>
    <x v="6"/>
    <x v="0"/>
    <x v="1"/>
    <x v="1"/>
    <s v="06"/>
    <s v="00"/>
    <n v="1624178456"/>
    <n v="0"/>
    <n v="1624178456"/>
    <n v="1624178456"/>
    <n v="0"/>
    <n v="1624178456"/>
    <n v="100"/>
    <n v="1624178456"/>
    <n v="100"/>
    <n v="0"/>
    <n v="1624178456"/>
  </r>
  <r>
    <n v="2023"/>
    <n v="100"/>
    <x v="13"/>
    <x v="13"/>
    <x v="13"/>
    <s v="2,3,2409,0600,2021130010250"/>
    <n v="2021130010250"/>
    <s v="001"/>
    <x v="4"/>
    <s v="INV"/>
    <s v="NO"/>
    <s v="APOYO PARA LA GESTION DEL TRANSPORTE PUBLICO MASIVO COLECTIVO E INDIVIDUAL EN EL DISTRITO DE   CARTAGENA DE INDIAS"/>
    <x v="65"/>
    <x v="1"/>
    <x v="4"/>
    <x v="46"/>
    <s v="06"/>
    <s v="00"/>
    <n v="1600000000"/>
    <n v="0"/>
    <n v="1600000000"/>
    <n v="1600000000"/>
    <n v="0"/>
    <n v="1600000000"/>
    <n v="100"/>
    <n v="1056948272.0599999"/>
    <n v="66.06"/>
    <n v="0"/>
    <n v="1056948272.0599999"/>
  </r>
  <r>
    <n v="2023"/>
    <n v="100"/>
    <x v="4"/>
    <x v="4"/>
    <x v="4"/>
    <s v="2,3,4103,1500,2021130010259"/>
    <n v="2021130010259"/>
    <s v="001"/>
    <x v="4"/>
    <s v="INV"/>
    <s v="NO"/>
    <s v="APOYO  IMPLEMENTACION DEL PROGRAMA DE FAMILIAS EN ACCION EN CARTAGENA DE INDIAS -GT+  CARTAGENA DE INDIAS"/>
    <x v="66"/>
    <x v="0"/>
    <x v="17"/>
    <x v="34"/>
    <s v="06"/>
    <s v="00"/>
    <n v="1537200000"/>
    <n v="416568394"/>
    <n v="1953768394"/>
    <n v="1537195000"/>
    <n v="416573394"/>
    <n v="1532939999"/>
    <n v="78.459999999999994"/>
    <n v="1532939999"/>
    <n v="78.459999999999994"/>
    <n v="420828395"/>
    <n v="1532939999"/>
  </r>
  <r>
    <n v="2023"/>
    <n v="100"/>
    <x v="15"/>
    <x v="15"/>
    <x v="15"/>
    <s v="2,3,4501,1000,2020130010031"/>
    <n v="2020130010031"/>
    <s v="001"/>
    <x v="4"/>
    <s v="INV"/>
    <s v="NO"/>
    <s v="MEJORAMIENTO DE LA CONVIVENCIA CON LA IMPLEMENTACIN DEL CODIGO NACIONAL DE SEGURIDAD Y CONVIVENCIA CIUDADANA  Y  LA MODERNIZACION DE LAS INSPECCIONES DE POLICA EN EL DISTRITO DE  CARTAGENA DE INDIAS"/>
    <x v="67"/>
    <x v="3"/>
    <x v="11"/>
    <x v="47"/>
    <s v="06"/>
    <s v="00"/>
    <n v="1500000000"/>
    <n v="200000000"/>
    <n v="1700000000"/>
    <n v="1699912190.6700001"/>
    <n v="87809.33"/>
    <n v="1566853333.6700001"/>
    <n v="92.17"/>
    <n v="1465053333.6700001"/>
    <n v="86.18"/>
    <n v="133146666.33"/>
    <n v="1423026667"/>
  </r>
  <r>
    <n v="2023"/>
    <n v="100"/>
    <x v="19"/>
    <x v="19"/>
    <x v="19"/>
    <s v="2,3,4501,1000,2021130010239"/>
    <n v="2021130010239"/>
    <s v="001"/>
    <x v="4"/>
    <s v="INV"/>
    <s v="NO"/>
    <s v="IMPLEMENTACION PLAN DECENAL DE CULTURA CIUDADANA Y CARTAGENEIDAD"/>
    <x v="68"/>
    <x v="3"/>
    <x v="19"/>
    <x v="48"/>
    <s v="06"/>
    <s v="00"/>
    <n v="1500000000"/>
    <n v="0"/>
    <n v="1500000000"/>
    <n v="1499960000"/>
    <n v="40000"/>
    <n v="1490553333.3299999"/>
    <n v="99.37"/>
    <n v="1489380000"/>
    <n v="99.29"/>
    <n v="9446666.6699999999"/>
    <n v="1485143333.3299999"/>
  </r>
  <r>
    <n v="2023"/>
    <n v="100"/>
    <x v="13"/>
    <x v="13"/>
    <x v="13"/>
    <s v="2,3,2409,0600,2021130010247"/>
    <n v="2021130010247"/>
    <s v="168"/>
    <x v="31"/>
    <s v="INV"/>
    <s v="NO"/>
    <s v="AMPLIACION Y MANTENIMIENTO DE LA SE?ALIZACION VIAL EN EL DISTRITO DE CARTAGENA DE INDIAS"/>
    <x v="39"/>
    <x v="1"/>
    <x v="4"/>
    <x v="27"/>
    <s v="06"/>
    <s v="00"/>
    <n v="1496946384"/>
    <n v="0"/>
    <n v="1496946384"/>
    <n v="1298392970"/>
    <n v="198553414"/>
    <n v="1298392970"/>
    <n v="86.74"/>
    <n v="434663910"/>
    <n v="29.04"/>
    <n v="198553414"/>
    <n v="0"/>
  </r>
  <r>
    <n v="2023"/>
    <n v="100"/>
    <x v="8"/>
    <x v="8"/>
    <x v="8"/>
    <s v="2,3,4302,1604,2020130010038"/>
    <n v="2020130010038"/>
    <s v="097"/>
    <x v="16"/>
    <s v="INV"/>
    <s v="NO"/>
    <s v="CONSOLIDACION DEL SISTEMA DEPORTIVO DISTRITAL MEDIANTE UNA ESTRATEGIA DE ESTIMULOS Y/O APOYOS A LAS ORGANIZACIONES DEPORTIVAS Y DEPORTISTAS DE ALTOS LOGROS  CARTAGENA DE INDIAS"/>
    <x v="69"/>
    <x v="0"/>
    <x v="9"/>
    <x v="49"/>
    <s v="06"/>
    <s v="00"/>
    <n v="1494121854"/>
    <n v="0"/>
    <n v="1494121854"/>
    <n v="1494121854"/>
    <n v="0"/>
    <n v="1494121854"/>
    <n v="100"/>
    <n v="1494121854"/>
    <n v="100"/>
    <n v="0"/>
    <n v="1494121854"/>
  </r>
  <r>
    <n v="2023"/>
    <n v="100"/>
    <x v="0"/>
    <x v="0"/>
    <x v="0"/>
    <s v="2,3,1903,0300,2020130010132"/>
    <n v="2020130010132"/>
    <s v="001"/>
    <x v="4"/>
    <s v="INV"/>
    <s v="NO"/>
    <s v="DESARROLLO INSTITUCIONAL DEL DEPARTAMENTO ADMINISTRATIVO DISTRITAL DE SALUD DE  CARTAGENA DE INDIAS"/>
    <x v="70"/>
    <x v="0"/>
    <x v="0"/>
    <x v="0"/>
    <s v="06"/>
    <s v="00"/>
    <n v="1479375000"/>
    <n v="-200000000"/>
    <n v="1279375000"/>
    <n v="1259680000"/>
    <n v="19695000"/>
    <n v="1247223330"/>
    <n v="97.49"/>
    <n v="1247223330"/>
    <n v="97.49"/>
    <n v="32151670"/>
    <n v="1224476665"/>
  </r>
  <r>
    <n v="2023"/>
    <n v="100"/>
    <x v="5"/>
    <x v="5"/>
    <x v="5"/>
    <s v="2,3,4102,1500,2020130010112"/>
    <n v="2020130010112"/>
    <s v="001"/>
    <x v="4"/>
    <s v="INV"/>
    <s v="NO"/>
    <s v="PROTECCION DE LA INFANCIA Y LA ADOLESCENCIA PARA LA PREVENCION Y ATENCION DE VIOLENCIAS EN EL DISTRITO DE  CARTAGENA DE INDIAS"/>
    <x v="71"/>
    <x v="2"/>
    <x v="20"/>
    <x v="50"/>
    <s v="06"/>
    <s v="00"/>
    <n v="1475000000"/>
    <n v="-155499998"/>
    <n v="1319500002"/>
    <n v="1171024547.04"/>
    <n v="148475454.96000001"/>
    <n v="966299108.73000002"/>
    <n v="73.23"/>
    <n v="959039108.73000002"/>
    <n v="72.680000000000007"/>
    <n v="353200893.26999998"/>
    <n v="652060605.63999999"/>
  </r>
  <r>
    <n v="2023"/>
    <n v="100"/>
    <x v="20"/>
    <x v="20"/>
    <x v="20"/>
    <s v="2,3,0000,0000,0000130010402"/>
    <n v="130010402"/>
    <s v="001"/>
    <x v="4"/>
    <s v="INV"/>
    <s v="NO"/>
    <s v="MODERNIZACION DEL SISTEMA DISTRITAL DE PLANEACION Y DESCENTRALIZACION  "/>
    <x v="72"/>
    <x v="3"/>
    <x v="12"/>
    <x v="21"/>
    <s v="06"/>
    <s v="00"/>
    <n v="1449999999"/>
    <n v="0"/>
    <n v="1449999999"/>
    <n v="1349371948"/>
    <n v="100628051"/>
    <n v="1196153137.5999999"/>
    <n v="82.49"/>
    <n v="1196153137.5999999"/>
    <n v="82.49"/>
    <n v="253846861.40000001"/>
    <n v="1148747637.5999999"/>
  </r>
  <r>
    <n v="2023"/>
    <n v="100"/>
    <x v="20"/>
    <x v="20"/>
    <x v="20"/>
    <s v="2,3,2408,0600,2022130010002"/>
    <n v="2022130010002"/>
    <s v="001"/>
    <x v="4"/>
    <s v="INV"/>
    <s v="NO"/>
    <s v="CONSTRUCCION Y ADECUACION DE LA MALLA VIAL DEL LA LOCALIDAD DE LA VIRGEN Y TURISTICA DEL DISTRITO DE CARTAGENA DE INDIAS BOLIVAR"/>
    <x v="73"/>
    <x v="3"/>
    <x v="12"/>
    <x v="21"/>
    <s v="06"/>
    <s v="00"/>
    <n v="1400000000"/>
    <n v="0"/>
    <n v="1400000000"/>
    <n v="1400000000"/>
    <n v="0"/>
    <n v="1399155087"/>
    <n v="99.94"/>
    <n v="1399122882.1600001"/>
    <n v="99.94"/>
    <n v="844913"/>
    <n v="1126797924.52"/>
  </r>
  <r>
    <n v="2023"/>
    <n v="100"/>
    <x v="0"/>
    <x v="0"/>
    <x v="0"/>
    <s v="2,3,1905,0300,2021130010169"/>
    <n v="2021130010169"/>
    <s v="001"/>
    <x v="4"/>
    <s v="INV"/>
    <s v="NO"/>
    <s v="SERVICIO  DE GESTION INTEGRAL Y RESPUESTA EN SALUD ANTE EMERGENCIAS Y DESASTRES EN EL DISTRITO DE   CARTAGENA DE INDIAS"/>
    <x v="74"/>
    <x v="0"/>
    <x v="0"/>
    <x v="51"/>
    <s v="06"/>
    <s v="00"/>
    <n v="1380625000"/>
    <n v="0"/>
    <n v="1380625000"/>
    <n v="1327600000"/>
    <n v="53025000"/>
    <n v="1301868237"/>
    <n v="94.3"/>
    <n v="1291868237"/>
    <n v="93.57"/>
    <n v="78756763"/>
    <n v="1241173332"/>
  </r>
  <r>
    <n v="2023"/>
    <n v="100"/>
    <x v="0"/>
    <x v="0"/>
    <x v="0"/>
    <s v="2,3,1906,0300,2021130010156"/>
    <n v="2021130010156"/>
    <s v="001"/>
    <x v="4"/>
    <s v="INV"/>
    <s v="NO"/>
    <s v="AMPLIACION Y CONTINUIDAD DE LA AFILIACION AL REGIMEN SUBSIDIADO EN SALUD EN EL DISTRITO DE  CARTAGENA DE INDIAS"/>
    <x v="0"/>
    <x v="0"/>
    <x v="0"/>
    <x v="0"/>
    <s v="06"/>
    <s v="00"/>
    <n v="1320000000"/>
    <n v="0"/>
    <n v="1320000000"/>
    <n v="1320000000"/>
    <n v="0"/>
    <n v="1320000000"/>
    <n v="100"/>
    <n v="1320000000"/>
    <n v="100"/>
    <n v="0"/>
    <n v="1320000000"/>
  </r>
  <r>
    <n v="2023"/>
    <n v="100"/>
    <x v="3"/>
    <x v="3"/>
    <x v="3"/>
    <s v="2,3,3203,0900,2021130010141"/>
    <n v="2021130010141"/>
    <s v="138"/>
    <x v="25"/>
    <s v="INV"/>
    <s v="NO"/>
    <s v="CONSTRUCCION, RECTIFICACION Y RECUPERACION DEL SISTEMA HIDRICO Y PLAN MAESTRO DE ALCANTARILLADO PLUVIAL PARA SALVAR EL HABITAT EN EL DISTRITO DE CARTAGENA DE INDIAS"/>
    <x v="26"/>
    <x v="1"/>
    <x v="3"/>
    <x v="17"/>
    <s v="06"/>
    <s v="00"/>
    <n v="1267081637"/>
    <n v="-1127948191"/>
    <n v="139133446"/>
    <n v="139133446"/>
    <n v="0"/>
    <n v="139133446"/>
    <n v="100"/>
    <n v="139133446"/>
    <n v="100"/>
    <n v="0"/>
    <n v="139133446"/>
  </r>
  <r>
    <n v="2023"/>
    <n v="100"/>
    <x v="8"/>
    <x v="8"/>
    <x v="8"/>
    <s v="2,3,4301,1604,2020130010053"/>
    <n v="2020130010053"/>
    <s v="097"/>
    <x v="16"/>
    <s v="INV"/>
    <s v="NO"/>
    <s v="DESARROLLO DE LA ESCUELA DE INICIACION Y FORMACION DEPORTIVA - EIFD EN EL DISTRITO DE CARTAGENA DE INDIAS"/>
    <x v="75"/>
    <x v="0"/>
    <x v="9"/>
    <x v="52"/>
    <s v="06"/>
    <s v="00"/>
    <n v="1250822596"/>
    <n v="0"/>
    <n v="1250822596"/>
    <n v="1250822596"/>
    <n v="0"/>
    <n v="1250822596"/>
    <n v="100"/>
    <n v="1250822596"/>
    <n v="100"/>
    <n v="0"/>
    <n v="1250822596"/>
  </r>
  <r>
    <n v="2023"/>
    <n v="100"/>
    <x v="2"/>
    <x v="2"/>
    <x v="2"/>
    <s v="2,3,4599,1000,2021130010190"/>
    <n v="2021130010190"/>
    <s v="001"/>
    <x v="4"/>
    <s v="INV"/>
    <s v="NO"/>
    <s v="FORTALECIMIENTO DEL SISTEMA INTEGRADO DE MERCADOS PUBLICOS MEDIANTE EL DESARROLLO DE ACTIVIDADES Y/O ACTUACIONES ADMINISTRATIVAS, OPERATIVAS, JURIDICAS, CONTRACTUALES Y AMBIENTALES EN EL DISTRITO DE CARTAGENA DE INDIAS"/>
    <x v="76"/>
    <x v="4"/>
    <x v="13"/>
    <x v="53"/>
    <s v="06"/>
    <s v="00"/>
    <n v="1250000000"/>
    <n v="0"/>
    <n v="1250000000"/>
    <n v="1250000000"/>
    <n v="0"/>
    <n v="1249863333"/>
    <n v="99.99"/>
    <n v="1245863333"/>
    <n v="99.67"/>
    <n v="136667"/>
    <n v="1245863333"/>
  </r>
  <r>
    <n v="2023"/>
    <n v="100"/>
    <x v="9"/>
    <x v="9"/>
    <x v="9"/>
    <s v="2,3,4599,1000,2021130010256"/>
    <n v="2021130010256"/>
    <s v="001"/>
    <x v="4"/>
    <s v="INV"/>
    <s v="NO"/>
    <s v="Implementacion DE LA METODOLOGIA IV DEL SISBEN EN   Cartagena de Indias"/>
    <x v="77"/>
    <x v="0"/>
    <x v="21"/>
    <x v="54"/>
    <s v="06"/>
    <s v="00"/>
    <n v="1241307865"/>
    <n v="0"/>
    <n v="1241307865"/>
    <n v="1240126149"/>
    <n v="1181716"/>
    <n v="1233583983"/>
    <n v="99.38"/>
    <n v="1228183983"/>
    <n v="98.94"/>
    <n v="7723882"/>
    <n v="1216363983"/>
  </r>
  <r>
    <n v="2023"/>
    <n v="100"/>
    <x v="0"/>
    <x v="0"/>
    <x v="0"/>
    <s v="2,3,1905,0300,2020130010151"/>
    <n v="2020130010151"/>
    <s v="170"/>
    <x v="34"/>
    <s v="INV"/>
    <s v="NO"/>
    <s v="PROGRAMACION DE LA VIGILANCIA EN SALUD PUBLICA EN EL DISTRITO DE  CARTAGENA DE INDIAS"/>
    <x v="78"/>
    <x v="0"/>
    <x v="0"/>
    <x v="0"/>
    <s v="06"/>
    <s v="00"/>
    <n v="1240490927"/>
    <n v="36960000"/>
    <n v="1277450927"/>
    <n v="1259948257"/>
    <n v="17502670"/>
    <n v="1240031590"/>
    <n v="97.07"/>
    <n v="1182075219"/>
    <n v="92.53"/>
    <n v="37419337"/>
    <n v="1078066663"/>
  </r>
  <r>
    <n v="2023"/>
    <n v="100"/>
    <x v="4"/>
    <x v="4"/>
    <x v="4"/>
    <s v="2,3,4503,1000,2020130010034"/>
    <n v="2020130010034"/>
    <s v="001"/>
    <x v="4"/>
    <s v="INV"/>
    <s v="NO"/>
    <s v="APORTES PARA MITIGAR EL RIESGO EN LAS COMUNIDADES DEL DISTRITO   CARTAGENA DE INDIAS"/>
    <x v="79"/>
    <x v="1"/>
    <x v="7"/>
    <x v="55"/>
    <s v="06"/>
    <s v="00"/>
    <n v="1240337907"/>
    <n v="0"/>
    <n v="1240337907"/>
    <n v="971270471"/>
    <n v="269067436"/>
    <n v="813789972"/>
    <n v="65.61"/>
    <n v="813789972"/>
    <n v="65.61"/>
    <n v="426547935"/>
    <n v="813789972"/>
  </r>
  <r>
    <n v="2023"/>
    <n v="100"/>
    <x v="12"/>
    <x v="12"/>
    <x v="12"/>
    <s v="2,3,0000,0000,0000130011101"/>
    <n v="130011101"/>
    <s v="001"/>
    <x v="4"/>
    <s v="INV"/>
    <s v="NO"/>
    <s v=" MODERNIZACION DEL SISTEMA DISTRITAL DE PLANEACION Y DESCENTRALIZACION  "/>
    <x v="80"/>
    <x v="3"/>
    <x v="12"/>
    <x v="21"/>
    <s v="06"/>
    <s v="00"/>
    <n v="1240000000"/>
    <n v="2886385146"/>
    <n v="4126385146"/>
    <n v="1160000000"/>
    <n v="2966385146"/>
    <n v="1159636240.8"/>
    <n v="28.1"/>
    <n v="1159636240.8"/>
    <n v="28.1"/>
    <n v="2966748905.1999998"/>
    <n v="1159636240.8"/>
  </r>
  <r>
    <n v="2023"/>
    <n v="100"/>
    <x v="1"/>
    <x v="1"/>
    <x v="1"/>
    <s v="2,3,2201,0700,2020130010065"/>
    <n v="2020130010065"/>
    <s v="001"/>
    <x v="4"/>
    <s v="INV"/>
    <s v="NO"/>
    <s v="IMPLEMENTACION DE LA ESTRATEGIA ESCUELA DINAMICA: LLEGO Y ME QUEDO EN LA ESCUELA EN EL DISTRITO DE  CARTAGENA DE INDIAS"/>
    <x v="3"/>
    <x v="0"/>
    <x v="1"/>
    <x v="1"/>
    <s v="06"/>
    <s v="00"/>
    <n v="1200000000"/>
    <n v="-40396459"/>
    <n v="1159603541"/>
    <n v="1159603540"/>
    <n v="1"/>
    <n v="1151145940"/>
    <n v="99.27"/>
    <n v="1151145940"/>
    <n v="99.27"/>
    <n v="8457601"/>
    <n v="1151145940"/>
  </r>
  <r>
    <n v="2023"/>
    <n v="100"/>
    <x v="9"/>
    <x v="9"/>
    <x v="9"/>
    <s v="2,3,4002,1400,2021130010262"/>
    <n v="2021130010262"/>
    <s v="138"/>
    <x v="25"/>
    <s v="INV"/>
    <s v="NO"/>
    <s v="Fortalecimiento a la reglamentacion urbanistica del ordenamiento territorial y estrategias de planeacion para planes parciales en el distrito de  Cartagena de Indias"/>
    <x v="81"/>
    <x v="1"/>
    <x v="10"/>
    <x v="16"/>
    <s v="06"/>
    <s v="00"/>
    <n v="1123148025"/>
    <n v="0"/>
    <n v="1123148025"/>
    <n v="554970000"/>
    <n v="568178025"/>
    <n v="551399138"/>
    <n v="49.09"/>
    <n v="551399138"/>
    <n v="49.09"/>
    <n v="571748887"/>
    <n v="551399138"/>
  </r>
  <r>
    <n v="2023"/>
    <n v="100"/>
    <x v="2"/>
    <x v="2"/>
    <x v="2"/>
    <s v="2,3,4003,1400,2021130010292"/>
    <n v="2021130010292"/>
    <s v="053"/>
    <x v="32"/>
    <s v="INV"/>
    <s v="NO"/>
    <s v="DEFINICION E IMPLEMENTACION DEL ESQUEMA DE PRESTACION DE LOS SERVICIOS DE ACUEDUCTO Y ALCANTARILLADO DE LAS COMUNIDADES DE TIERRA BOMBA, ARCHIPIELAGO DE SAN BERNARDO, ISLA FUERTE E ISLA DE BARU,"/>
    <x v="82"/>
    <x v="1"/>
    <x v="2"/>
    <x v="2"/>
    <s v="06"/>
    <s v="00"/>
    <n v="1114827103"/>
    <n v="0"/>
    <n v="1114827103"/>
    <n v="1114827103"/>
    <n v="0"/>
    <n v="1114827103"/>
    <n v="100"/>
    <n v="1114827103"/>
    <n v="100"/>
    <n v="0"/>
    <n v="1114827103"/>
  </r>
  <r>
    <n v="2023"/>
    <n v="100"/>
    <x v="2"/>
    <x v="2"/>
    <x v="2"/>
    <s v="2,3,4003,1400,2021130010196"/>
    <n v="2021130010196"/>
    <s v="001"/>
    <x v="4"/>
    <s v="INV"/>
    <s v="NO"/>
    <s v="ADMINISTRACION DEL FONDO DE SOLIDARIDAD Y REDISTRIBUCION DEL INGRESOS PARA LOS SERVICIOS PUBLICOS DOMICILIARIOS DE ACUEDUCTO, ALCANTARILLADO Y ASEO EN EL DISTRITO DE CARTAGENA DE INDIAS"/>
    <x v="2"/>
    <x v="1"/>
    <x v="2"/>
    <x v="2"/>
    <s v="06"/>
    <s v="00"/>
    <n v="1065000000"/>
    <n v="0"/>
    <n v="1065000000"/>
    <n v="1065000000"/>
    <n v="0"/>
    <n v="1065000000"/>
    <n v="100"/>
    <n v="1065000000"/>
    <n v="100"/>
    <n v="0"/>
    <n v="1065000000"/>
  </r>
  <r>
    <n v="2023"/>
    <n v="100"/>
    <x v="4"/>
    <x v="4"/>
    <x v="4"/>
    <s v="2,3,4103,1500,2021130010161"/>
    <n v="2021130010161"/>
    <s v="001"/>
    <x v="4"/>
    <s v="INV"/>
    <s v="NO"/>
    <s v="APOYO INGRESO Y TRABAJO PARA LA SUPERACION DE LA POBREZA EXTREMA Y DESIGUALDAD"/>
    <x v="57"/>
    <x v="0"/>
    <x v="17"/>
    <x v="41"/>
    <s v="06"/>
    <s v="00"/>
    <n v="1040591287"/>
    <n v="0"/>
    <n v="1040591287"/>
    <n v="1040591287"/>
    <n v="0"/>
    <n v="1030129619.67"/>
    <n v="98.99"/>
    <n v="1030129619.67"/>
    <n v="98.99"/>
    <n v="10461667.33"/>
    <n v="1026129619.67"/>
  </r>
  <r>
    <n v="2023"/>
    <n v="100"/>
    <x v="2"/>
    <x v="2"/>
    <x v="2"/>
    <s v="2,3,4599,1000,2021130010190"/>
    <n v="2021130010190"/>
    <s v="070"/>
    <x v="15"/>
    <s v="INV"/>
    <s v="NO"/>
    <s v="FORTALECIMIENTO DEL SISTEMA INTEGRADO DE MERCADOS PUBLICOS MEDIANTE EL DESARROLLO DE ACTIVIDADES Y/O ACTUACIONES ADMINISTRATIVAS, OPERATIVAS, JURIDICAS, CONTRACTUALES Y AMBIENTALES EN EL DISTRITO DE CARTAGENA DE INDIAS"/>
    <x v="76"/>
    <x v="4"/>
    <x v="13"/>
    <x v="53"/>
    <s v="06"/>
    <s v="00"/>
    <n v="1026000000"/>
    <n v="0"/>
    <n v="1026000000"/>
    <n v="1025751112.11"/>
    <n v="248887.89"/>
    <n v="1014409798.11"/>
    <n v="98.87"/>
    <n v="770571544.11000001"/>
    <n v="75.099999999999994"/>
    <n v="11590201.890000001"/>
    <n v="770571544.11000001"/>
  </r>
  <r>
    <n v="2023"/>
    <n v="100"/>
    <x v="0"/>
    <x v="0"/>
    <x v="0"/>
    <s v="2,3,1903,0300,2020130010132"/>
    <n v="2020130010132"/>
    <s v="188"/>
    <x v="35"/>
    <s v="INV"/>
    <s v="NO"/>
    <s v="DESARROLLO INSTITUCIONAL DEL DEPARTAMENTO ADMINISTRATIVO DISTRITAL DE SALUD DE  CARTAGENA DE INDIAS"/>
    <x v="70"/>
    <x v="0"/>
    <x v="0"/>
    <x v="0"/>
    <s v="06"/>
    <s v="00"/>
    <n v="1020000000"/>
    <n v="0"/>
    <n v="1020000000"/>
    <n v="1018396477"/>
    <n v="1603523"/>
    <n v="965254975"/>
    <n v="94.63"/>
    <n v="960732975"/>
    <n v="94.19"/>
    <n v="54745025"/>
    <n v="912871879"/>
  </r>
  <r>
    <n v="2023"/>
    <n v="100"/>
    <x v="2"/>
    <x v="2"/>
    <x v="2"/>
    <s v="2,3,4599,1000,2021130010178"/>
    <n v="2021130010178"/>
    <s v="001"/>
    <x v="4"/>
    <s v="INV"/>
    <s v="NO"/>
    <s v="GESTION DOCUMENTAL, MEDIANTE EL AVANCE EN LA IMPLEMENTACION DEL PLAN INSTITUCIONAL DE ARCHIVO-PINAR, PARA AUMENTAR LA EFICIENCIA Y EFICACIA EN LOS PROCESOS DOCUMENTALES"/>
    <x v="83"/>
    <x v="3"/>
    <x v="22"/>
    <x v="56"/>
    <s v="06"/>
    <s v="00"/>
    <n v="1011000000"/>
    <n v="0"/>
    <n v="1011000000"/>
    <n v="1008016867"/>
    <n v="2983133"/>
    <n v="663002666"/>
    <n v="65.58"/>
    <n v="654152666"/>
    <n v="64.7"/>
    <n v="347997334"/>
    <n v="650797666"/>
  </r>
  <r>
    <n v="2023"/>
    <n v="100"/>
    <x v="4"/>
    <x v="4"/>
    <x v="4"/>
    <s v="2,3,4103,1500,2021130010160"/>
    <n v="2021130010160"/>
    <s v="001"/>
    <x v="4"/>
    <s v="INV"/>
    <s v="NO"/>
    <s v="APOYO A LA SEGURIDAD ALIMENTARIA Y NUTRICION PARA LA SUPERACION DE LA POBREZA EXTREMA Y DESIGUALDAD"/>
    <x v="84"/>
    <x v="0"/>
    <x v="17"/>
    <x v="57"/>
    <s v="06"/>
    <s v="00"/>
    <n v="1000000000"/>
    <n v="0"/>
    <n v="1000000000"/>
    <n v="999999999.25"/>
    <n v="0.75"/>
    <n v="811891926.77999997"/>
    <n v="81.19"/>
    <n v="811184276.77999997"/>
    <n v="81.12"/>
    <n v="188108073.22"/>
    <n v="807584276.77999997"/>
  </r>
  <r>
    <n v="2023"/>
    <n v="100"/>
    <x v="2"/>
    <x v="2"/>
    <x v="2"/>
    <s v="2,3,2202,0700,2021130010172"/>
    <n v="2021130010172"/>
    <s v="001"/>
    <x v="4"/>
    <s v="INV"/>
    <s v="NO"/>
    <s v="IMPLEMENTACION DEL PROGRAMA DE FORMACION INTEGRAL ESCUELA TALLER CARTAGENA DE INDIAS DEL DISTRITO DE  CARTAGENA DE INDIAS"/>
    <x v="85"/>
    <x v="0"/>
    <x v="1"/>
    <x v="58"/>
    <s v="06"/>
    <s v="00"/>
    <n v="1000000000"/>
    <n v="0"/>
    <n v="1000000000"/>
    <n v="1000000000"/>
    <n v="0"/>
    <n v="1000000000"/>
    <n v="100"/>
    <n v="976655847"/>
    <n v="97.67"/>
    <n v="0"/>
    <n v="976655847"/>
  </r>
  <r>
    <n v="2023"/>
    <n v="100"/>
    <x v="2"/>
    <x v="2"/>
    <x v="2"/>
    <s v="2,3,4003,1400,2021130010212"/>
    <n v="2021130010212"/>
    <s v="001"/>
    <x v="4"/>
    <s v="INV"/>
    <s v="NO"/>
    <s v="ACTUALIZACION IMPLEMENTACION DEL PLAN DE GESTION INTEGRAL DE RESIDUOS SOLIDOS (PGIRS) EN EL DISTRITO DE CARTAGENA DE INDIAS CARTAGENA DE INDIAS"/>
    <x v="43"/>
    <x v="1"/>
    <x v="2"/>
    <x v="31"/>
    <s v="06"/>
    <s v="00"/>
    <n v="1000000000"/>
    <n v="0"/>
    <n v="1000000000"/>
    <n v="820300000"/>
    <n v="179700000"/>
    <n v="715543332"/>
    <n v="71.55"/>
    <n v="714369999"/>
    <n v="71.44"/>
    <n v="284456668"/>
    <n v="386789999"/>
  </r>
  <r>
    <n v="2023"/>
    <n v="100"/>
    <x v="3"/>
    <x v="3"/>
    <x v="3"/>
    <s v="2,3,3204,0900,2021130010184"/>
    <n v="2021130010184"/>
    <s v="138"/>
    <x v="25"/>
    <s v="INV"/>
    <s v="NO"/>
    <s v="RECUPERACION Y APROVECHAMIENTO INTEGRAL DEL SISTEMA INTEGRAL DE CA?OS, LAGOS Y CIENAGAS DEL DISTRITO DE CARTAGENA DE INDIAS"/>
    <x v="20"/>
    <x v="1"/>
    <x v="3"/>
    <x v="12"/>
    <s v="06"/>
    <s v="00"/>
    <n v="1000000000"/>
    <n v="1127948191"/>
    <n v="2127948191"/>
    <n v="0"/>
    <n v="2127948191"/>
    <n v="0"/>
    <n v="0"/>
    <n v="0"/>
    <n v="0"/>
    <n v="2127948191"/>
    <n v="0"/>
  </r>
  <r>
    <n v="2023"/>
    <n v="100"/>
    <x v="1"/>
    <x v="1"/>
    <x v="1"/>
    <s v="2,3,2201,0700,2020130010136"/>
    <n v="2020130010136"/>
    <s v="001"/>
    <x v="4"/>
    <s v="INV"/>
    <s v="NO"/>
    <s v="IMPLEMENTACION DE LA ESTRATEGIA UNICOS E INAGOTABLES ACOGIDA - ATENCION A JOVENES Y ADULTOS EN EL DISTRITO DE  CARTAGENA DE INDIAS"/>
    <x v="86"/>
    <x v="0"/>
    <x v="1"/>
    <x v="1"/>
    <s v="06"/>
    <s v="00"/>
    <n v="1000000000"/>
    <n v="-191340874"/>
    <n v="808659126"/>
    <n v="808659126"/>
    <n v="0"/>
    <n v="803919286.5"/>
    <n v="99.41"/>
    <n v="803919286.5"/>
    <n v="99.41"/>
    <n v="4739839.5"/>
    <n v="801145818.5"/>
  </r>
  <r>
    <n v="2023"/>
    <n v="100"/>
    <x v="1"/>
    <x v="1"/>
    <x v="1"/>
    <s v="2,3,2201,0700,2021130010277"/>
    <n v="2021130010277"/>
    <s v="001"/>
    <x v="4"/>
    <s v="INV"/>
    <s v="NO"/>
    <s v="IMPLEMENTACION DE LA ESTRATEGIA ESCUELA DINAMICA: YO TAMBIEN LLEGO, ATENCION A POBLACION CON EXTRAEDAD EN EL DISTRITO DE  CARTAGENA DE INDIAS"/>
    <x v="87"/>
    <x v="0"/>
    <x v="1"/>
    <x v="1"/>
    <s v="06"/>
    <s v="00"/>
    <n v="1000000000"/>
    <n v="-11065469"/>
    <n v="988934531"/>
    <n v="988934531"/>
    <n v="0"/>
    <n v="963884899"/>
    <n v="97.47"/>
    <n v="963884899"/>
    <n v="97.47"/>
    <n v="25049632"/>
    <n v="962172136"/>
  </r>
  <r>
    <n v="2023"/>
    <n v="100"/>
    <x v="1"/>
    <x v="1"/>
    <x v="1"/>
    <s v="2,3,2299,0700,2020130010165"/>
    <n v="2020130010165"/>
    <s v="001"/>
    <x v="4"/>
    <s v="INV"/>
    <s v="NO"/>
    <s v="MEJORAMIENTO DEL BIENESTAR Y PROTECCION DE LOS FUNCIONARIOS DE LA SECRETARIA DE EDUCACION DISTRITAL  PARA CONTRIBUIR A UNA MEJOR CALIDAD DE VIDA EN EL DISTRITO DE  CARTAGENA DE INDIAS"/>
    <x v="88"/>
    <x v="0"/>
    <x v="1"/>
    <x v="59"/>
    <s v="06"/>
    <s v="00"/>
    <n v="1000000000"/>
    <n v="650000000"/>
    <n v="1650000000"/>
    <n v="1650000000"/>
    <n v="0"/>
    <n v="1527498927.3"/>
    <n v="92.58"/>
    <n v="1189240655.0999999"/>
    <n v="72.08"/>
    <n v="122501072.7"/>
    <n v="1189240655.0999999"/>
  </r>
  <r>
    <n v="2023"/>
    <n v="100"/>
    <x v="5"/>
    <x v="5"/>
    <x v="5"/>
    <s v="2,3,4102,1500,2020130010119"/>
    <n v="2020130010119"/>
    <s v="001"/>
    <x v="4"/>
    <s v="INV"/>
    <s v="NO"/>
    <s v="COMPROMISO CON LA SALVACION DE  NUESTRA PRIMERA INFANCIA EN EL DISTRITO DE  CARTAGENA DE INDIAS"/>
    <x v="89"/>
    <x v="2"/>
    <x v="20"/>
    <x v="60"/>
    <s v="06"/>
    <s v="00"/>
    <n v="1000000000"/>
    <n v="370500000"/>
    <n v="1370500000"/>
    <n v="1306561191.95"/>
    <n v="63938808.049999997"/>
    <n v="1211625594.5999999"/>
    <n v="88.41"/>
    <n v="1092203027.95"/>
    <n v="79.69"/>
    <n v="158874405.40000001"/>
    <n v="456824310.94999999"/>
  </r>
  <r>
    <n v="2023"/>
    <n v="100"/>
    <x v="16"/>
    <x v="16"/>
    <x v="16"/>
    <s v="2,3,3202,0900,2021130010191"/>
    <n v="2021130010191"/>
    <s v="001"/>
    <x v="4"/>
    <s v="INV"/>
    <s v="NO"/>
    <s v="IMPLEMENTACION DE UN SISTEMA DE ARBOLADO URBANO EN LA CIUDAD DE  CARTAGENA DE INDIAS"/>
    <x v="90"/>
    <x v="1"/>
    <x v="16"/>
    <x v="61"/>
    <s v="06"/>
    <s v="00"/>
    <n v="1000000000"/>
    <n v="0"/>
    <n v="1000000000"/>
    <n v="1000000000"/>
    <n v="0"/>
    <n v="1000000000"/>
    <n v="100"/>
    <n v="1000000000"/>
    <n v="100"/>
    <n v="0"/>
    <n v="1000000000"/>
  </r>
  <r>
    <n v="2023"/>
    <n v="100"/>
    <x v="16"/>
    <x v="16"/>
    <x v="16"/>
    <s v="2,3,3202,0900,2021130010197"/>
    <n v="2021130010197"/>
    <s v="001"/>
    <x v="4"/>
    <s v="INV"/>
    <s v="NO"/>
    <s v="RECUPERACION DE AREAS AMBIENTALMENTE DEGRADADAS  CARTAGENA DE INDIAS"/>
    <x v="91"/>
    <x v="1"/>
    <x v="16"/>
    <x v="61"/>
    <s v="06"/>
    <s v="00"/>
    <n v="1000000000"/>
    <n v="0"/>
    <n v="1000000000"/>
    <n v="1000000000"/>
    <n v="0"/>
    <n v="1000000000"/>
    <n v="100"/>
    <n v="1000000000"/>
    <n v="100"/>
    <n v="0"/>
    <n v="1000000000"/>
  </r>
  <r>
    <n v="2023"/>
    <n v="100"/>
    <x v="9"/>
    <x v="9"/>
    <x v="9"/>
    <s v="2,3,4002,1400,2021130010262"/>
    <n v="2021130010262"/>
    <s v="001"/>
    <x v="4"/>
    <s v="INV"/>
    <s v="NO"/>
    <s v="Fortalecimiento a la reglamentacion urbanistica del ordenamiento territorial y estrategias de planeacion para planes parciales en el distrito de  Cartagena de Indias"/>
    <x v="81"/>
    <x v="1"/>
    <x v="10"/>
    <x v="16"/>
    <s v="06"/>
    <s v="00"/>
    <n v="991051975"/>
    <n v="509626667"/>
    <n v="1500678642"/>
    <n v="1403318000"/>
    <n v="97360642"/>
    <n v="1272769333"/>
    <n v="84.81"/>
    <n v="1060891333"/>
    <n v="70.69"/>
    <n v="227909309"/>
    <n v="1045188000"/>
  </r>
  <r>
    <n v="2023"/>
    <n v="100"/>
    <x v="9"/>
    <x v="9"/>
    <x v="9"/>
    <s v="2,3,4599,1003,2021130010257"/>
    <n v="2021130010257"/>
    <s v="070"/>
    <x v="15"/>
    <s v="INV"/>
    <s v="NO"/>
    <s v="Modernizacion del Sistema Distrital de Planeacion en  Cartagena de Indias"/>
    <x v="92"/>
    <x v="3"/>
    <x v="12"/>
    <x v="21"/>
    <s v="06"/>
    <s v="00"/>
    <n v="965852079"/>
    <n v="0"/>
    <n v="965852079"/>
    <n v="902511178"/>
    <n v="63340901"/>
    <n v="769397843"/>
    <n v="79.66"/>
    <n v="769397843"/>
    <n v="79.66"/>
    <n v="196454236"/>
    <n v="762597843"/>
  </r>
  <r>
    <n v="2023"/>
    <n v="100"/>
    <x v="1"/>
    <x v="1"/>
    <x v="1"/>
    <s v="2,3,2201,0700,2020130010057"/>
    <n v="2020130010057"/>
    <s v="081"/>
    <x v="36"/>
    <s v="INV"/>
    <s v="NO"/>
    <s v="OPTIMIZACION DE LA OPERACION DE LAS INSTITUCIONES EDUCATIVAS OFICIALES DEL DISTRITO DE   CARTAGENA DE INDIAS"/>
    <x v="4"/>
    <x v="0"/>
    <x v="1"/>
    <x v="1"/>
    <s v="06"/>
    <s v="00"/>
    <n v="948413934"/>
    <n v="-200000000"/>
    <n v="748413934"/>
    <n v="102213389"/>
    <n v="646200545"/>
    <n v="102213389"/>
    <n v="13.66"/>
    <n v="102213389"/>
    <n v="13.66"/>
    <n v="646200545"/>
    <n v="102213389"/>
  </r>
  <r>
    <n v="2023"/>
    <n v="100"/>
    <x v="1"/>
    <x v="1"/>
    <x v="1"/>
    <s v="2,3,2201,0700,2021130010224"/>
    <n v="2021130010224"/>
    <s v="001"/>
    <x v="4"/>
    <s v="INV"/>
    <s v="NO"/>
    <s v="FORTALECIMIENTO DE LA EDUCACION INTEGRAL DESDE LA PARTICIPACION, DEMOCRACIA Y AUTONOMIA  EN LAS INSTITUCIONES EDUCATIVAS OFICIALES DEL DISTRITO DE CARTAGENA?"/>
    <x v="93"/>
    <x v="0"/>
    <x v="1"/>
    <x v="62"/>
    <s v="06"/>
    <s v="00"/>
    <n v="945693727"/>
    <n v="326863230.91000003"/>
    <n v="1272556957.9100001"/>
    <n v="1256612608"/>
    <n v="15944349.91"/>
    <n v="1237575808"/>
    <n v="97.25"/>
    <n v="1198924608"/>
    <n v="94.21"/>
    <n v="34981149.909999996"/>
    <n v="1198924608"/>
  </r>
  <r>
    <n v="2023"/>
    <n v="100"/>
    <x v="15"/>
    <x v="15"/>
    <x v="15"/>
    <s v="2,3,4103,1500,2020130010061"/>
    <n v="2020130010061"/>
    <s v="001"/>
    <x v="4"/>
    <s v="INV"/>
    <s v="NO"/>
    <s v="ASISTENCIA ATENCION Y REPARACION INTEGRAL A LAS VICTIMAS DEL CONFLICTO ARMADO EN EL DISTRITO DE   CARTAGENA DE INDIAS"/>
    <x v="94"/>
    <x v="3"/>
    <x v="23"/>
    <x v="63"/>
    <s v="06"/>
    <s v="00"/>
    <n v="900000000"/>
    <n v="60000000"/>
    <n v="960000000"/>
    <n v="926865833.33000004"/>
    <n v="33134166.670000002"/>
    <n v="873160800"/>
    <n v="90.95"/>
    <n v="824942590.79999995"/>
    <n v="85.93"/>
    <n v="86839200"/>
    <n v="817642590.79999995"/>
  </r>
  <r>
    <n v="2023"/>
    <n v="100"/>
    <x v="8"/>
    <x v="8"/>
    <x v="8"/>
    <s v="2,3,4301,1604,2021130010230"/>
    <n v="2021130010230"/>
    <s v="097"/>
    <x v="16"/>
    <s v="INV"/>
    <s v="NO"/>
    <s v="RECREACION COMUNITARIA Y APROVECHAMIENTO DEL TIEMPO LIBRE, COMO MECANISMO DE COHESION E INTEGRACION SOCIAL EN EL DISTRITO DE   CARTAGENA DE INDIAS"/>
    <x v="95"/>
    <x v="0"/>
    <x v="9"/>
    <x v="64"/>
    <s v="06"/>
    <s v="00"/>
    <n v="875581025"/>
    <n v="0"/>
    <n v="875581025"/>
    <n v="862381025"/>
    <n v="13200000"/>
    <n v="862381025"/>
    <n v="98.49"/>
    <n v="862381025"/>
    <n v="98.49"/>
    <n v="13200000"/>
    <n v="862381025"/>
  </r>
  <r>
    <n v="2023"/>
    <n v="100"/>
    <x v="2"/>
    <x v="2"/>
    <x v="2"/>
    <s v="2,3,3502,0200,2021130010205"/>
    <n v="2021130010205"/>
    <s v="001"/>
    <x v="4"/>
    <s v="INV"/>
    <s v="NO"/>
    <s v="CONSOLIDACION DE LA PROMOCION NACIONAL E INTERNACIONAL DE CARTAGENA DE INDIAS"/>
    <x v="96"/>
    <x v="4"/>
    <x v="24"/>
    <x v="65"/>
    <s v="06"/>
    <s v="00"/>
    <n v="873000000"/>
    <n v="0"/>
    <n v="873000000"/>
    <n v="873000000"/>
    <n v="0"/>
    <n v="873000000"/>
    <n v="100"/>
    <n v="777000000"/>
    <n v="89"/>
    <n v="0"/>
    <n v="507500000"/>
  </r>
  <r>
    <n v="2023"/>
    <n v="100"/>
    <x v="8"/>
    <x v="8"/>
    <x v="8"/>
    <s v="2,3,4301,1604,2021130010011"/>
    <n v="2021130010011"/>
    <s v="059"/>
    <x v="37"/>
    <s v="INV"/>
    <s v="NO"/>
    <s v="INTEGRACION COMUNITARIA A TRAVES DEL DEPORTE COMO HERRAMIENTA PARA LA INCLUSION SOCIAL DESDE LOS DIFERENTES ENFOQUES POBLACIONALES  CARTAGENA DE INDIAS"/>
    <x v="97"/>
    <x v="0"/>
    <x v="9"/>
    <x v="66"/>
    <s v="06"/>
    <s v="00"/>
    <n v="857478778"/>
    <n v="0"/>
    <n v="857478778"/>
    <n v="836994594"/>
    <n v="20484184"/>
    <n v="836994594"/>
    <n v="97.61"/>
    <n v="836994594"/>
    <n v="97.61"/>
    <n v="20484184"/>
    <n v="836994594"/>
  </r>
  <r>
    <n v="2023"/>
    <n v="100"/>
    <x v="14"/>
    <x v="14"/>
    <x v="14"/>
    <s v="2,3,3301,1603,2020130010042"/>
    <n v="2020130010042"/>
    <s v="001"/>
    <x v="4"/>
    <s v="INV"/>
    <s v="NO"/>
    <s v="FORTALECIMIENTO DE LOS PROCESOS DE MEDIACION Y BIBLIOTECAS PARA LA INCLUSION EN EL DISTRITO DE  CARTAGENA DE INDIAS"/>
    <x v="98"/>
    <x v="0"/>
    <x v="14"/>
    <x v="67"/>
    <s v="06"/>
    <s v="00"/>
    <n v="850000000"/>
    <n v="0"/>
    <n v="850000000"/>
    <n v="850000000"/>
    <n v="0"/>
    <n v="850000000"/>
    <n v="100"/>
    <n v="850000000"/>
    <n v="100"/>
    <n v="0"/>
    <n v="850000000"/>
  </r>
  <r>
    <n v="2023"/>
    <n v="100"/>
    <x v="15"/>
    <x v="15"/>
    <x v="15"/>
    <s v="2,3,4501,1000,2021130010283"/>
    <n v="2021130010283"/>
    <s v="040"/>
    <x v="28"/>
    <s v="INV"/>
    <s v="NO"/>
    <s v="FORTALECIMIENTO DE LAS CAPACIDADES TECNOLOGICAS Y OPERATIVAS DE LA UNIDAD ADMINISTRATIVA ESPECIAL MIGRACION COLOMBIA EN EL DISTRITO DE   CARTAGENA DE INDIAS"/>
    <x v="99"/>
    <x v="3"/>
    <x v="11"/>
    <x v="33"/>
    <s v="06"/>
    <s v="00"/>
    <n v="846140435"/>
    <n v="-803859565"/>
    <n v="42280870"/>
    <n v="0"/>
    <n v="42280870"/>
    <n v="0"/>
    <n v="0"/>
    <n v="0"/>
    <n v="0"/>
    <n v="42280870"/>
    <n v="0"/>
  </r>
  <r>
    <n v="2023"/>
    <n v="100"/>
    <x v="12"/>
    <x v="12"/>
    <x v="12"/>
    <s v="2,3,1706,1100,2021130010075"/>
    <n v="2021130010075"/>
    <s v="001"/>
    <x v="4"/>
    <s v="INV"/>
    <s v="NO"/>
    <s v="FORTALECIMIENTO PARA EL EMPRENDIMIENTO DE NEGOCIOS PARA LOS HABITANTES DE LA LOCALIDAD HISTORICA Y DEL CARIBE NORTE EN EL DISTRITO DE CARTAGENA DE INDIAS"/>
    <x v="100"/>
    <x v="3"/>
    <x v="12"/>
    <x v="21"/>
    <s v="06"/>
    <s v="00"/>
    <n v="825000000"/>
    <n v="0"/>
    <n v="825000000"/>
    <n v="825000000"/>
    <n v="0"/>
    <n v="825000000"/>
    <n v="100"/>
    <n v="825000000"/>
    <n v="100"/>
    <n v="0"/>
    <n v="825000000"/>
  </r>
  <r>
    <n v="2023"/>
    <n v="100"/>
    <x v="12"/>
    <x v="12"/>
    <x v="12"/>
    <s v="2,3,3604,1603,2021130010015"/>
    <n v="2021130010015"/>
    <s v="001"/>
    <x v="4"/>
    <s v="INV"/>
    <s v="NO"/>
    <s v="IMPLEMENTACION DEL PROYECTO DE CAPACITACION A LOS HABITANTES (MUJERES) DE LA LOCALIDAD HISTORICA Y DEL CARIBE NORTE EN EMPRENDIMIENTO Y ENCADENAMIENTO PRODUCTIVO INCORPORANDO EL ENFOQUE DIFERENCIAL EN EL DISTRITO DE CARTAGENA DE INDIAS"/>
    <x v="101"/>
    <x v="3"/>
    <x v="12"/>
    <x v="21"/>
    <s v="06"/>
    <s v="00"/>
    <n v="825000000"/>
    <n v="0"/>
    <n v="825000000"/>
    <n v="825000000"/>
    <n v="0"/>
    <n v="825000000"/>
    <n v="100"/>
    <n v="825000000"/>
    <n v="100"/>
    <n v="0"/>
    <n v="825000000"/>
  </r>
  <r>
    <n v="2023"/>
    <n v="100"/>
    <x v="4"/>
    <x v="4"/>
    <x v="4"/>
    <s v="2,3,4103,1500,2021130010162"/>
    <n v="2021130010162"/>
    <s v="053"/>
    <x v="32"/>
    <s v="INV"/>
    <s v="NO"/>
    <s v="APOYO HABITABILIDAD PARA LA SUPERACION DE LA POBREZA Y DESIGUALDAD"/>
    <x v="102"/>
    <x v="0"/>
    <x v="17"/>
    <x v="68"/>
    <s v="06"/>
    <s v="00"/>
    <n v="812801223"/>
    <n v="400000000"/>
    <n v="1212801223"/>
    <n v="912801223"/>
    <n v="300000000"/>
    <n v="912801223"/>
    <n v="75.260000000000005"/>
    <n v="912801223"/>
    <n v="75.260000000000005"/>
    <n v="300000000"/>
    <n v="912801223"/>
  </r>
  <r>
    <n v="2023"/>
    <n v="100"/>
    <x v="15"/>
    <x v="15"/>
    <x v="15"/>
    <s v="2,3,4501,1000,2022130010026"/>
    <n v="2022130010026"/>
    <s v="040"/>
    <x v="28"/>
    <s v="INV"/>
    <s v="NO"/>
    <s v="FORTALECIMIENTO DEL PARQUE AUTOMOTOR Y MEDIOS TECNOLOGICOS PARA LA UNIDAD NACIONAL DE PROTECCION EN EL DISTRITO DE CARTAGENA DE INDIAS"/>
    <x v="103"/>
    <x v="3"/>
    <x v="11"/>
    <x v="33"/>
    <s v="06"/>
    <s v="00"/>
    <n v="800000000"/>
    <n v="0"/>
    <n v="800000000"/>
    <n v="530000000"/>
    <n v="270000000"/>
    <n v="471871674"/>
    <n v="58.98"/>
    <n v="0"/>
    <n v="0"/>
    <n v="328128326"/>
    <n v="0"/>
  </r>
  <r>
    <n v="2023"/>
    <n v="100"/>
    <x v="15"/>
    <x v="15"/>
    <x v="15"/>
    <s v="2,3,4501,1000,2022130010013"/>
    <n v="2022130010013"/>
    <s v="040"/>
    <x v="28"/>
    <s v="INV"/>
    <s v="NO"/>
    <s v="FORTALECIMIENTO INTEGRAL DE LAS CAPACIDADES INSTITUCIONALES DE LA POLICIA METROPOLITANA DE CARTAGENA DE INDIAS"/>
    <x v="104"/>
    <x v="3"/>
    <x v="11"/>
    <x v="33"/>
    <s v="06"/>
    <s v="00"/>
    <n v="763842130"/>
    <n v="0"/>
    <n v="763842130"/>
    <n v="0"/>
    <n v="763842130"/>
    <n v="0"/>
    <n v="0"/>
    <n v="0"/>
    <n v="0"/>
    <n v="763842130"/>
    <n v="0"/>
  </r>
  <r>
    <n v="2023"/>
    <n v="100"/>
    <x v="1"/>
    <x v="1"/>
    <x v="1"/>
    <s v="2,3,2201,0700,2020130010186"/>
    <n v="2020130010186"/>
    <s v="001"/>
    <x v="4"/>
    <s v="INV"/>
    <s v="NO"/>
    <s v="MEJORAMIENTO DE LA CALIDAD EDUCATIVA DE LAS INSTITUCIONES EDUCATIVAS DEL DISTRITO: FORMANDO CON AMOR  CARTAGENA DE INDIAS"/>
    <x v="105"/>
    <x v="0"/>
    <x v="1"/>
    <x v="69"/>
    <s v="06"/>
    <s v="00"/>
    <n v="729426000"/>
    <n v="-31124000"/>
    <n v="698302000"/>
    <n v="698302000"/>
    <n v="0"/>
    <n v="698302000"/>
    <n v="100"/>
    <n v="698302000"/>
    <n v="100"/>
    <n v="0"/>
    <n v="698302000"/>
  </r>
  <r>
    <n v="2023"/>
    <n v="100"/>
    <x v="10"/>
    <x v="10"/>
    <x v="10"/>
    <s v="2,3,4501,1000,2021130010192"/>
    <n v="2021130010192"/>
    <s v="051"/>
    <x v="26"/>
    <s v="INV"/>
    <s v="NO"/>
    <s v="FORTALECIMIENTO LOGISTICO PARA LA SEGURIDAD, CONVIVENCIA, JUSTICIA Y SOCORRO EN CARTAGENA DE INDIAS"/>
    <x v="36"/>
    <x v="3"/>
    <x v="11"/>
    <x v="25"/>
    <s v="06"/>
    <s v="00"/>
    <n v="716156043"/>
    <n v="0"/>
    <n v="716156043"/>
    <n v="495551917.24000001"/>
    <n v="220604125.75999999"/>
    <n v="495551917.24000001"/>
    <n v="69.2"/>
    <n v="495551917.24000001"/>
    <n v="69.2"/>
    <n v="220604125.75999999"/>
    <n v="495551917.24000001"/>
  </r>
  <r>
    <n v="2023"/>
    <n v="100"/>
    <x v="0"/>
    <x v="0"/>
    <x v="0"/>
    <s v="2,3,1905,0300,2020130010069"/>
    <n v="2020130010069"/>
    <s v="170"/>
    <x v="34"/>
    <s v="INV"/>
    <s v="NO"/>
    <s v="MEJORAMIENTO DE LA SALUD SEXUAL Y REPRODUCTIVA DE LOS Y LAS CARTAGENERAS EN EL DISTRITO DE  CARTAGENA DE INDIAS"/>
    <x v="106"/>
    <x v="0"/>
    <x v="0"/>
    <x v="70"/>
    <s v="06"/>
    <s v="00"/>
    <n v="711984006"/>
    <n v="41651574"/>
    <n v="753635580"/>
    <n v="753544672"/>
    <n v="90908"/>
    <n v="735141335"/>
    <n v="97.55"/>
    <n v="658754361.47000003"/>
    <n v="87.41"/>
    <n v="18494245"/>
    <n v="481637358.39999998"/>
  </r>
  <r>
    <n v="2023"/>
    <n v="100"/>
    <x v="1"/>
    <x v="1"/>
    <x v="1"/>
    <s v="2,3,2201,0700,2020130010185"/>
    <n v="2020130010185"/>
    <s v="171"/>
    <x v="18"/>
    <s v="INV"/>
    <s v="NO"/>
    <s v="FORTALECIMIENTO DE LA GESTION ESCOLAR PARA EL MEJORAMIENTO DE LA CALIDAD EDUCATIVA   CARTAGENA DE INDIAS"/>
    <x v="107"/>
    <x v="0"/>
    <x v="1"/>
    <x v="14"/>
    <s v="06"/>
    <s v="00"/>
    <n v="710000000"/>
    <n v="0"/>
    <n v="710000000"/>
    <n v="709999999.99000001"/>
    <n v="0.01"/>
    <n v="500353979.41000003"/>
    <n v="70.47"/>
    <n v="443593425.60000002"/>
    <n v="62.48"/>
    <n v="209646020.59"/>
    <n v="427978124"/>
  </r>
  <r>
    <n v="2023"/>
    <n v="100"/>
    <x v="2"/>
    <x v="2"/>
    <x v="2"/>
    <s v="2,3,4599,1000,2021130010199"/>
    <n v="2021130010199"/>
    <s v="001"/>
    <x v="4"/>
    <s v="INV"/>
    <s v="NO"/>
    <s v="MODERNIZACION CARTAGENA HACIA LA MODERNIDAD  CARTAGENA DE INDIAS"/>
    <x v="108"/>
    <x v="3"/>
    <x v="25"/>
    <x v="71"/>
    <s v="06"/>
    <s v="00"/>
    <n v="700000000"/>
    <n v="0"/>
    <n v="700000000"/>
    <n v="369000000"/>
    <n v="331000000"/>
    <n v="277000000"/>
    <n v="39.57"/>
    <n v="277000000"/>
    <n v="39.57"/>
    <n v="423000000"/>
    <n v="277000000"/>
  </r>
  <r>
    <n v="2023"/>
    <n v="100"/>
    <x v="5"/>
    <x v="5"/>
    <x v="5"/>
    <s v="2,3,4104,1500,2021130010188"/>
    <n v="2021130010188"/>
    <s v="001"/>
    <x v="4"/>
    <s v="INV"/>
    <s v="NO"/>
    <s v="APOYO INTEGRAL PARA EL DESARROLLO HUMANO A LAS PERSONAS HABITANTES DE CALLE EN CARTAGENA DE INDIAS"/>
    <x v="109"/>
    <x v="2"/>
    <x v="26"/>
    <x v="72"/>
    <s v="06"/>
    <s v="00"/>
    <n v="700000000"/>
    <n v="0"/>
    <n v="700000000"/>
    <n v="700000000"/>
    <n v="0"/>
    <n v="665847997.39999998"/>
    <n v="95.12"/>
    <n v="580512902.19000006"/>
    <n v="82.93"/>
    <n v="34152002.600000001"/>
    <n v="554194595.64999998"/>
  </r>
  <r>
    <n v="2023"/>
    <n v="100"/>
    <x v="15"/>
    <x v="15"/>
    <x v="15"/>
    <s v="2,3,4502,1000,2021130010143"/>
    <n v="2021130010143"/>
    <s v="001"/>
    <x v="4"/>
    <s v="INV"/>
    <s v="NO"/>
    <s v="GENERACION DE UNA CULTURA DE PREVENCION, PROMOCION Y PROTECCION DE LOS DERECHOS HUMANOS CON ENFOQUE DIFERENCIAL Y DE GENERO EN EL DISTRITO DE CARTAGENA DE INDIAS"/>
    <x v="110"/>
    <x v="3"/>
    <x v="15"/>
    <x v="73"/>
    <s v="06"/>
    <s v="00"/>
    <n v="696000000"/>
    <n v="100000000"/>
    <n v="796000000"/>
    <n v="602936966.66999996"/>
    <n v="193063033.33000001"/>
    <n v="592999020"/>
    <n v="74.5"/>
    <n v="476149020"/>
    <n v="59.82"/>
    <n v="203000980"/>
    <n v="451249020"/>
  </r>
  <r>
    <n v="2023"/>
    <n v="100"/>
    <x v="9"/>
    <x v="9"/>
    <x v="9"/>
    <s v="2,3,4002,1400,2021130010271"/>
    <n v="2021130010271"/>
    <s v="001"/>
    <x v="4"/>
    <s v="INV"/>
    <s v="NO"/>
    <s v="Normalizacion urbanistica de Cartagena de Indias"/>
    <x v="111"/>
    <x v="1"/>
    <x v="10"/>
    <x v="37"/>
    <s v="06"/>
    <s v="00"/>
    <n v="689200641"/>
    <n v="0"/>
    <n v="689200641"/>
    <n v="688520000"/>
    <n v="680641"/>
    <n v="688290000"/>
    <n v="99.87"/>
    <n v="684290000"/>
    <n v="99.29"/>
    <n v="910641"/>
    <n v="679356667"/>
  </r>
  <r>
    <n v="2023"/>
    <n v="100"/>
    <x v="0"/>
    <x v="0"/>
    <x v="0"/>
    <s v="2,3,1905,0300,2020130010164"/>
    <n v="2020130010164"/>
    <s v="170"/>
    <x v="34"/>
    <s v="INV"/>
    <s v="NO"/>
    <s v="PREVENCION, PROMOCION , VIGILANCIA Y CONTROL DE ENFERMEDADES DE TRANSMISION VECTORIAL EN EL DISTRITO DE CARTAGENA DE INDIAS"/>
    <x v="112"/>
    <x v="0"/>
    <x v="0"/>
    <x v="74"/>
    <s v="06"/>
    <s v="00"/>
    <n v="689017599"/>
    <n v="0"/>
    <n v="689017599"/>
    <n v="688861599"/>
    <n v="156000"/>
    <n v="688857599"/>
    <n v="99.98"/>
    <n v="627330559"/>
    <n v="91.05"/>
    <n v="160000"/>
    <n v="530860000"/>
  </r>
  <r>
    <n v="2023"/>
    <n v="100"/>
    <x v="0"/>
    <x v="0"/>
    <x v="0"/>
    <s v="2,3,1905,0300,2020130010166"/>
    <n v="2020130010166"/>
    <s v="170"/>
    <x v="34"/>
    <s v="INV"/>
    <s v="NO"/>
    <s v="PREVENCION EN SALUD MENTAL EN EL DISTRITO DE  CARTAGENA DE INDIAS"/>
    <x v="113"/>
    <x v="0"/>
    <x v="0"/>
    <x v="75"/>
    <s v="06"/>
    <s v="00"/>
    <n v="686400000"/>
    <n v="89999836"/>
    <n v="776399836"/>
    <n v="739200000"/>
    <n v="37199836"/>
    <n v="700267996"/>
    <n v="90.19"/>
    <n v="565099996"/>
    <n v="72.78"/>
    <n v="76131840"/>
    <n v="357031330"/>
  </r>
  <r>
    <n v="2023"/>
    <n v="100"/>
    <x v="8"/>
    <x v="8"/>
    <x v="8"/>
    <s v="2,3,4301,1604,2020130010055"/>
    <n v="2020130010055"/>
    <s v="025"/>
    <x v="30"/>
    <s v="INV"/>
    <s v="NO"/>
    <s v="MEJORAMIENTO DE LOS ESTILOS DE VIDA MEDIANTE LA PROMOCION MASIVA DE UNA VIDA ACTIVA DE LA CIUDADANIA EN EL DISTRITO DE  CARTAGENA DE INDIAS"/>
    <x v="55"/>
    <x v="0"/>
    <x v="9"/>
    <x v="40"/>
    <s v="06"/>
    <s v="00"/>
    <n v="684198431"/>
    <n v="0"/>
    <n v="684198431"/>
    <n v="683414526.25999999"/>
    <n v="783904.74"/>
    <n v="683414526.25999999"/>
    <n v="99.89"/>
    <n v="683414526.25999999"/>
    <n v="99.89"/>
    <n v="783904.74"/>
    <n v="683414526.25999999"/>
  </r>
  <r>
    <n v="2023"/>
    <n v="100"/>
    <x v="0"/>
    <x v="0"/>
    <x v="0"/>
    <s v="2,3,1905,0300,2021130010170"/>
    <n v="2021130010170"/>
    <s v="170"/>
    <x v="34"/>
    <s v="INV"/>
    <s v="NO"/>
    <s v="FORTALECIMIENTO DE LA GESTION DEL PLAN DE SALUD PUBLICA EN   CARTAGENA DE INDIA"/>
    <x v="114"/>
    <x v="0"/>
    <x v="0"/>
    <x v="0"/>
    <s v="06"/>
    <s v="00"/>
    <n v="683098841"/>
    <n v="0"/>
    <n v="683098841"/>
    <n v="683098841"/>
    <n v="0"/>
    <n v="673785504"/>
    <n v="98.64"/>
    <n v="673785504"/>
    <n v="98.64"/>
    <n v="9313337"/>
    <n v="665146839"/>
  </r>
  <r>
    <n v="2023"/>
    <n v="100"/>
    <x v="0"/>
    <x v="0"/>
    <x v="0"/>
    <s v="2,3,1905,0300,2020130010164"/>
    <n v="2020130010164"/>
    <s v="016"/>
    <x v="38"/>
    <s v="INV"/>
    <s v="NO"/>
    <s v="PREVENCION, PROMOCION , VIGILANCIA Y CONTROL DE ENFERMEDADES DE TRANSMISION VECTORIAL EN EL DISTRITO DE CARTAGENA DE INDIAS"/>
    <x v="112"/>
    <x v="0"/>
    <x v="0"/>
    <x v="74"/>
    <s v="06"/>
    <s v="00"/>
    <n v="675716390"/>
    <n v="-19186432"/>
    <n v="656529958"/>
    <n v="656529958"/>
    <n v="0"/>
    <n v="656529958"/>
    <n v="100"/>
    <n v="656529958"/>
    <n v="100"/>
    <n v="0"/>
    <n v="656529958"/>
  </r>
  <r>
    <n v="2023"/>
    <n v="100"/>
    <x v="9"/>
    <x v="9"/>
    <x v="9"/>
    <s v="2,3,4599,1003,2021130010257"/>
    <n v="2021130010257"/>
    <s v="001"/>
    <x v="4"/>
    <s v="INV"/>
    <s v="NO"/>
    <s v="Modernizacion del Sistema Distrital de Planeacion en  Cartagena de Indias"/>
    <x v="92"/>
    <x v="3"/>
    <x v="12"/>
    <x v="21"/>
    <s v="06"/>
    <s v="00"/>
    <n v="666693957"/>
    <n v="0"/>
    <n v="666693957"/>
    <n v="665000000"/>
    <n v="1693957"/>
    <n v="637766666"/>
    <n v="95.66"/>
    <n v="621766666"/>
    <n v="93.26"/>
    <n v="28927291"/>
    <n v="617266666"/>
  </r>
  <r>
    <n v="2023"/>
    <n v="100"/>
    <x v="8"/>
    <x v="8"/>
    <x v="8"/>
    <s v="2,3,4301,1604,2021130010230"/>
    <n v="2021130010230"/>
    <s v="059"/>
    <x v="37"/>
    <s v="INV"/>
    <s v="NO"/>
    <s v="RECREACION COMUNITARIA Y APROVECHAMIENTO DEL TIEMPO LIBRE, COMO MECANISMO DE COHESION E INTEGRACION SOCIAL EN EL DISTRITO DE   CARTAGENA DE INDIAS"/>
    <x v="95"/>
    <x v="0"/>
    <x v="9"/>
    <x v="64"/>
    <s v="06"/>
    <s v="00"/>
    <n v="651683871"/>
    <n v="0"/>
    <n v="651683871"/>
    <n v="651683871"/>
    <n v="0"/>
    <n v="651683871"/>
    <n v="100"/>
    <n v="651683871"/>
    <n v="100"/>
    <n v="0"/>
    <n v="651683871"/>
  </r>
  <r>
    <n v="2023"/>
    <n v="100"/>
    <x v="8"/>
    <x v="8"/>
    <x v="8"/>
    <s v="2,3,4302,1604,2020130010038"/>
    <n v="2020130010038"/>
    <s v="059"/>
    <x v="37"/>
    <s v="INV"/>
    <s v="NO"/>
    <s v="CONSOLIDACION DEL SISTEMA DEPORTIVO DISTRITAL MEDIANTE UNA ESTRATEGIA DE ESTIMULOS Y/O APOYOS A LAS ORGANIZACIONES DEPORTIVAS Y DEPORTISTAS DE ALTOS LOGROS  CARTAGENA DE INDIAS"/>
    <x v="69"/>
    <x v="0"/>
    <x v="9"/>
    <x v="49"/>
    <s v="06"/>
    <s v="00"/>
    <n v="651683871"/>
    <n v="20048488"/>
    <n v="671732359"/>
    <n v="670048488"/>
    <n v="1683871"/>
    <n v="670048488"/>
    <n v="99.75"/>
    <n v="670048488"/>
    <n v="99.75"/>
    <n v="1683871"/>
    <n v="670048488"/>
  </r>
  <r>
    <n v="2023"/>
    <n v="100"/>
    <x v="14"/>
    <x v="14"/>
    <x v="14"/>
    <s v="2,3,3301,1603,2021130010255"/>
    <n v="2021130010255"/>
    <s v="057"/>
    <x v="39"/>
    <s v="INV"/>
    <s v="NO"/>
    <s v="FORTALECIMIENTO Y SALVAGUARDIA DE LAS PRACTICAS SIGNIFICATIVAS DEL PATRIMONIO INMATERIAL EN EL DISTRITO DE CARTAGENA DE INDIAS"/>
    <x v="115"/>
    <x v="0"/>
    <x v="14"/>
    <x v="76"/>
    <s v="06"/>
    <s v="00"/>
    <n v="646996586.80999994"/>
    <n v="0"/>
    <n v="646996586.80999994"/>
    <n v="646996586.80999994"/>
    <n v="0"/>
    <n v="646996586.80999994"/>
    <n v="100"/>
    <n v="641578496.80999994"/>
    <n v="99.16"/>
    <n v="0"/>
    <n v="641578496.80999994"/>
  </r>
  <r>
    <n v="2023"/>
    <n v="100"/>
    <x v="9"/>
    <x v="9"/>
    <x v="9"/>
    <s v="2,3,4002,1400,2021130010271"/>
    <n v="2021130010271"/>
    <s v="070"/>
    <x v="15"/>
    <s v="INV"/>
    <s v="NO"/>
    <s v="Normalizacion urbanistica de Cartagena de Indias"/>
    <x v="111"/>
    <x v="1"/>
    <x v="10"/>
    <x v="37"/>
    <s v="06"/>
    <s v="00"/>
    <n v="631000000"/>
    <n v="0"/>
    <n v="631000000"/>
    <n v="476791178"/>
    <n v="154208822"/>
    <n v="451734178"/>
    <n v="71.59"/>
    <n v="434291178"/>
    <n v="68.83"/>
    <n v="179265822"/>
    <n v="434291178"/>
  </r>
  <r>
    <n v="2023"/>
    <n v="100"/>
    <x v="8"/>
    <x v="8"/>
    <x v="8"/>
    <s v="2,3,4301,1604,2021130010011"/>
    <n v="2021130010011"/>
    <s v="025"/>
    <x v="30"/>
    <s v="INV"/>
    <s v="NO"/>
    <s v="INTEGRACION COMUNITARIA A TRAVES DEL DEPORTE COMO HERRAMIENTA PARA LA INCLUSION SOCIAL DESDE LOS DIFERENTES ENFOQUES POBLACIONALES  CARTAGENA DE INDIAS"/>
    <x v="97"/>
    <x v="0"/>
    <x v="9"/>
    <x v="66"/>
    <s v="06"/>
    <s v="00"/>
    <n v="630061477"/>
    <n v="0"/>
    <n v="630061477"/>
    <n v="630061477"/>
    <n v="0"/>
    <n v="630061477"/>
    <n v="100"/>
    <n v="630061477"/>
    <n v="100"/>
    <n v="0"/>
    <n v="630061477"/>
  </r>
  <r>
    <n v="2023"/>
    <n v="100"/>
    <x v="19"/>
    <x v="19"/>
    <x v="19"/>
    <s v="2,3,4599,1000,2021130010238"/>
    <n v="2021130010238"/>
    <s v="001"/>
    <x v="4"/>
    <s v="INV"/>
    <s v="NO"/>
    <s v="FORMULACION AGENDA PROSPECTIVA DE CIUDAD NUESTRA CARTAGENA SO?ADA"/>
    <x v="116"/>
    <x v="3"/>
    <x v="19"/>
    <x v="77"/>
    <s v="06"/>
    <s v="00"/>
    <n v="620000000"/>
    <n v="0"/>
    <n v="620000000"/>
    <n v="335900000"/>
    <n v="284100000"/>
    <n v="248443333.33000001"/>
    <n v="40.07"/>
    <n v="245643333.33000001"/>
    <n v="39.619999999999997"/>
    <n v="371556666.67000002"/>
    <n v="240743333.33000001"/>
  </r>
  <r>
    <n v="2023"/>
    <n v="100"/>
    <x v="2"/>
    <x v="2"/>
    <x v="2"/>
    <s v="2,3,4599,1000,2021130010189"/>
    <n v="2021130010189"/>
    <s v="001"/>
    <x v="4"/>
    <s v="INV"/>
    <s v="NO"/>
    <s v="TRANSFORMACION DIGITAL PARA UNA CARTAGENA INTELIGENTE CON TODOS Y PARA TODOS CARTAGENA DE INDIAS"/>
    <x v="117"/>
    <x v="3"/>
    <x v="25"/>
    <x v="78"/>
    <s v="06"/>
    <s v="00"/>
    <n v="615384616"/>
    <n v="0"/>
    <n v="615384616"/>
    <n v="615384616"/>
    <n v="0"/>
    <n v="311406666"/>
    <n v="50.6"/>
    <n v="311406666"/>
    <n v="50.6"/>
    <n v="303977950"/>
    <n v="311406666"/>
  </r>
  <r>
    <n v="2023"/>
    <n v="100"/>
    <x v="4"/>
    <x v="4"/>
    <x v="4"/>
    <s v="2,3,4103,1500,2021130010160"/>
    <n v="2021130010160"/>
    <s v="053"/>
    <x v="32"/>
    <s v="INV"/>
    <s v="NO"/>
    <s v="APOYO A LA SEGURIDAD ALIMENTARIA Y NUTRICION PARA LA SUPERACION DE LA POBREZA EXTREMA Y DESIGUALDAD"/>
    <x v="84"/>
    <x v="0"/>
    <x v="17"/>
    <x v="57"/>
    <s v="06"/>
    <s v="00"/>
    <n v="600000000"/>
    <n v="0"/>
    <n v="600000000"/>
    <n v="600000000"/>
    <n v="0"/>
    <n v="358053333"/>
    <n v="59.68"/>
    <n v="350733333"/>
    <n v="58.46"/>
    <n v="241946667"/>
    <n v="344620000"/>
  </r>
  <r>
    <n v="2023"/>
    <n v="100"/>
    <x v="7"/>
    <x v="7"/>
    <x v="7"/>
    <s v="2,3,4103,1500,2021130010280"/>
    <n v="2021130010280"/>
    <s v="001"/>
    <x v="4"/>
    <s v="INV"/>
    <s v="NO"/>
    <s v="IMPLEMENTACION DE ESTRATEGIAS DE INCLUSION PRODUCTIVAS EN POBLACION JOVEN DEL DISTRITO DE CARTAGENA "/>
    <x v="118"/>
    <x v="4"/>
    <x v="13"/>
    <x v="79"/>
    <s v="06"/>
    <s v="00"/>
    <n v="600000000"/>
    <n v="0"/>
    <n v="600000000"/>
    <n v="566850200"/>
    <n v="33149800"/>
    <n v="0"/>
    <n v="0"/>
    <n v="0"/>
    <n v="0"/>
    <n v="600000000"/>
    <n v="0"/>
  </r>
  <r>
    <n v="2023"/>
    <n v="100"/>
    <x v="12"/>
    <x v="12"/>
    <x v="12"/>
    <s v="2,3,4501,1000,2021130010021"/>
    <n v="2021130010021"/>
    <s v="001"/>
    <x v="4"/>
    <s v="INV"/>
    <s v="NO"/>
    <s v="APLICACION PROMOCION A EL FORTALECIMIENTO Y FORMACION A FRENTES DE SEGURIDAD DE LA LOCALIDAD HISTORICA Y DEL CARIBE NORTE"/>
    <x v="119"/>
    <x v="3"/>
    <x v="12"/>
    <x v="21"/>
    <s v="06"/>
    <s v="00"/>
    <n v="600000000"/>
    <n v="0"/>
    <n v="600000000"/>
    <n v="600000000"/>
    <n v="0"/>
    <n v="600000000"/>
    <n v="100"/>
    <n v="600000000"/>
    <n v="100"/>
    <n v="0"/>
    <n v="600000000"/>
  </r>
  <r>
    <n v="2023"/>
    <n v="100"/>
    <x v="0"/>
    <x v="0"/>
    <x v="0"/>
    <s v="2,3,1905,0300,2020130010124"/>
    <n v="2020130010124"/>
    <s v="170"/>
    <x v="34"/>
    <s v="INV"/>
    <s v="NO"/>
    <s v="PREVENCION Y CONTROL DE LAS ENFERMEDADES INMUNOPREVENIBLES EN EL DISTRITO DE  CARTAGENA DE INDIAS"/>
    <x v="120"/>
    <x v="0"/>
    <x v="0"/>
    <x v="74"/>
    <s v="06"/>
    <s v="00"/>
    <n v="594880000"/>
    <n v="82220000"/>
    <n v="677100000"/>
    <n v="675952667"/>
    <n v="1147333"/>
    <n v="666272666"/>
    <n v="98.4"/>
    <n v="592452666"/>
    <n v="87.5"/>
    <n v="10827334"/>
    <n v="537394000"/>
  </r>
  <r>
    <n v="2023"/>
    <n v="100"/>
    <x v="2"/>
    <x v="2"/>
    <x v="2"/>
    <s v="2,3,4003,1400,2021130010208"/>
    <n v="2021130010208"/>
    <s v="055"/>
    <x v="6"/>
    <s v="INV"/>
    <s v="NO"/>
    <s v=" ACTUALIZACION EXTENSION DE REDES DE ACUEDUCTO EN EL DISTRITO DE CARTAGENA  DE INDIAS"/>
    <x v="121"/>
    <x v="1"/>
    <x v="2"/>
    <x v="2"/>
    <s v="06"/>
    <s v="00"/>
    <n v="584293334"/>
    <n v="0"/>
    <n v="584293334"/>
    <n v="389066812"/>
    <n v="195226522"/>
    <n v="0"/>
    <n v="0"/>
    <n v="0"/>
    <n v="0"/>
    <n v="584293334"/>
    <n v="0"/>
  </r>
  <r>
    <n v="2023"/>
    <n v="100"/>
    <x v="8"/>
    <x v="8"/>
    <x v="8"/>
    <s v="2,3,4301,1604,2020130010036"/>
    <n v="2020130010036"/>
    <s v="059"/>
    <x v="37"/>
    <s v="INV"/>
    <s v="NO"/>
    <s v="CONSERVACION , MANTENIMIENTO Y MEJORAMIENTO DE LOS ESCENARIOS DEPORTIVOS DE LA CIUDAD COMO ESTRATEGIA DE PRESERVACION DEL PATRIMONIO MATERIAL DEL DISTRITO DE   CARTAGENA DE INDIAS"/>
    <x v="17"/>
    <x v="0"/>
    <x v="9"/>
    <x v="11"/>
    <s v="06"/>
    <s v="00"/>
    <n v="583085573"/>
    <n v="0"/>
    <n v="583085573"/>
    <n v="583045943"/>
    <n v="39630"/>
    <n v="583045943"/>
    <n v="99.99"/>
    <n v="484000000"/>
    <n v="83.01"/>
    <n v="39630"/>
    <n v="484000000"/>
  </r>
  <r>
    <n v="2023"/>
    <n v="100"/>
    <x v="0"/>
    <x v="0"/>
    <x v="0"/>
    <s v="2,3,1903,0300,2020130010063"/>
    <n v="2020130010063"/>
    <s v="188"/>
    <x v="35"/>
    <s v="INV"/>
    <s v="NO"/>
    <s v="CONTROL , VIGILANCIA, INSPECCION Y PROMOCION DEL SISTEMA OBLIGATORIO DE GARANTIA DE LA CALIDAD EN EL DISTRITO DE  CARTAGENA DE INDIAS"/>
    <x v="122"/>
    <x v="0"/>
    <x v="0"/>
    <x v="0"/>
    <s v="06"/>
    <s v="00"/>
    <n v="580000000"/>
    <n v="0"/>
    <n v="580000000"/>
    <n v="580000000"/>
    <n v="0"/>
    <n v="580000000"/>
    <n v="100"/>
    <n v="580000000"/>
    <n v="100"/>
    <n v="0"/>
    <n v="580000000"/>
  </r>
  <r>
    <n v="2023"/>
    <n v="100"/>
    <x v="8"/>
    <x v="8"/>
    <x v="8"/>
    <s v="2,3,4301,1604,2020130010053"/>
    <n v="2020130010053"/>
    <s v="025"/>
    <x v="30"/>
    <s v="INV"/>
    <s v="NO"/>
    <s v="DESARROLLO DE LA ESCUELA DE INICIACION Y FORMACION DEPORTIVA - EIFD EN EL DISTRITO DE CARTAGENA DE INDIAS"/>
    <x v="75"/>
    <x v="0"/>
    <x v="9"/>
    <x v="52"/>
    <s v="06"/>
    <s v="00"/>
    <n v="575746557"/>
    <n v="0"/>
    <n v="575746557"/>
    <n v="575746557"/>
    <n v="0"/>
    <n v="575746557"/>
    <n v="100"/>
    <n v="575746557"/>
    <n v="100"/>
    <n v="0"/>
    <n v="575746557"/>
  </r>
  <r>
    <n v="2023"/>
    <n v="100"/>
    <x v="4"/>
    <x v="4"/>
    <x v="4"/>
    <s v="2,3,4503,1000,2020130010033"/>
    <n v="2020130010033"/>
    <s v="070"/>
    <x v="15"/>
    <s v="INV"/>
    <s v="NO"/>
    <s v="CONTROL DE LOS RIESGOS EN NUESTRO TERRITORIO  CARTAGENA DE INDIAS"/>
    <x v="15"/>
    <x v="1"/>
    <x v="7"/>
    <x v="9"/>
    <s v="06"/>
    <s v="00"/>
    <n v="564201017"/>
    <n v="0"/>
    <n v="564201017"/>
    <n v="122461449.92"/>
    <n v="441739567.07999998"/>
    <n v="122461449.92"/>
    <n v="21.71"/>
    <n v="122461449.92"/>
    <n v="21.71"/>
    <n v="441739567.07999998"/>
    <n v="122461449.92"/>
  </r>
  <r>
    <n v="2023"/>
    <n v="100"/>
    <x v="8"/>
    <x v="8"/>
    <x v="8"/>
    <s v="2,3,4301,1604,2021130010011"/>
    <n v="2021130010011"/>
    <s v="097"/>
    <x v="16"/>
    <s v="INV"/>
    <s v="NO"/>
    <s v="INTEGRACION COMUNITARIA A TRAVES DEL DEPORTE COMO HERRAMIENTA PARA LA INCLUSION SOCIAL DESDE LOS DIFERENTES ENFOQUES POBLACIONALES  CARTAGENA DE INDIAS"/>
    <x v="97"/>
    <x v="0"/>
    <x v="9"/>
    <x v="66"/>
    <s v="06"/>
    <s v="00"/>
    <n v="563052595"/>
    <n v="0"/>
    <n v="563052595"/>
    <n v="467413081.60000002"/>
    <n v="95639513.400000006"/>
    <n v="467413081.60000002"/>
    <n v="83.01"/>
    <n v="467413081.60000002"/>
    <n v="83.01"/>
    <n v="95639513.400000006"/>
    <n v="467413081.60000002"/>
  </r>
  <r>
    <n v="2023"/>
    <n v="100"/>
    <x v="4"/>
    <x v="4"/>
    <x v="4"/>
    <s v="2,3,4503,1000,2021130010147"/>
    <n v="2021130010147"/>
    <s v="070"/>
    <x v="15"/>
    <s v="INV"/>
    <s v="NO"/>
    <s v="EXTENSION DEL CONOCIMIENTO DEL RIESGO EN NUESTRO TERRITORIO   CARTAGENA DE INDIAS"/>
    <x v="53"/>
    <x v="1"/>
    <x v="7"/>
    <x v="39"/>
    <s v="06"/>
    <s v="00"/>
    <n v="557861682"/>
    <n v="0"/>
    <n v="557861682"/>
    <n v="557861682"/>
    <n v="0"/>
    <n v="557861682"/>
    <n v="100"/>
    <n v="159969174.59999999"/>
    <n v="28.68"/>
    <n v="0"/>
    <n v="159969174.59999999"/>
  </r>
  <r>
    <n v="2023"/>
    <n v="100"/>
    <x v="9"/>
    <x v="9"/>
    <x v="9"/>
    <s v="2,3,0401,1003,2020130010300"/>
    <n v="2020130010300"/>
    <s v="001"/>
    <x v="4"/>
    <s v="INV"/>
    <s v="NO"/>
    <s v="Implementacion Observatorio de dinamicas urbanas y sociales de Cartagena de Indias TG+  Cartagena de Indias"/>
    <x v="123"/>
    <x v="1"/>
    <x v="10"/>
    <x v="16"/>
    <s v="06"/>
    <s v="00"/>
    <n v="556000000"/>
    <n v="0"/>
    <n v="556000000"/>
    <n v="327000000"/>
    <n v="229000000"/>
    <n v="326100000"/>
    <n v="58.65"/>
    <n v="326100000"/>
    <n v="58.65"/>
    <n v="229900000"/>
    <n v="296100000"/>
  </r>
  <r>
    <n v="2023"/>
    <n v="100"/>
    <x v="13"/>
    <x v="13"/>
    <x v="13"/>
    <s v="2,3,2409,0600,2021130010250"/>
    <n v="2021130010250"/>
    <s v="168"/>
    <x v="31"/>
    <s v="INV"/>
    <s v="NO"/>
    <s v="APOYO PARA LA GESTION DEL TRANSPORTE PUBLICO MASIVO COLECTIVO E INDIVIDUAL EN EL DISTRITO DE   CARTAGENA DE INDIAS"/>
    <x v="65"/>
    <x v="1"/>
    <x v="4"/>
    <x v="46"/>
    <s v="06"/>
    <s v="00"/>
    <n v="537044300"/>
    <n v="0"/>
    <n v="537044300"/>
    <n v="536542000"/>
    <n v="502300"/>
    <n v="536542000"/>
    <n v="99.91"/>
    <n v="96000000"/>
    <n v="17.88"/>
    <n v="502300"/>
    <n v="96000000"/>
  </r>
  <r>
    <n v="2023"/>
    <n v="100"/>
    <x v="9"/>
    <x v="9"/>
    <x v="9"/>
    <s v="2,3,4002,1400,2021130010261"/>
    <n v="2021130010261"/>
    <s v="138"/>
    <x v="25"/>
    <s v="INV"/>
    <s v="NO"/>
    <s v="CONSTRUCCION DE LOS INSTRUMENTOS DE PLANIFICACION (PEMP Y POT) DE LA CIUDAD DE CARTAGENA DE INDIAS"/>
    <x v="25"/>
    <x v="1"/>
    <x v="10"/>
    <x v="16"/>
    <s v="06"/>
    <s v="00"/>
    <n v="535268823"/>
    <n v="0"/>
    <n v="535268823"/>
    <n v="155040666"/>
    <n v="380228157"/>
    <n v="155040666"/>
    <n v="28.97"/>
    <n v="137700666"/>
    <n v="25.73"/>
    <n v="380228157"/>
    <n v="137700666"/>
  </r>
  <r>
    <n v="2023"/>
    <n v="100"/>
    <x v="4"/>
    <x v="4"/>
    <x v="4"/>
    <s v="2,3,4503,1000,2020130010034"/>
    <n v="2020130010034"/>
    <s v="070"/>
    <x v="15"/>
    <s v="INV"/>
    <s v="NO"/>
    <s v="APORTES PARA MITIGAR EL RIESGO EN LAS COMUNIDADES DEL DISTRITO   CARTAGENA DE INDIAS"/>
    <x v="79"/>
    <x v="1"/>
    <x v="7"/>
    <x v="55"/>
    <s v="06"/>
    <s v="00"/>
    <n v="507146982"/>
    <n v="9523031"/>
    <n v="516670013"/>
    <n v="407425600"/>
    <n v="109244413"/>
    <n v="400000000"/>
    <n v="77.42"/>
    <n v="400000000"/>
    <n v="77.42"/>
    <n v="116670013"/>
    <n v="400000000"/>
  </r>
  <r>
    <n v="2023"/>
    <n v="100"/>
    <x v="14"/>
    <x v="14"/>
    <x v="14"/>
    <s v="2,3,3301,1603,2021130010255"/>
    <n v="2021130010255"/>
    <s v="082"/>
    <x v="40"/>
    <s v="INV"/>
    <s v="NO"/>
    <s v="FORTALECIMIENTO Y SALVAGUARDIA DE LAS PRACTICAS SIGNIFICATIVAS DEL PATRIMONIO INMATERIAL EN EL DISTRITO DE CARTAGENA DE INDIAS"/>
    <x v="115"/>
    <x v="0"/>
    <x v="14"/>
    <x v="76"/>
    <s v="06"/>
    <s v="00"/>
    <n v="504303662"/>
    <n v="0"/>
    <n v="504303662"/>
    <n v="0"/>
    <n v="504303662"/>
    <n v="0"/>
    <n v="0"/>
    <n v="0"/>
    <n v="0"/>
    <n v="504303662"/>
    <n v="0"/>
  </r>
  <r>
    <n v="2023"/>
    <n v="100"/>
    <x v="4"/>
    <x v="4"/>
    <x v="4"/>
    <s v="2,3,4103,1500,2021130010159"/>
    <n v="2021130010159"/>
    <s v="053"/>
    <x v="32"/>
    <s v="INV"/>
    <s v="NO"/>
    <s v="APOYO FORTALECIMIENTO PARA LA SUPERACION DE LA POBREZA EXTREMA Y DEISIGUALDAD "/>
    <x v="46"/>
    <x v="0"/>
    <x v="17"/>
    <x v="34"/>
    <s v="06"/>
    <s v="00"/>
    <n v="500000000"/>
    <n v="-400000000"/>
    <n v="100000000"/>
    <n v="0"/>
    <n v="100000000"/>
    <n v="0"/>
    <n v="0"/>
    <n v="0"/>
    <n v="0"/>
    <n v="100000000"/>
    <n v="0"/>
  </r>
  <r>
    <n v="2023"/>
    <n v="100"/>
    <x v="4"/>
    <x v="4"/>
    <x v="4"/>
    <s v="2,3,4103,1500,2021130010259"/>
    <n v="2021130010259"/>
    <s v="053"/>
    <x v="32"/>
    <s v="INV"/>
    <s v="NO"/>
    <s v="APOYO  IMPLEMENTACION DEL PROGRAMA DE FAMILIAS EN ACCION EN CARTAGENA DE INDIAS -GT+  CARTAGENA DE INDIAS"/>
    <x v="66"/>
    <x v="0"/>
    <x v="17"/>
    <x v="34"/>
    <s v="06"/>
    <s v="00"/>
    <n v="500000000"/>
    <n v="0"/>
    <n v="500000000"/>
    <n v="497930300"/>
    <n v="2069700"/>
    <n v="484100360"/>
    <n v="96.82"/>
    <n v="469050360"/>
    <n v="93.81"/>
    <n v="15899640"/>
    <n v="451560360"/>
  </r>
  <r>
    <n v="2023"/>
    <n v="100"/>
    <x v="20"/>
    <x v="20"/>
    <x v="20"/>
    <s v="2,3,4103,1500,2021130010056"/>
    <n v="2021130010056"/>
    <s v="001"/>
    <x v="4"/>
    <s v="INV"/>
    <s v="NO"/>
    <s v="GENERACION DE INGRESOS, EMPRENDIMIENTO Y EMPRESARISMO EN LAS FAMILIAS EN POBREZA EXTREMA DE LA LOCALIDAD DE LA VIRGEN Y TURISTICA CARTAGENA DE INDIAS"/>
    <x v="124"/>
    <x v="3"/>
    <x v="12"/>
    <x v="21"/>
    <s v="06"/>
    <s v="00"/>
    <n v="500000000"/>
    <n v="3232178817"/>
    <n v="3732178817"/>
    <n v="3732178817"/>
    <n v="0"/>
    <n v="3685103816.6599998"/>
    <n v="98.74"/>
    <n v="3685103816.6599998"/>
    <n v="98.74"/>
    <n v="47075000.340000004"/>
    <n v="500000000"/>
  </r>
  <r>
    <n v="2023"/>
    <n v="100"/>
    <x v="2"/>
    <x v="2"/>
    <x v="2"/>
    <s v="2,3,2399,0400,2021130010290"/>
    <n v="2021130010290"/>
    <s v="001"/>
    <x v="4"/>
    <s v="INV"/>
    <s v="NO"/>
    <s v="DESARROLLO DEL ECOSISTEMA DIGITAL BASADO EN LA CUARTA REVOLUCION INDUSTRIAL CARTAGENA DE INDIAS "/>
    <x v="125"/>
    <x v="4"/>
    <x v="13"/>
    <x v="80"/>
    <s v="06"/>
    <s v="00"/>
    <n v="500000000"/>
    <n v="0"/>
    <n v="500000000"/>
    <n v="127780000"/>
    <n v="372220000"/>
    <n v="103490000"/>
    <n v="20.7"/>
    <n v="103490000"/>
    <n v="20.7"/>
    <n v="396510000"/>
    <n v="103490000"/>
  </r>
  <r>
    <n v="2023"/>
    <n v="100"/>
    <x v="3"/>
    <x v="3"/>
    <x v="3"/>
    <s v="2,3,4002,1400,2021130010035"/>
    <n v="2021130010035"/>
    <s v="001"/>
    <x v="4"/>
    <s v="INV"/>
    <s v="NO"/>
    <s v="ELABORACION DE ESTUDIOS Y DISE?OS AJUSTADOS DE LA VIA PERIMETRAL EN EL MARCO DEL PROGRAMA ORDENACION TERRITORIAL Y RECUPERACION SOCIAL AMBIENTAL Y URBANA DE LA CIENAGA DE LA VIRGEN EN EL DISTRITO DE  CARTAGENA DE INDIAS"/>
    <x v="126"/>
    <x v="1"/>
    <x v="10"/>
    <x v="38"/>
    <s v="06"/>
    <s v="00"/>
    <n v="500000000"/>
    <n v="0"/>
    <n v="500000000"/>
    <n v="410436000"/>
    <n v="89564000"/>
    <n v="400939333"/>
    <n v="80.19"/>
    <n v="398886000"/>
    <n v="79.78"/>
    <n v="99060667"/>
    <n v="107250000"/>
  </r>
  <r>
    <n v="2023"/>
    <n v="100"/>
    <x v="3"/>
    <x v="3"/>
    <x v="3"/>
    <s v="2,3,4002,1400,2021130010035"/>
    <n v="2021130010035"/>
    <s v="138"/>
    <x v="25"/>
    <s v="INV"/>
    <s v="NO"/>
    <s v="ELABORACION DE ESTUDIOS Y DISE?OS AJUSTADOS DE LA VIA PERIMETRAL EN EL MARCO DEL PROGRAMA ORDENACION TERRITORIAL Y RECUPERACION SOCIAL AMBIENTAL Y URBANA DE LA CIENAGA DE LA VIRGEN EN EL DISTRITO DE  CARTAGENA DE INDIAS"/>
    <x v="126"/>
    <x v="1"/>
    <x v="10"/>
    <x v="38"/>
    <s v="06"/>
    <s v="00"/>
    <n v="500000000"/>
    <n v="0"/>
    <n v="500000000"/>
    <n v="500000000"/>
    <n v="0"/>
    <n v="500000000"/>
    <n v="100"/>
    <n v="500000000"/>
    <n v="100"/>
    <n v="0"/>
    <n v="0"/>
  </r>
  <r>
    <n v="2023"/>
    <n v="100"/>
    <x v="1"/>
    <x v="1"/>
    <x v="1"/>
    <s v="2,3,2201,0700,2021130010226"/>
    <n v="2021130010226"/>
    <s v="001"/>
    <x v="4"/>
    <s v="INV"/>
    <s v="NO"/>
    <s v="TRANSFORMACION DEL APRENDIZAJE, INSPIRANDO, CREANDO Y DISE?ANDO CON LAS TECNOLOGIAS DE LA INFORMACION Y LAS COMUNICACIOONES EN LAS IEO Y SED DEL DISTRITO DE CARTAGENA DE INDIAS"/>
    <x v="32"/>
    <x v="0"/>
    <x v="1"/>
    <x v="22"/>
    <s v="06"/>
    <s v="00"/>
    <n v="500000000"/>
    <n v="197550977"/>
    <n v="697550977"/>
    <n v="689830536"/>
    <n v="7720441"/>
    <n v="689830536"/>
    <n v="98.89"/>
    <n v="668957020"/>
    <n v="95.9"/>
    <n v="7720441"/>
    <n v="640363163"/>
  </r>
  <r>
    <n v="2023"/>
    <n v="100"/>
    <x v="1"/>
    <x v="1"/>
    <x v="1"/>
    <s v="2,3,2201,0700,2020130010195"/>
    <n v="2020130010195"/>
    <s v="075"/>
    <x v="41"/>
    <s v="INV"/>
    <s v="NO"/>
    <s v="IMPLEMENTACION DE LA ESTRATEGIA PERMANECER: ME ALIMENTO Y APRENDO ALIMENTACION ESCOLAR EN  CARTAGENA DE INDIAS "/>
    <x v="6"/>
    <x v="0"/>
    <x v="1"/>
    <x v="1"/>
    <s v="06"/>
    <s v="00"/>
    <n v="500000000"/>
    <n v="0"/>
    <n v="500000000"/>
    <n v="500000000"/>
    <n v="0"/>
    <n v="500000000"/>
    <n v="100"/>
    <n v="500000000"/>
    <n v="100"/>
    <n v="0"/>
    <n v="500000000"/>
  </r>
  <r>
    <n v="2023"/>
    <n v="100"/>
    <x v="8"/>
    <x v="8"/>
    <x v="8"/>
    <s v="2,3,4301,1604,2021130010230"/>
    <n v="2021130010230"/>
    <s v="025"/>
    <x v="30"/>
    <s v="INV"/>
    <s v="NO"/>
    <s v="RECREACION COMUNITARIA Y APROVECHAMIENTO DEL TIEMPO LIBRE, COMO MECANISMO DE COHESION E INTEGRACION SOCIAL EN EL DISTRITO DE   CARTAGENA DE INDIAS"/>
    <x v="95"/>
    <x v="0"/>
    <x v="9"/>
    <x v="64"/>
    <s v="06"/>
    <s v="00"/>
    <n v="479441153"/>
    <n v="0"/>
    <n v="479441153"/>
    <n v="479441153"/>
    <n v="0"/>
    <n v="479441153"/>
    <n v="100"/>
    <n v="479441153"/>
    <n v="100"/>
    <n v="0"/>
    <n v="479441153"/>
  </r>
  <r>
    <n v="2023"/>
    <n v="100"/>
    <x v="0"/>
    <x v="0"/>
    <x v="0"/>
    <s v="2,3,1906,0300,2021130010156"/>
    <n v="2021130010156"/>
    <s v="187"/>
    <x v="42"/>
    <s v="INV"/>
    <s v="NO"/>
    <s v="AMPLIACION Y CONTINUIDAD DE LA AFILIACION AL REGIMEN SUBSIDIADO EN SALUD EN EL DISTRITO DE  CARTAGENA DE INDIAS"/>
    <x v="0"/>
    <x v="0"/>
    <x v="0"/>
    <x v="0"/>
    <s v="06"/>
    <s v="00"/>
    <n v="476053295"/>
    <n v="0"/>
    <n v="476053295"/>
    <n v="460618074"/>
    <n v="15435221"/>
    <n v="456429810"/>
    <n v="95.88"/>
    <n v="456429810"/>
    <n v="95.88"/>
    <n v="19623485"/>
    <n v="456429810"/>
  </r>
  <r>
    <n v="2023"/>
    <n v="100"/>
    <x v="4"/>
    <x v="4"/>
    <x v="4"/>
    <s v="2,3,4103,1500,2021130010162"/>
    <n v="2021130010162"/>
    <s v="001"/>
    <x v="4"/>
    <s v="INV"/>
    <s v="NO"/>
    <s v="APOYO HABITABILIDAD PARA LA SUPERACION DE LA POBREZA Y DESIGUALDAD"/>
    <x v="102"/>
    <x v="0"/>
    <x v="17"/>
    <x v="68"/>
    <s v="06"/>
    <s v="00"/>
    <n v="466720000"/>
    <n v="0"/>
    <n v="466720000"/>
    <n v="306980000"/>
    <n v="159740000"/>
    <n v="303515867"/>
    <n v="65.03"/>
    <n v="303515867"/>
    <n v="65.03"/>
    <n v="163204133"/>
    <n v="303515867"/>
  </r>
  <r>
    <n v="2023"/>
    <n v="100"/>
    <x v="5"/>
    <x v="5"/>
    <x v="5"/>
    <s v="2,3,4103,1500,2020130010103"/>
    <n v="2020130010103"/>
    <s v="001"/>
    <x v="4"/>
    <s v="INV"/>
    <s v="NO"/>
    <s v="IMPLEMENTACION ESTRATEGIAS DE EMPRENDIMIENTO Y EMPRESARISMO PARA LA INCLUSION PRODUCTIVA Y LA VINCULACION LABORAL EN EL DISTRITO DE CARTAGENA:  CENTROS PARA EL EMPRENDIMIENTO Y LA GESTION DE LA EMPLEABILIDAD  CARTAGENA DE INDIAS"/>
    <x v="127"/>
    <x v="4"/>
    <x v="13"/>
    <x v="81"/>
    <s v="06"/>
    <s v="00"/>
    <n v="460000000"/>
    <n v="0"/>
    <n v="460000000"/>
    <n v="460000000"/>
    <n v="0"/>
    <n v="441600000"/>
    <n v="96"/>
    <n v="441600000"/>
    <n v="96"/>
    <n v="18400000"/>
    <n v="427218580"/>
  </r>
  <r>
    <n v="2023"/>
    <n v="100"/>
    <x v="0"/>
    <x v="0"/>
    <x v="0"/>
    <s v="2,3,1905,0300,2020130010130"/>
    <n v="2020130010130"/>
    <s v="170"/>
    <x v="34"/>
    <s v="INV"/>
    <s v="NO"/>
    <s v="FORTALECIMIENTO DE VIDA SALUDABLE Y ATENCION DE CONDICIONES CRONICAS NO TRANSMISIBLES EN EL DISTRITO DE  CARTAGENA DE INDIAS"/>
    <x v="128"/>
    <x v="0"/>
    <x v="0"/>
    <x v="82"/>
    <s v="06"/>
    <s v="00"/>
    <n v="459973365"/>
    <n v="29260000"/>
    <n v="489233365"/>
    <n v="459973365"/>
    <n v="29260000"/>
    <n v="410414698"/>
    <n v="83.89"/>
    <n v="364953353"/>
    <n v="74.599999999999994"/>
    <n v="78818667"/>
    <n v="284720000"/>
  </r>
  <r>
    <n v="2023"/>
    <n v="100"/>
    <x v="15"/>
    <x v="15"/>
    <x v="15"/>
    <s v="2,3,4502,1000,2021130010148"/>
    <n v="2021130010148"/>
    <s v="001"/>
    <x v="4"/>
    <s v="INV"/>
    <s v="NO"/>
    <s v="FORTALECIMIENTO DEL PROCESO ORGANIZATIVO Y ATENCION DIFERENCIAL A LA POBLACION NEGRA, AFRODESCENDIENTE, RAIZAL Y PALENQUERA EN EL DISTRITO DE CARTAGENA DE INDIAS"/>
    <x v="129"/>
    <x v="2"/>
    <x v="27"/>
    <x v="83"/>
    <s v="06"/>
    <s v="00"/>
    <n v="450000001"/>
    <n v="7810598"/>
    <n v="457810599"/>
    <n v="457810598.82999998"/>
    <n v="0.17"/>
    <n v="401309861.82999998"/>
    <n v="87.66"/>
    <n v="393309861.82999998"/>
    <n v="85.91"/>
    <n v="56500737.170000002"/>
    <n v="358309861.82999998"/>
  </r>
  <r>
    <n v="2023"/>
    <n v="100"/>
    <x v="14"/>
    <x v="14"/>
    <x v="14"/>
    <s v="2,3,3301,1603,2021130010255"/>
    <n v="2021130010255"/>
    <s v="001"/>
    <x v="4"/>
    <s v="INV"/>
    <s v="NO"/>
    <s v="FORTALECIMIENTO Y SALVAGUARDIA DE LAS PRACTICAS SIGNIFICATIVAS DEL PATRIMONIO INMATERIAL EN EL DISTRITO DE CARTAGENA DE INDIAS"/>
    <x v="115"/>
    <x v="0"/>
    <x v="14"/>
    <x v="76"/>
    <s v="06"/>
    <s v="00"/>
    <n v="450000000"/>
    <n v="0"/>
    <n v="450000000"/>
    <n v="450000000"/>
    <n v="0"/>
    <n v="450000000"/>
    <n v="100"/>
    <n v="450000000"/>
    <n v="100"/>
    <n v="0"/>
    <n v="450000000"/>
  </r>
  <r>
    <n v="2023"/>
    <n v="100"/>
    <x v="2"/>
    <x v="2"/>
    <x v="2"/>
    <s v="2,3,4599,1000,2021130010286"/>
    <n v="2021130010286"/>
    <s v="001"/>
    <x v="4"/>
    <s v="INV"/>
    <s v="NO"/>
    <s v="DISE?O IMPLEMENTACION DE AUDITORIA FORENSE PARA LA PROTECCION Y RECUPERACION DEL PATRIMONIO PUBLICO DE CARTAGENA DE INDIAS"/>
    <x v="130"/>
    <x v="3"/>
    <x v="25"/>
    <x v="84"/>
    <s v="06"/>
    <s v="00"/>
    <n v="446400000"/>
    <n v="0"/>
    <n v="446400000"/>
    <n v="0"/>
    <n v="446400000"/>
    <n v="0"/>
    <n v="0"/>
    <n v="0"/>
    <n v="0"/>
    <n v="446400000"/>
    <n v="0"/>
  </r>
  <r>
    <n v="2023"/>
    <n v="100"/>
    <x v="14"/>
    <x v="14"/>
    <x v="14"/>
    <s v="2,3,3301,1603,2020130010218"/>
    <n v="2020130010218"/>
    <s v="032"/>
    <x v="43"/>
    <s v="INV"/>
    <s v="NO"/>
    <s v="MANTENIMIENTO DE LA INFRAESTRUCTURA CULTURAL PARA LA INCLUSION EN EL DISTRITO DE CARTAGENA DE INDIAS"/>
    <x v="41"/>
    <x v="0"/>
    <x v="14"/>
    <x v="29"/>
    <s v="06"/>
    <s v="00"/>
    <n v="445613000"/>
    <n v="0"/>
    <n v="445613000"/>
    <n v="0"/>
    <n v="445613000"/>
    <n v="0"/>
    <n v="0"/>
    <n v="0"/>
    <n v="0"/>
    <n v="445613000"/>
    <n v="0"/>
  </r>
  <r>
    <n v="2023"/>
    <n v="100"/>
    <x v="14"/>
    <x v="14"/>
    <x v="14"/>
    <s v="2,3,3301,1603,2020130010043"/>
    <n v="2020130010043"/>
    <s v="057"/>
    <x v="39"/>
    <s v="INV"/>
    <s v="NO"/>
    <s v="FORTALECIMIENTO DE ESTIMULOS PARA LAS ARTES Y LA CULTURA EN EL DISTRITO DE CARTAGENA DE INDIAS"/>
    <x v="131"/>
    <x v="0"/>
    <x v="14"/>
    <x v="85"/>
    <s v="06"/>
    <s v="00"/>
    <n v="436129889.51999998"/>
    <n v="15036365"/>
    <n v="451166254.51999998"/>
    <n v="451166254.51999998"/>
    <n v="0"/>
    <n v="451166254.51999998"/>
    <n v="100"/>
    <n v="451166254.51999998"/>
    <n v="100"/>
    <n v="0"/>
    <n v="451166254.51999998"/>
  </r>
  <r>
    <n v="2023"/>
    <n v="100"/>
    <x v="1"/>
    <x v="1"/>
    <x v="1"/>
    <s v="2,3,2201,0700,2020130010162"/>
    <n v="2020130010162"/>
    <s v="001"/>
    <x v="4"/>
    <s v="INV"/>
    <s v="NO"/>
    <s v="MEJORAMIENTO DEL PROCESO FORMATIVO DE LA EDUCACION MEDIA TECNICA OFICIAL EN LAS IEO  DESARROLLO DE POTENCIALIDADES PRODUCTIVAS DE   CARTAGENA DE INDIAS"/>
    <x v="132"/>
    <x v="0"/>
    <x v="1"/>
    <x v="6"/>
    <s v="06"/>
    <s v="00"/>
    <n v="432000000"/>
    <n v="-23046200"/>
    <n v="408953800"/>
    <n v="408953800"/>
    <n v="0"/>
    <n v="399374800"/>
    <n v="97.66"/>
    <n v="399374800"/>
    <n v="97.66"/>
    <n v="9579000"/>
    <n v="385913800"/>
  </r>
  <r>
    <n v="2023"/>
    <n v="100"/>
    <x v="0"/>
    <x v="0"/>
    <x v="0"/>
    <s v="2,3,1905,0300,2020130010150"/>
    <n v="2020130010150"/>
    <s v="170"/>
    <x v="34"/>
    <s v="INV"/>
    <s v="NO"/>
    <s v="PREVENCION Y PROMOCION DE LA ZOONOSIS EN EL DISTRITO DE  CARTAGENA DE INDIAS"/>
    <x v="133"/>
    <x v="0"/>
    <x v="0"/>
    <x v="86"/>
    <s v="06"/>
    <s v="00"/>
    <n v="430911719"/>
    <n v="0"/>
    <n v="430911719"/>
    <n v="418790000"/>
    <n v="12121719"/>
    <n v="401951329"/>
    <n v="93.28"/>
    <n v="393151329"/>
    <n v="91.24"/>
    <n v="28960390"/>
    <n v="379071329"/>
  </r>
  <r>
    <n v="2023"/>
    <n v="100"/>
    <x v="9"/>
    <x v="9"/>
    <x v="9"/>
    <s v="2,3,0401,1003,2021130010179"/>
    <n v="2021130010179"/>
    <s v="006"/>
    <x v="44"/>
    <s v="INV"/>
    <s v="NO"/>
    <s v="Fortalecimiento del proceso de Estratificacion Socioeconomica en el Distrito de  Cartagena de Indias"/>
    <x v="134"/>
    <x v="0"/>
    <x v="21"/>
    <x v="54"/>
    <s v="06"/>
    <s v="00"/>
    <n v="423283333"/>
    <n v="0"/>
    <n v="423283333"/>
    <n v="294822270"/>
    <n v="128461063"/>
    <n v="294798936"/>
    <n v="69.650000000000006"/>
    <n v="294798936"/>
    <n v="69.650000000000006"/>
    <n v="128484397"/>
    <n v="293772270"/>
  </r>
  <r>
    <n v="2023"/>
    <n v="100"/>
    <x v="9"/>
    <x v="9"/>
    <x v="9"/>
    <s v="2,3,4599,1000,2021130010256"/>
    <n v="2021130010256"/>
    <s v="138"/>
    <x v="25"/>
    <s v="INV"/>
    <s v="NO"/>
    <s v="Implementacion DE LA METODOLOGIA IV DEL SISBEN EN   Cartagena de Indias"/>
    <x v="77"/>
    <x v="0"/>
    <x v="21"/>
    <x v="54"/>
    <s v="06"/>
    <s v="00"/>
    <n v="420812135"/>
    <n v="0"/>
    <n v="420812135"/>
    <n v="420496798"/>
    <n v="315337"/>
    <n v="407889790"/>
    <n v="96.93"/>
    <n v="406089790"/>
    <n v="96.5"/>
    <n v="12922345"/>
    <n v="404289790"/>
  </r>
  <r>
    <n v="2023"/>
    <n v="100"/>
    <x v="0"/>
    <x v="0"/>
    <x v="0"/>
    <s v="2,3,1905,0300,2020130010129"/>
    <n v="2020130010129"/>
    <s v="170"/>
    <x v="34"/>
    <s v="INV"/>
    <s v="NO"/>
    <s v="FORTALECIMIENTO DE LA PROMOCION DE LA SALUD Y SEGURIDAD EN EL ENTORNO LABORAL DE LA ECONOMIA FORMAL E INFORMAL DEL DISTRITO DE  CARTAGENA DE INDIAS"/>
    <x v="135"/>
    <x v="0"/>
    <x v="0"/>
    <x v="87"/>
    <s v="06"/>
    <s v="00"/>
    <n v="420263996"/>
    <n v="0"/>
    <n v="420263996"/>
    <n v="417448662"/>
    <n v="2815334"/>
    <n v="417448662"/>
    <n v="99.33"/>
    <n v="414515329"/>
    <n v="98.63"/>
    <n v="2815334"/>
    <n v="411171329"/>
  </r>
  <r>
    <n v="2023"/>
    <n v="100"/>
    <x v="7"/>
    <x v="7"/>
    <x v="7"/>
    <s v="2,3,3602,1300,2020130010297"/>
    <n v="2020130010297"/>
    <s v="001"/>
    <x v="4"/>
    <s v="INV"/>
    <s v="NO"/>
    <s v="IMPLEMENTACION DE ESTRATEGIAS DE ARTICULACION ENTRE ACTORES E INICIATIVAS PARA EL IMPULSO DE UNA CULTURA DE LA INNOVACION EN  CARTAGENA DE INDIAS"/>
    <x v="136"/>
    <x v="4"/>
    <x v="28"/>
    <x v="88"/>
    <s v="06"/>
    <s v="00"/>
    <n v="420000000"/>
    <n v="0"/>
    <n v="420000000"/>
    <n v="416619000"/>
    <n v="3381000"/>
    <n v="414119000"/>
    <n v="98.6"/>
    <n v="391710553"/>
    <n v="93.26"/>
    <n v="5881000"/>
    <n v="391710553"/>
  </r>
  <r>
    <n v="2023"/>
    <n v="100"/>
    <x v="9"/>
    <x v="9"/>
    <x v="9"/>
    <s v="2,3,4599,1000,2021130010001"/>
    <n v="2021130010001"/>
    <s v="070"/>
    <x v="15"/>
    <s v="INV"/>
    <s v="NO"/>
    <s v="Asistencia TECNICA PARA MEJORAMIENTO DEL BANCO DE PROGRAMAS Y PROYECTOS CENTRAL Y DE LOS BANCOS DE PROGRAMAS Y PROYECTOS LOCALES DEL DISTRITO DE CARTAGENA DE INDIAS  TG +  Cartagena de Indias"/>
    <x v="137"/>
    <x v="3"/>
    <x v="12"/>
    <x v="21"/>
    <s v="06"/>
    <s v="00"/>
    <n v="420000000"/>
    <n v="0"/>
    <n v="420000000"/>
    <n v="222466666"/>
    <n v="197533334"/>
    <n v="222466666"/>
    <n v="52.97"/>
    <n v="222466666"/>
    <n v="52.97"/>
    <n v="197533334"/>
    <n v="222466666"/>
  </r>
  <r>
    <n v="2023"/>
    <n v="100"/>
    <x v="4"/>
    <x v="4"/>
    <x v="4"/>
    <s v="2,3,2499,0600,2020130010160"/>
    <n v="2020130010160"/>
    <s v="001"/>
    <x v="4"/>
    <s v="INV"/>
    <s v="NO"/>
    <s v="DISE?O DE PLAN INTEGRAL PARA MEJORAR LA MOVILIDAD EN  CARTAGENA DE INDIAS"/>
    <x v="138"/>
    <x v="1"/>
    <x v="4"/>
    <x v="89"/>
    <s v="06"/>
    <s v="00"/>
    <n v="415400587"/>
    <n v="-365000000"/>
    <n v="50400587"/>
    <n v="41883637.350000001"/>
    <n v="8516949.6500000004"/>
    <n v="41883637.350000001"/>
    <n v="83.1"/>
    <n v="41883637.350000001"/>
    <n v="83.1"/>
    <n v="8516949.6500000004"/>
    <n v="41883637.350000001"/>
  </r>
  <r>
    <n v="2023"/>
    <n v="100"/>
    <x v="14"/>
    <x v="14"/>
    <x v="14"/>
    <s v="2,3,3301,1603,2020130010042"/>
    <n v="2020130010042"/>
    <s v="057"/>
    <x v="39"/>
    <s v="INV"/>
    <s v="NO"/>
    <s v="FORTALECIMIENTO DE LOS PROCESOS DE MEDIACION Y BIBLIOTECAS PARA LA INCLUSION EN EL DISTRITO DE  CARTAGENA DE INDIAS"/>
    <x v="98"/>
    <x v="0"/>
    <x v="14"/>
    <x v="67"/>
    <s v="06"/>
    <s v="00"/>
    <n v="411659481.52999997"/>
    <n v="0"/>
    <n v="411659481.52999997"/>
    <n v="411659481.52999997"/>
    <n v="0"/>
    <n v="411659481.52999997"/>
    <n v="100"/>
    <n v="411659481.52999997"/>
    <n v="100"/>
    <n v="0"/>
    <n v="411659481.52999997"/>
  </r>
  <r>
    <n v="2023"/>
    <n v="100"/>
    <x v="1"/>
    <x v="1"/>
    <x v="1"/>
    <s v="2,3,2201,0700,2020130010186"/>
    <n v="2020130010186"/>
    <s v="171"/>
    <x v="18"/>
    <s v="INV"/>
    <s v="NO"/>
    <s v="MEJORAMIENTO DE LA CALIDAD EDUCATIVA DE LAS INSTITUCIONES EDUCATIVAS DEL DISTRITO: FORMANDO CON AMOR  CARTAGENA DE INDIAS"/>
    <x v="105"/>
    <x v="0"/>
    <x v="1"/>
    <x v="69"/>
    <s v="06"/>
    <s v="00"/>
    <n v="406963835"/>
    <n v="-634263"/>
    <n v="406329572"/>
    <n v="406329572"/>
    <n v="0"/>
    <n v="406329572"/>
    <n v="100"/>
    <n v="406329572"/>
    <n v="100"/>
    <n v="0"/>
    <n v="406329572"/>
  </r>
  <r>
    <n v="2023"/>
    <n v="100"/>
    <x v="14"/>
    <x v="14"/>
    <x v="14"/>
    <s v="2,3,3301,1603,2020130010045"/>
    <n v="2020130010045"/>
    <s v="057"/>
    <x v="39"/>
    <s v="INV"/>
    <s v="NO"/>
    <s v="FORMACION Y DIVULGACION PARA LAS ARTES Y EL EMPRENDIMIENTO EN EL DISTRITO DE  CARTAGENA DE INDIAS"/>
    <x v="139"/>
    <x v="0"/>
    <x v="14"/>
    <x v="85"/>
    <s v="06"/>
    <s v="00"/>
    <n v="403361924.58999997"/>
    <n v="0"/>
    <n v="403361924.58999997"/>
    <n v="403361924.58999997"/>
    <n v="0"/>
    <n v="403361924.58999997"/>
    <n v="100"/>
    <n v="403361924.58999997"/>
    <n v="100"/>
    <n v="0"/>
    <n v="403361924.58999997"/>
  </r>
  <r>
    <n v="2023"/>
    <n v="100"/>
    <x v="10"/>
    <x v="10"/>
    <x v="10"/>
    <s v="2,3,4501,1000,2021130010180"/>
    <n v="2021130010180"/>
    <s v="085"/>
    <x v="45"/>
    <s v="INV"/>
    <s v="NO"/>
    <s v="IMPLEMENTACION Y SOSTENIMIENTO DE HERRAMIENTAS TECNOLOGICAS PARA SEGURIDAD Y SOCORRO"/>
    <x v="27"/>
    <x v="3"/>
    <x v="11"/>
    <x v="18"/>
    <s v="06"/>
    <s v="00"/>
    <n v="400705976.60000002"/>
    <n v="0"/>
    <n v="400705976.60000002"/>
    <n v="400705976.60000002"/>
    <n v="0"/>
    <n v="400705976.60000002"/>
    <n v="100"/>
    <n v="400705976.60000002"/>
    <n v="100"/>
    <n v="0"/>
    <n v="400705976.60000002"/>
  </r>
  <r>
    <n v="2023"/>
    <n v="100"/>
    <x v="20"/>
    <x v="20"/>
    <x v="20"/>
    <s v="2,3,4103,1500,2021130010102"/>
    <n v="2021130010102"/>
    <s v="001"/>
    <x v="4"/>
    <s v="INV"/>
    <s v="NO"/>
    <s v="FORTALECIMIENTO DEL EMPRENDIMIENTO EN LOS PEQUE?OS PRODUCTORES RURALES DE LA LOCALIDAD DE LA VIRGEN Y TURISTICA CARTAGENA DE INDIAS"/>
    <x v="140"/>
    <x v="3"/>
    <x v="12"/>
    <x v="21"/>
    <s v="06"/>
    <s v="00"/>
    <n v="400000001"/>
    <n v="0"/>
    <n v="400000001"/>
    <n v="400000001"/>
    <n v="0"/>
    <n v="400000000"/>
    <n v="100"/>
    <n v="400000000"/>
    <n v="100"/>
    <n v="1"/>
    <n v="400000000"/>
  </r>
  <r>
    <n v="2023"/>
    <n v="100"/>
    <x v="4"/>
    <x v="4"/>
    <x v="4"/>
    <s v="2,3,3299,0900,2020130010211"/>
    <n v="2020130010211"/>
    <s v="001"/>
    <x v="4"/>
    <s v="INV"/>
    <s v="NO"/>
    <s v="CONSERVACION INTEGRAL DEL ESPACIO PUBLICO  CARTAGENA DE INDIAS"/>
    <x v="141"/>
    <x v="1"/>
    <x v="4"/>
    <x v="90"/>
    <s v="06"/>
    <s v="00"/>
    <n v="400000000"/>
    <n v="-100000000"/>
    <n v="300000000"/>
    <n v="291750000"/>
    <n v="8250000"/>
    <n v="281436666"/>
    <n v="93.81"/>
    <n v="281436666"/>
    <n v="93.81"/>
    <n v="18563334"/>
    <n v="281436666"/>
  </r>
  <r>
    <n v="2023"/>
    <n v="100"/>
    <x v="15"/>
    <x v="15"/>
    <x v="15"/>
    <s v="2,3,4501,1000,2020130010037"/>
    <n v="2020130010037"/>
    <s v="001"/>
    <x v="4"/>
    <s v="INV"/>
    <s v="NO"/>
    <s v="FORTALECIMIENTO DE LOS MECANISMOS COMUNITARIOS E INSTITUCIONALES DE PREVENCION Y REACCION A SITUACIONES DE RIESGO POR CONDUCTAS DELICTIVAS EN EL DISTRITO DE CARTAGENA DE INDIAS"/>
    <x v="142"/>
    <x v="3"/>
    <x v="11"/>
    <x v="91"/>
    <s v="06"/>
    <s v="00"/>
    <n v="400000000"/>
    <n v="0"/>
    <n v="400000000"/>
    <n v="400000000"/>
    <n v="0"/>
    <n v="331900000"/>
    <n v="82.98"/>
    <n v="317900000"/>
    <n v="79.48"/>
    <n v="68100000"/>
    <n v="312600000"/>
  </r>
  <r>
    <n v="2023"/>
    <n v="100"/>
    <x v="15"/>
    <x v="15"/>
    <x v="15"/>
    <s v="2,3,4103,1500,2020130010084"/>
    <n v="2020130010084"/>
    <s v="001"/>
    <x v="4"/>
    <s v="INV"/>
    <s v="NO"/>
    <s v="ASISTENCIA Y ATENCION INTEGRAL A LOS NI?OS, NI?AS,  JOVENES  Y ADOLESCENTES EN RIESGO DE VINCULACION A  ACTIVIDADES DELICTIVAS Y  AQUELLOS EN CONFLICTO CON LA LEY PENAL EN EL DISTRITO DE   CARTAGENA DE INDIAS"/>
    <x v="143"/>
    <x v="3"/>
    <x v="11"/>
    <x v="92"/>
    <s v="06"/>
    <s v="00"/>
    <n v="400000000"/>
    <n v="-64100000"/>
    <n v="335900000"/>
    <n v="335900000"/>
    <n v="0"/>
    <n v="322120000"/>
    <n v="95.9"/>
    <n v="233199999"/>
    <n v="69.430000000000007"/>
    <n v="13780000"/>
    <n v="229199999"/>
  </r>
  <r>
    <n v="2023"/>
    <n v="100"/>
    <x v="20"/>
    <x v="20"/>
    <x v="20"/>
    <s v="2,3,4302,1604,2022130010003"/>
    <n v="2022130010003"/>
    <s v="001"/>
    <x v="4"/>
    <s v="INV"/>
    <s v="NO"/>
    <s v=" CONSTRUCCION Y ADECUACION DE ESCENARIOS PARA LA RECREACION Y DEPORTE EN LA LOCALIDAD DE LA VIRGEN Y TURISTICA DEL DISTRITO DE CARTAGENA DE INDIAS, BOLIVAR"/>
    <x v="144"/>
    <x v="3"/>
    <x v="12"/>
    <x v="21"/>
    <s v="06"/>
    <s v="00"/>
    <n v="400000000"/>
    <n v="0"/>
    <n v="400000000"/>
    <n v="400000000"/>
    <n v="0"/>
    <n v="399262049"/>
    <n v="99.82"/>
    <n v="399262049"/>
    <n v="99.82"/>
    <n v="737951"/>
    <n v="199631024.5"/>
  </r>
  <r>
    <n v="2023"/>
    <n v="100"/>
    <x v="2"/>
    <x v="2"/>
    <x v="2"/>
    <s v="2,3,4599,1000,2020130010277"/>
    <n v="2020130010277"/>
    <s v="001"/>
    <x v="4"/>
    <s v="INV"/>
    <s v="NO"/>
    <s v="INTEGRACION DEL SISTEMA DE GESTION DE LA CALIDAD Y EL SERVICIO AL CIUDADANO PARA LA IMPLEMENTACION DEL MODELO INTEGRADO DE PLANEACION Y GESTION EN LA SECRETARIA GENERAL -TG+ CARTAGENA DE INDIAS"/>
    <x v="145"/>
    <x v="3"/>
    <x v="22"/>
    <x v="56"/>
    <s v="06"/>
    <s v="00"/>
    <n v="400000000"/>
    <n v="0"/>
    <n v="400000000"/>
    <n v="387072334.82999998"/>
    <n v="12927665.17"/>
    <n v="354450000"/>
    <n v="88.61"/>
    <n v="206450000"/>
    <n v="51.61"/>
    <n v="45550000"/>
    <n v="206450000"/>
  </r>
  <r>
    <n v="2023"/>
    <n v="100"/>
    <x v="2"/>
    <x v="2"/>
    <x v="2"/>
    <s v="2,3,2102,1900,2021130010195"/>
    <n v="2021130010195"/>
    <s v="162"/>
    <x v="46"/>
    <s v="INV"/>
    <s v="NO"/>
    <s v="IMPLEMENTACION DE LA OPTIMIZACION DEL SERVICIO DE ALUMBRADO PUBLICO Y EL SUMINISTRO DE ENERGIA PARA EL SISTEMA, EN EL DISTRITO DE CARTAGENA DE INDIAS "/>
    <x v="5"/>
    <x v="1"/>
    <x v="2"/>
    <x v="3"/>
    <s v="06"/>
    <s v="00"/>
    <n v="400000000"/>
    <n v="0"/>
    <n v="400000000"/>
    <n v="0"/>
    <n v="400000000"/>
    <n v="0"/>
    <n v="0"/>
    <n v="0"/>
    <n v="0"/>
    <n v="400000000"/>
    <n v="0"/>
  </r>
  <r>
    <n v="2023"/>
    <n v="100"/>
    <x v="1"/>
    <x v="1"/>
    <x v="1"/>
    <s v="2,3,2299,0700,2020130010139"/>
    <n v="2020130010139"/>
    <s v="001"/>
    <x v="4"/>
    <s v="INV"/>
    <s v="NO"/>
    <s v="MODERNIZACION Y FORTALECIMIENTO DE LA GESTION EDUCATIVA DEL DISTRITO DE   CARTAGENA DE INDIAS"/>
    <x v="146"/>
    <x v="0"/>
    <x v="1"/>
    <x v="59"/>
    <s v="06"/>
    <s v="00"/>
    <n v="400000000"/>
    <n v="-36376037.130000003"/>
    <n v="363623962.87"/>
    <n v="363623962.87"/>
    <n v="0"/>
    <n v="356997629.19999999"/>
    <n v="98.18"/>
    <n v="336958911.63999999"/>
    <n v="92.67"/>
    <n v="6626333.6699999999"/>
    <n v="307591073.18000001"/>
  </r>
  <r>
    <n v="2023"/>
    <n v="100"/>
    <x v="0"/>
    <x v="0"/>
    <x v="0"/>
    <s v="2,3,1903,0300,2020130010158"/>
    <n v="2020130010158"/>
    <s v="170"/>
    <x v="34"/>
    <s v="INV"/>
    <s v="NO"/>
    <s v="CONTROL Y VIGILANCIA DE ALIMENTOS EN EL DISTRITO DE   CARTAGENA DE INDIAS"/>
    <x v="147"/>
    <x v="0"/>
    <x v="0"/>
    <x v="93"/>
    <s v="06"/>
    <s v="00"/>
    <n v="391248000"/>
    <n v="0"/>
    <n v="391248000"/>
    <n v="389748000"/>
    <n v="1500000"/>
    <n v="384849333"/>
    <n v="98.36"/>
    <n v="382209333"/>
    <n v="97.69"/>
    <n v="6398667"/>
    <n v="377208000"/>
  </r>
  <r>
    <n v="2023"/>
    <n v="100"/>
    <x v="2"/>
    <x v="2"/>
    <x v="2"/>
    <s v="2,3,4003,1400,2021130010292"/>
    <n v="2021130010292"/>
    <s v="001"/>
    <x v="4"/>
    <s v="INV"/>
    <s v="NO"/>
    <s v="DEFINICION E IMPLEMENTACION DEL ESQUEMA DE PRESTACION DE LOS SERVICIOS DE ACUEDUCTO Y ALCANTARILLADO DE LAS COMUNIDADES DE TIERRA BOMBA, ARCHIPIELAGO DE SAN BERNARDO, ISLA FUERTE E ISLA DE BARU,"/>
    <x v="82"/>
    <x v="1"/>
    <x v="2"/>
    <x v="2"/>
    <s v="06"/>
    <s v="00"/>
    <n v="385172897"/>
    <n v="0"/>
    <n v="385172897"/>
    <n v="385172897"/>
    <n v="0"/>
    <n v="385172897"/>
    <n v="100"/>
    <n v="385172897"/>
    <n v="100"/>
    <n v="0"/>
    <n v="385172897"/>
  </r>
  <r>
    <n v="2023"/>
    <n v="100"/>
    <x v="2"/>
    <x v="2"/>
    <x v="2"/>
    <s v="2,3,4599,4000,2021130010287"/>
    <n v="2021130010287"/>
    <s v="001"/>
    <x v="4"/>
    <s v="INV"/>
    <s v="NO"/>
    <s v="INSTALACION DE ZONAS WIFI EN LA ALCALDIA DISTRITAL DE CARTAGENA DE INDIAS"/>
    <x v="148"/>
    <x v="3"/>
    <x v="25"/>
    <x v="94"/>
    <s v="06"/>
    <s v="00"/>
    <n v="384615384"/>
    <n v="0"/>
    <n v="384615384"/>
    <n v="380215384"/>
    <n v="4400000"/>
    <n v="380032050"/>
    <n v="98.81"/>
    <n v="380032050"/>
    <n v="98.81"/>
    <n v="4583334"/>
    <n v="323895298"/>
  </r>
  <r>
    <n v="2023"/>
    <n v="100"/>
    <x v="8"/>
    <x v="8"/>
    <x v="8"/>
    <s v="2,3,4302,1604,2021130010270"/>
    <n v="2021130010270"/>
    <s v="097"/>
    <x v="16"/>
    <s v="INV"/>
    <s v="NO"/>
    <s v="IMPLEMENTACION DEL OBSERVATORIO DE CIENCIAS APLICADAS AL DEPORTE, LA RECREACION, LA ACTIVIDAD FISICA Y EL APROVECHAMIENTO DEL TIEMPO LIBRE EN EL DISTRITO DE  CARTAGENA DE INDIAS"/>
    <x v="149"/>
    <x v="0"/>
    <x v="9"/>
    <x v="95"/>
    <s v="06"/>
    <s v="00"/>
    <n v="375249015"/>
    <n v="0"/>
    <n v="375249015"/>
    <n v="343157310"/>
    <n v="32091705"/>
    <n v="343157310"/>
    <n v="91.45"/>
    <n v="343157310"/>
    <n v="91.45"/>
    <n v="32091705"/>
    <n v="343157310"/>
  </r>
  <r>
    <n v="2023"/>
    <n v="100"/>
    <x v="4"/>
    <x v="4"/>
    <x v="4"/>
    <s v="2,3,4103,1500,2021130010163"/>
    <n v="2021130010163"/>
    <s v="001"/>
    <x v="4"/>
    <s v="INV"/>
    <s v="NO"/>
    <s v="APOYO BANCARIZACION PARA LA SUPERACION DE LA POBREZA EXTREMA Y DESIGUALDAD-0 ESTRUCTURAR EL ACCESO DE LA POBLACION EN POBREZA EXTREMA DEL DISTRITO DE CARTAGENA AL SISTEMA FINANCIERO"/>
    <x v="150"/>
    <x v="0"/>
    <x v="17"/>
    <x v="96"/>
    <s v="06"/>
    <s v="00"/>
    <n v="370000000"/>
    <n v="-350000000"/>
    <n v="20000000"/>
    <n v="0"/>
    <n v="20000000"/>
    <n v="0"/>
    <n v="0"/>
    <n v="0"/>
    <n v="0"/>
    <n v="20000000"/>
    <n v="0"/>
  </r>
  <r>
    <n v="2023"/>
    <n v="100"/>
    <x v="5"/>
    <x v="5"/>
    <x v="5"/>
    <s v="2,3,4501,1000,2021130010182"/>
    <n v="2021130010182"/>
    <s v="001"/>
    <x v="4"/>
    <s v="INV"/>
    <s v="NO"/>
    <s v="SERVICIO DE ESTERILIZACION DE CANINOS Y FELINOS EN EL DISTRITO DE CARTAGENA-0 CARTAGENA DE INDIAS"/>
    <x v="151"/>
    <x v="1"/>
    <x v="16"/>
    <x v="97"/>
    <s v="06"/>
    <s v="00"/>
    <n v="356013500"/>
    <n v="116000000"/>
    <n v="472013500"/>
    <n v="356012723"/>
    <n v="116000777"/>
    <n v="355972852"/>
    <n v="75.42"/>
    <n v="324900692"/>
    <n v="68.83"/>
    <n v="116040648"/>
    <n v="324900692"/>
  </r>
  <r>
    <n v="2023"/>
    <n v="100"/>
    <x v="15"/>
    <x v="15"/>
    <x v="15"/>
    <s v="2,3,4501,1000,2020130010031"/>
    <n v="2020130010031"/>
    <s v="120"/>
    <x v="47"/>
    <s v="INV"/>
    <s v="NO"/>
    <s v="MEJORAMIENTO DE LA CONVIVENCIA CON LA IMPLEMENTACIN DEL CODIGO NACIONAL DE SEGURIDAD Y CONVIVENCIA CIUDADANA  Y  LA MODERNIZACION DE LAS INSPECCIONES DE POLICA EN EL DISTRITO DE  CARTAGENA DE INDIAS"/>
    <x v="67"/>
    <x v="3"/>
    <x v="11"/>
    <x v="47"/>
    <s v="06"/>
    <s v="00"/>
    <n v="351743354"/>
    <n v="0"/>
    <n v="351743354"/>
    <n v="36016709.109999999"/>
    <n v="315726644.88999999"/>
    <n v="36016709.109999999"/>
    <n v="10.24"/>
    <n v="22212776.109999999"/>
    <n v="6.32"/>
    <n v="315726644.88999999"/>
    <n v="22212776.109999999"/>
  </r>
  <r>
    <n v="2023"/>
    <n v="100"/>
    <x v="20"/>
    <x v="20"/>
    <x v="20"/>
    <s v="2,3,4002,1400,2021130010091"/>
    <n v="2021130010091"/>
    <s v="001"/>
    <x v="4"/>
    <s v="INV"/>
    <s v="NO"/>
    <s v="INCREMENTO DE ZONAS VERDES A TRAVES DE LA RECUPERACION DE ESPACIO PUBLICO DE LA LOCALIDAD DE LA VIRGEN Y TURISTICA CARTAGENA DE INDIAS"/>
    <x v="152"/>
    <x v="3"/>
    <x v="12"/>
    <x v="21"/>
    <s v="06"/>
    <s v="00"/>
    <n v="350000000"/>
    <n v="0"/>
    <n v="350000000"/>
    <n v="350000000"/>
    <n v="0"/>
    <n v="350000000"/>
    <n v="100"/>
    <n v="350000000"/>
    <n v="100"/>
    <n v="0"/>
    <n v="350000000"/>
  </r>
  <r>
    <n v="2023"/>
    <n v="100"/>
    <x v="20"/>
    <x v="20"/>
    <x v="20"/>
    <s v="2,3,4502,1000,2021130010131"/>
    <n v="2021130010131"/>
    <s v="001"/>
    <x v="4"/>
    <s v="INV"/>
    <s v="NO"/>
    <s v="FORMACION SOCIOPOLITICA PARA IMPULSAR LA PARTICIPACION CIUDADANA DE LOS JOVENES DE LA LOCALIDAD DE LA VIRGEN Y TURISTICA CARTAGENA DE INDIAS"/>
    <x v="153"/>
    <x v="3"/>
    <x v="12"/>
    <x v="21"/>
    <s v="06"/>
    <s v="00"/>
    <n v="350000000"/>
    <n v="0"/>
    <n v="350000000"/>
    <n v="350000000"/>
    <n v="0"/>
    <n v="350000000"/>
    <n v="100"/>
    <n v="350000000"/>
    <n v="100"/>
    <n v="0"/>
    <n v="350000000"/>
  </r>
  <r>
    <n v="2023"/>
    <n v="100"/>
    <x v="5"/>
    <x v="5"/>
    <x v="5"/>
    <s v="2,3,1708,1100,2021130010183"/>
    <n v="2021130010183"/>
    <s v="001"/>
    <x v="4"/>
    <s v="INV"/>
    <s v="NO"/>
    <s v="PRESTACION DEL SERVICIO DE EXTENSION RURAL AGROPECUARIA A LOS PEQUE?OS PRODUCTORES ASENTADOS EN LA ZONA RURAL DEL DISTRITO DE CARTAGENA DE INDIAS "/>
    <x v="154"/>
    <x v="4"/>
    <x v="28"/>
    <x v="98"/>
    <s v="06"/>
    <s v="00"/>
    <n v="350000000"/>
    <n v="0"/>
    <n v="350000000"/>
    <n v="349999816"/>
    <n v="184"/>
    <n v="348988660"/>
    <n v="99.71"/>
    <n v="308993700"/>
    <n v="88.28"/>
    <n v="1011340"/>
    <n v="303393700"/>
  </r>
  <r>
    <n v="2023"/>
    <n v="100"/>
    <x v="0"/>
    <x v="0"/>
    <x v="0"/>
    <s v="2,3,1905,0300,2020130010177"/>
    <n v="2020130010177"/>
    <s v="170"/>
    <x v="34"/>
    <s v="INV"/>
    <s v="NO"/>
    <s v="PREVENCION Y PROMOCION DE LA SALUD INFANTIL EN EL DISTRITO DE CARTAGENA DE INDIAS"/>
    <x v="155"/>
    <x v="0"/>
    <x v="0"/>
    <x v="99"/>
    <s v="06"/>
    <s v="00"/>
    <n v="347547200"/>
    <n v="110662090"/>
    <n v="458209290"/>
    <n v="449024911"/>
    <n v="9184379"/>
    <n v="424857864.67000002"/>
    <n v="92.72"/>
    <n v="383278984.67000002"/>
    <n v="83.65"/>
    <n v="33351425.329999998"/>
    <n v="273910665"/>
  </r>
  <r>
    <n v="2023"/>
    <n v="100"/>
    <x v="8"/>
    <x v="8"/>
    <x v="8"/>
    <s v="2,3,4301,1604,2020130010053"/>
    <n v="2020130010053"/>
    <s v="059"/>
    <x v="37"/>
    <s v="INV"/>
    <s v="NO"/>
    <s v="DESARROLLO DE LA ESCUELA DE INICIACION Y FORMACION DEPORTIVA - EIFD EN EL DISTRITO DE CARTAGENA DE INDIAS"/>
    <x v="75"/>
    <x v="0"/>
    <x v="9"/>
    <x v="52"/>
    <s v="06"/>
    <s v="00"/>
    <n v="342991514"/>
    <n v="0"/>
    <n v="342991514"/>
    <n v="342898620"/>
    <n v="92894"/>
    <n v="342898620"/>
    <n v="99.97"/>
    <n v="342898620"/>
    <n v="99.97"/>
    <n v="92894"/>
    <n v="342898620"/>
  </r>
  <r>
    <n v="2023"/>
    <n v="100"/>
    <x v="8"/>
    <x v="8"/>
    <x v="8"/>
    <s v="2,3,4301,1604,2020130010055"/>
    <n v="2020130010055"/>
    <s v="059"/>
    <x v="37"/>
    <s v="INV"/>
    <s v="NO"/>
    <s v="MEJORAMIENTO DE LOS ESTILOS DE VIDA MEDIANTE LA PROMOCION MASIVA DE UNA VIDA ACTIVA DE LA CIUDADANIA EN EL DISTRITO DE  CARTAGENA DE INDIAS"/>
    <x v="55"/>
    <x v="0"/>
    <x v="9"/>
    <x v="40"/>
    <s v="06"/>
    <s v="00"/>
    <n v="342991510"/>
    <n v="0"/>
    <n v="342991510"/>
    <n v="342991510"/>
    <n v="0"/>
    <n v="342991510"/>
    <n v="100"/>
    <n v="342991510"/>
    <n v="100"/>
    <n v="0"/>
    <n v="342991510"/>
  </r>
  <r>
    <n v="2023"/>
    <n v="100"/>
    <x v="7"/>
    <x v="7"/>
    <x v="7"/>
    <s v="2,3,3502,0200,2020130010327"/>
    <n v="2020130010327"/>
    <s v="001"/>
    <x v="4"/>
    <s v="INV"/>
    <s v="NO"/>
    <s v=" _x0009_DESARROLLO DE ESTRATEGIAS PARA EL APROVECHAMIENTO DE LAS ECONOMIAS DE AGLOMERACION EN EL DISTRITO DE CARTAGENA DE INDIAS"/>
    <x v="156"/>
    <x v="4"/>
    <x v="13"/>
    <x v="100"/>
    <s v="06"/>
    <s v="00"/>
    <n v="342816758"/>
    <n v="-294083425"/>
    <n v="48733333"/>
    <n v="48733333"/>
    <n v="0"/>
    <n v="47300000"/>
    <n v="97.06"/>
    <n v="47300000"/>
    <n v="97.06"/>
    <n v="1433333"/>
    <n v="47300000"/>
  </r>
  <r>
    <n v="2023"/>
    <n v="100"/>
    <x v="2"/>
    <x v="2"/>
    <x v="2"/>
    <s v="2,3,3502,0200,2021130010203"/>
    <n v="2021130010203"/>
    <s v="001"/>
    <x v="4"/>
    <s v="INV"/>
    <s v="NO"/>
    <s v="DESARROLLO DEL TURISMO COMPETITIVO Y SOSTENIBLE PARA CARTAGENA DE INDIAS"/>
    <x v="157"/>
    <x v="4"/>
    <x v="24"/>
    <x v="101"/>
    <s v="06"/>
    <s v="00"/>
    <n v="339000000"/>
    <n v="0"/>
    <n v="339000000"/>
    <n v="339000000"/>
    <n v="0"/>
    <n v="339000000"/>
    <n v="100"/>
    <n v="0"/>
    <n v="0"/>
    <n v="0"/>
    <n v="0"/>
  </r>
  <r>
    <n v="2023"/>
    <n v="100"/>
    <x v="0"/>
    <x v="0"/>
    <x v="0"/>
    <s v="2,3,1905,0300,2020130010072"/>
    <n v="2020130010072"/>
    <s v="170"/>
    <x v="34"/>
    <s v="INV"/>
    <s v="NO"/>
    <s v="FORTALECIMIENTO DE LA NUTRICION, CONSUMO Y APROVECHAMIENTO DE ALIMENTOS DE LA POBLACION DEL DISTRITO DE  CARTAGENA DE INDIAS"/>
    <x v="158"/>
    <x v="0"/>
    <x v="0"/>
    <x v="93"/>
    <s v="06"/>
    <s v="00"/>
    <n v="334400000"/>
    <n v="0"/>
    <n v="334400000"/>
    <n v="331100000"/>
    <n v="3300000"/>
    <n v="328731333"/>
    <n v="98.3"/>
    <n v="328731333"/>
    <n v="98.3"/>
    <n v="5668667"/>
    <n v="318956000"/>
  </r>
  <r>
    <n v="2023"/>
    <n v="100"/>
    <x v="9"/>
    <x v="9"/>
    <x v="9"/>
    <s v="2,3,0401,1003,2021130010244"/>
    <n v="2021130010244"/>
    <s v="001"/>
    <x v="4"/>
    <s v="INV"/>
    <s v="NO"/>
    <s v="Actualizacion Y OPTIMIZACION DEL SISTEMAS DE INFORMACION GEOGRAFICA PARA LA PLANEACION SOCIAL Y TOMA DE DECISIONES DEL TERRITORIO EN  Cartagena de Indias"/>
    <x v="159"/>
    <x v="0"/>
    <x v="21"/>
    <x v="54"/>
    <s v="06"/>
    <s v="00"/>
    <n v="328600000"/>
    <n v="395000000"/>
    <n v="723600000"/>
    <n v="723600000"/>
    <n v="0"/>
    <n v="310700000"/>
    <n v="42.94"/>
    <n v="268200000"/>
    <n v="37.06"/>
    <n v="412900000"/>
    <n v="268200000"/>
  </r>
  <r>
    <n v="2023"/>
    <n v="100"/>
    <x v="5"/>
    <x v="5"/>
    <x v="5"/>
    <s v="2,3,4502,1000,2021130010221"/>
    <n v="2021130010221"/>
    <s v="001"/>
    <x v="4"/>
    <s v="INV"/>
    <s v="NO"/>
    <s v="FORTALECIMIENTO DE LA GESTION ADMINISTRATIVA Y LABOR SOCIAL DE LOS ORGANISMOS COMUNALES DEL DISTRITO DE CARTAGENA DE INDIAS"/>
    <x v="160"/>
    <x v="3"/>
    <x v="12"/>
    <x v="24"/>
    <s v="06"/>
    <s v="00"/>
    <n v="325000000"/>
    <n v="0"/>
    <n v="325000000"/>
    <n v="325000000"/>
    <n v="0"/>
    <n v="303413331"/>
    <n v="93.36"/>
    <n v="221613331"/>
    <n v="68.19"/>
    <n v="21586669"/>
    <n v="200100000"/>
  </r>
  <r>
    <n v="2023"/>
    <n v="100"/>
    <x v="7"/>
    <x v="7"/>
    <x v="7"/>
    <s v="2,3,3502,0200,2020130010331"/>
    <n v="2020130010331"/>
    <s v="001"/>
    <x v="4"/>
    <s v="INV"/>
    <s v="NO"/>
    <s v="HABILITACION DE LAS ACCIONES PARA IDENTIFICAR Y CERRAR LAS BRECHAS DE CAPITAL HUMANO DE FORMA PERTINENTE SUFICIENTE Y DE CALIDAD EN EL DISTRITO DE   CARTAGENA DE INDIAS"/>
    <x v="161"/>
    <x v="4"/>
    <x v="13"/>
    <x v="102"/>
    <s v="06"/>
    <s v="00"/>
    <n v="324000000"/>
    <n v="-248100000"/>
    <n v="75900000"/>
    <n v="74800000"/>
    <n v="1100000"/>
    <n v="72600000"/>
    <n v="95.65"/>
    <n v="72600000"/>
    <n v="95.65"/>
    <n v="3300000"/>
    <n v="72600000"/>
  </r>
  <r>
    <n v="2023"/>
    <n v="100"/>
    <x v="7"/>
    <x v="7"/>
    <x v="7"/>
    <s v="2,3,4103,1500,2021130010282"/>
    <n v="2021130010282"/>
    <s v="001"/>
    <x v="4"/>
    <s v="INV"/>
    <s v="NO"/>
    <s v="FORTALECIMIENTO DE LAS ESTRATEGIAS DE INCLUSION PRODUCTIVA PARA POBLACION NEGRA, AFROCOLOMBIANA, RAIZAL Y PALENQUERA EN EL DISTRITO DE CARTAGENA "/>
    <x v="162"/>
    <x v="2"/>
    <x v="27"/>
    <x v="103"/>
    <s v="06"/>
    <s v="00"/>
    <n v="323629200"/>
    <n v="426145856"/>
    <n v="749775056"/>
    <n v="500929000"/>
    <n v="248846056"/>
    <n v="500929000"/>
    <n v="66.81"/>
    <n v="320982536"/>
    <n v="42.81"/>
    <n v="248846056"/>
    <n v="320982536"/>
  </r>
  <r>
    <n v="2023"/>
    <n v="100"/>
    <x v="0"/>
    <x v="0"/>
    <x v="0"/>
    <s v="2,3,1905,0300,2020130010173"/>
    <n v="2020130010173"/>
    <s v="170"/>
    <x v="34"/>
    <s v="INV"/>
    <s v="NO"/>
    <s v="PREVENCION , MANEJO Y CONTROL DE LA INFECCION RESPIRATORIA AGUDA EN NI?OS Y NI?AS MENORES DE CINCO A?OS EN  CARTAGENA DE INDIAS"/>
    <x v="163"/>
    <x v="0"/>
    <x v="0"/>
    <x v="74"/>
    <s v="06"/>
    <s v="00"/>
    <n v="321464000"/>
    <n v="0"/>
    <n v="321464000"/>
    <n v="321464000"/>
    <n v="0"/>
    <n v="320302666"/>
    <n v="99.64"/>
    <n v="282109066"/>
    <n v="87.76"/>
    <n v="1161334"/>
    <n v="224818666"/>
  </r>
  <r>
    <n v="2023"/>
    <n v="100"/>
    <x v="14"/>
    <x v="14"/>
    <x v="14"/>
    <s v="2,3,3302,1603,2020130010213"/>
    <n v="2020130010213"/>
    <s v="057"/>
    <x v="39"/>
    <s v="INV"/>
    <s v="NO"/>
    <s v="FORTALECIMIENTO A LA APROPIACION SOCIAL Y DIVULGACION DEL PATRIMONIO MATERIAL EN EL DISTRITO DE  CARTAGENA DE INDIAS"/>
    <x v="164"/>
    <x v="0"/>
    <x v="14"/>
    <x v="44"/>
    <s v="06"/>
    <s v="00"/>
    <n v="321190375.55000001"/>
    <n v="0"/>
    <n v="321190375.55000001"/>
    <n v="321190375.55000001"/>
    <n v="0"/>
    <n v="321190375.55000001"/>
    <n v="100"/>
    <n v="321190375.55000001"/>
    <n v="100"/>
    <n v="0"/>
    <n v="321190375.55000001"/>
  </r>
  <r>
    <n v="2023"/>
    <n v="100"/>
    <x v="9"/>
    <x v="9"/>
    <x v="9"/>
    <s v="2,3,2410,0600,2021130010181"/>
    <n v="2021130010181"/>
    <s v="001"/>
    <x v="4"/>
    <s v="INV"/>
    <s v="NO"/>
    <s v="ASISTENCIA TECNICA AL PROYECTO DE ELABORACION DE ESTUDIOS Y DISE?OS AJUSTADOS DE LA VIA PERIMETRAL EN EL MARCO DEL PROGRAMA ORDENACION TERRITORIAL Y RECUPERACION SOCIAL AMBIENTAL Y URBANA CIENAGA DE LA VIRGEN DISTRITO DE CARTAGENA DE INDIAS"/>
    <x v="165"/>
    <x v="1"/>
    <x v="10"/>
    <x v="38"/>
    <s v="06"/>
    <s v="00"/>
    <n v="320100000"/>
    <n v="0"/>
    <n v="320100000"/>
    <n v="212486667"/>
    <n v="107613333"/>
    <n v="212486667"/>
    <n v="66.38"/>
    <n v="212486667"/>
    <n v="66.38"/>
    <n v="107613333"/>
    <n v="204486667"/>
  </r>
  <r>
    <n v="2023"/>
    <n v="100"/>
    <x v="5"/>
    <x v="5"/>
    <x v="5"/>
    <s v="2,3,4104,1500,2021130010209"/>
    <n v="2021130010209"/>
    <s v="001"/>
    <x v="4"/>
    <s v="INV"/>
    <s v="NO"/>
    <s v="ASISTENCIA EN LA GESTION SOCIAL INTEGRAL Y ARTICULADORA POR LA PROTECCION DE LAS PERSONAS CON DISCAPACIDAD Y/O SU FAMILIA O CUIDADOR-0 CARTAGENA DE INDIAS"/>
    <x v="166"/>
    <x v="2"/>
    <x v="29"/>
    <x v="104"/>
    <s v="06"/>
    <s v="00"/>
    <n v="320000000"/>
    <n v="-69735529"/>
    <n v="250264471"/>
    <n v="250248161"/>
    <n v="16310"/>
    <n v="236123227.59999999"/>
    <n v="94.35"/>
    <n v="236123226.46000001"/>
    <n v="94.35"/>
    <n v="14141243.4"/>
    <n v="195581137"/>
  </r>
  <r>
    <n v="2023"/>
    <n v="100"/>
    <x v="13"/>
    <x v="13"/>
    <x v="13"/>
    <s v="2,3,4599,1000,2021130010248"/>
    <n v="2021130010248"/>
    <s v="168"/>
    <x v="31"/>
    <s v="INV"/>
    <s v="NO"/>
    <s v="IMPLEMENTACION DE REINGENIERIA INSTITUCIONAL Y FORTALECIMIENTO FINANCIERO DEL DEPARTAMENTO ADMINISTRATIVO DE TRANSITO Y TRANSPORTE DE   CARTAGENA DE INDIAS"/>
    <x v="37"/>
    <x v="1"/>
    <x v="4"/>
    <x v="26"/>
    <s v="06"/>
    <s v="00"/>
    <n v="319000000"/>
    <n v="0"/>
    <n v="319000000"/>
    <n v="289736685.31999999"/>
    <n v="29263314.68"/>
    <n v="279779884.89999998"/>
    <n v="87.71"/>
    <n v="132052240"/>
    <n v="41.4"/>
    <n v="39220115.100000001"/>
    <n v="42007500"/>
  </r>
  <r>
    <n v="2023"/>
    <n v="100"/>
    <x v="1"/>
    <x v="1"/>
    <x v="1"/>
    <s v="2,3,2201,0700,2020130010270"/>
    <n v="2020130010270"/>
    <s v="001"/>
    <x v="4"/>
    <s v="INV"/>
    <s v="NO"/>
    <s v="IMPLEMENTACION DE LA ESTRATEGIA DESCUBRIENDO EL MUNDO: UNA ESCUELA QUE ACOGE LA PRIMERA INFANCIA EN EL MARCO DEL PROGRAMA SABIDURIA DE LA PRIMERA INFANCIA EN  CARTAGENA DE INDIAS"/>
    <x v="167"/>
    <x v="0"/>
    <x v="1"/>
    <x v="105"/>
    <s v="06"/>
    <s v="00"/>
    <n v="315511202"/>
    <n v="19795609"/>
    <n v="335306811"/>
    <n v="331551263.37"/>
    <n v="3755547.63"/>
    <n v="331551263.37"/>
    <n v="98.88"/>
    <n v="331551263.37"/>
    <n v="98.88"/>
    <n v="3755547.63"/>
    <n v="331551263.37"/>
  </r>
  <r>
    <n v="2023"/>
    <n v="100"/>
    <x v="5"/>
    <x v="5"/>
    <x v="5"/>
    <s v="2,3,4501,1000,2021130010185"/>
    <n v="2021130010185"/>
    <s v="001"/>
    <x v="4"/>
    <s v="INV"/>
    <s v="NO"/>
    <s v="IMPLEMENTACION PROYECTO DE ATENCION Y PROTECCION ANIMAL - VEHICULOS DE TRACCION ANIMAL CARTAGENA DE INDIAS"/>
    <x v="168"/>
    <x v="1"/>
    <x v="16"/>
    <x v="97"/>
    <s v="06"/>
    <s v="00"/>
    <n v="314147132"/>
    <n v="0"/>
    <n v="314147132"/>
    <n v="314147000"/>
    <n v="132"/>
    <n v="313227000"/>
    <n v="99.71"/>
    <n v="300202300"/>
    <n v="95.56"/>
    <n v="920132"/>
    <n v="235078800"/>
  </r>
  <r>
    <n v="2023"/>
    <n v="100"/>
    <x v="4"/>
    <x v="4"/>
    <x v="4"/>
    <s v="2,3,4103,1500,2021130010158"/>
    <n v="2021130010158"/>
    <s v="001"/>
    <x v="4"/>
    <s v="INV"/>
    <s v="NO"/>
    <s v="APOYO IDENTIFICACION PARA LA SUPERACION DE LA POBREZA Y DESIGUALDAD"/>
    <x v="169"/>
    <x v="0"/>
    <x v="17"/>
    <x v="106"/>
    <s v="06"/>
    <s v="00"/>
    <n v="300000000"/>
    <n v="0"/>
    <n v="300000000"/>
    <n v="299998452"/>
    <n v="1548"/>
    <n v="191134777.44999999"/>
    <n v="63.71"/>
    <n v="191134777.44999999"/>
    <n v="63.71"/>
    <n v="108865222.55"/>
    <n v="191134777.44999999"/>
  </r>
  <r>
    <n v="2023"/>
    <n v="100"/>
    <x v="15"/>
    <x v="15"/>
    <x v="15"/>
    <s v="2,3,4503,1000,2021130010142"/>
    <n v="2021130010142"/>
    <s v="001"/>
    <x v="4"/>
    <s v="INV"/>
    <s v="NO"/>
    <s v="FORTALECIMIENTO DEL CUERPO DE BOMBEROS DEL DISTRITO DE   CARTAGENA DE INDIAS"/>
    <x v="170"/>
    <x v="1"/>
    <x v="7"/>
    <x v="107"/>
    <s v="06"/>
    <s v="00"/>
    <n v="300000000"/>
    <n v="284217110"/>
    <n v="584217110"/>
    <n v="584217110"/>
    <n v="0"/>
    <n v="580666991"/>
    <n v="99.39"/>
    <n v="492921942.35000002"/>
    <n v="84.37"/>
    <n v="3550119"/>
    <n v="492921942.35000002"/>
  </r>
  <r>
    <n v="2023"/>
    <n v="100"/>
    <x v="2"/>
    <x v="2"/>
    <x v="2"/>
    <s v="2,3,4599,1000,2021130010284"/>
    <n v="2021130010284"/>
    <s v="001"/>
    <x v="4"/>
    <s v="INV"/>
    <s v="NO"/>
    <s v="INVENTARIO ?SANEAMIENTO INTEGRAL DEL PATRIMONIO INMOBILIARIO DEL DISTRITO DE CARTAGENA?, CARTAGENA DE INDIAS"/>
    <x v="171"/>
    <x v="3"/>
    <x v="25"/>
    <x v="84"/>
    <s v="06"/>
    <s v="00"/>
    <n v="300000000"/>
    <n v="0"/>
    <n v="300000000"/>
    <n v="300000000"/>
    <n v="0"/>
    <n v="288406666"/>
    <n v="96.14"/>
    <n v="285800000"/>
    <n v="95.27"/>
    <n v="11593334"/>
    <n v="267860000"/>
  </r>
  <r>
    <n v="2023"/>
    <n v="100"/>
    <x v="5"/>
    <x v="5"/>
    <x v="5"/>
    <s v="2,3,4502,1000,2021130010211"/>
    <n v="2021130010211"/>
    <s v="001"/>
    <x v="4"/>
    <s v="INV"/>
    <s v="NO"/>
    <s v="CONTRIBUCION PACTO O ALIANZA POR LA INCLUSION SOCIAL Y PRODUCTIVA DE LAS PERSONAS CON DISCAPACIDAD EN CARTAGENA DE INDIA"/>
    <x v="172"/>
    <x v="2"/>
    <x v="29"/>
    <x v="108"/>
    <s v="06"/>
    <s v="00"/>
    <n v="300000000"/>
    <n v="-136137000"/>
    <n v="163863000"/>
    <n v="163863000"/>
    <n v="0"/>
    <n v="163853000"/>
    <n v="99.99"/>
    <n v="163853000"/>
    <n v="99.99"/>
    <n v="10000"/>
    <n v="102890000"/>
  </r>
  <r>
    <n v="2023"/>
    <n v="100"/>
    <x v="9"/>
    <x v="9"/>
    <x v="9"/>
    <s v="2,3,4502,1000,2020130010332"/>
    <n v="2020130010332"/>
    <s v="001"/>
    <x v="4"/>
    <s v="INV"/>
    <s v="NO"/>
    <s v="FORTALECIMIENTO DEL CONSEJO TERRITORIAL DE PLANEACION DEL DISTRITO DE CARTAGANEA DE INDIAS - TG+   CARTAGENA DE INDIAS"/>
    <x v="173"/>
    <x v="3"/>
    <x v="12"/>
    <x v="21"/>
    <s v="06"/>
    <s v="00"/>
    <n v="300000000"/>
    <n v="0"/>
    <n v="300000000"/>
    <n v="272050000"/>
    <n v="27950000"/>
    <n v="169533033"/>
    <n v="56.51"/>
    <n v="141318033"/>
    <n v="47.11"/>
    <n v="130466967"/>
    <n v="141318033"/>
  </r>
  <r>
    <n v="2023"/>
    <n v="100"/>
    <x v="9"/>
    <x v="9"/>
    <x v="9"/>
    <s v="2,3,4599,1003,2021130010177"/>
    <n v="2021130010177"/>
    <s v="001"/>
    <x v="4"/>
    <s v="INV"/>
    <s v="NO"/>
    <s v="ASISTENCIA TECNICA AL DISE?O DE POLITICAS PUBLICAS INTERSECTORIALES Y CON VISION INTEGRAL DE ENFOQUES BASADOS EN DERECHOS HUMANOS EN EL DISTRITO DE CARTAGENA DE INDIAS"/>
    <x v="174"/>
    <x v="3"/>
    <x v="12"/>
    <x v="109"/>
    <s v="06"/>
    <s v="00"/>
    <n v="300000000"/>
    <n v="0"/>
    <n v="300000000"/>
    <n v="237466667"/>
    <n v="62533333"/>
    <n v="237466667"/>
    <n v="79.16"/>
    <n v="237466667"/>
    <n v="79.16"/>
    <n v="62533333"/>
    <n v="237466667"/>
  </r>
  <r>
    <n v="2023"/>
    <n v="100"/>
    <x v="16"/>
    <x v="16"/>
    <x v="16"/>
    <s v="2,3,3204,0900,2021130010217"/>
    <n v="2021130010217"/>
    <s v="001"/>
    <x v="4"/>
    <s v="INV"/>
    <s v="NO"/>
    <s v="FORTALECIMIENTO DE EPA MODERNA EFICIENTE Y TRANSPARENTE EN EL DISTRITO DE  CARTAGENA DE INDIAS"/>
    <x v="175"/>
    <x v="1"/>
    <x v="16"/>
    <x v="110"/>
    <s v="06"/>
    <s v="00"/>
    <n v="300000000"/>
    <n v="0"/>
    <n v="300000000"/>
    <n v="300000000"/>
    <n v="0"/>
    <n v="300000000"/>
    <n v="100"/>
    <n v="300000000"/>
    <n v="100"/>
    <n v="0"/>
    <n v="300000000"/>
  </r>
  <r>
    <n v="2023"/>
    <n v="100"/>
    <x v="16"/>
    <x v="16"/>
    <x v="16"/>
    <s v="2,3,3202,0900,2021130010200"/>
    <n v="2021130010200"/>
    <s v="031"/>
    <x v="33"/>
    <s v="INV"/>
    <s v="NO"/>
    <s v="IMPLEMENTACION DE UN ORDENAMIENTO PARA EL DESARROLLO AMBIENTAL EN EL AREA DE JURISDICCION DEL ESTABLECIMIENTO PUBLICO AMBIENTAL DE   CARTAGENA DE INDIAS"/>
    <x v="176"/>
    <x v="1"/>
    <x v="16"/>
    <x v="111"/>
    <s v="06"/>
    <s v="00"/>
    <n v="300000000"/>
    <n v="0"/>
    <n v="300000000"/>
    <n v="0"/>
    <n v="300000000"/>
    <n v="0"/>
    <n v="0"/>
    <n v="0"/>
    <n v="0"/>
    <n v="300000000"/>
    <n v="0"/>
  </r>
  <r>
    <n v="2023"/>
    <n v="100"/>
    <x v="10"/>
    <x v="10"/>
    <x v="10"/>
    <s v="2,3,4501,1000,2021130010176"/>
    <n v="2021130010176"/>
    <s v="037"/>
    <x v="21"/>
    <s v="INV"/>
    <s v="NO"/>
    <s v="CONSTRUCCION DE CONVIVENCIA PARA LA SEGURIDAD EN CARTAGENA DE INDIAS CARTAGENA DE INDIAS"/>
    <x v="177"/>
    <x v="3"/>
    <x v="11"/>
    <x v="112"/>
    <s v="06"/>
    <s v="00"/>
    <n v="300000000"/>
    <n v="0"/>
    <n v="300000000"/>
    <n v="300000000"/>
    <n v="0"/>
    <n v="300000000"/>
    <n v="100"/>
    <n v="300000000"/>
    <n v="100"/>
    <n v="0"/>
    <n v="300000000"/>
  </r>
  <r>
    <n v="2023"/>
    <n v="100"/>
    <x v="2"/>
    <x v="2"/>
    <x v="2"/>
    <s v="2,3,4599,1000,2021130010174"/>
    <n v="2021130010174"/>
    <s v="001"/>
    <x v="4"/>
    <s v="INV"/>
    <s v="NO"/>
    <s v="ADMINISTRACION Y OPERACION DE LOS CEMENTERIOS PUBLICOS DISTRITALES ? POR UNA CARTAGENA LIBRE Y RESILIENTE? CARTAGENA DE INDIAS"/>
    <x v="178"/>
    <x v="1"/>
    <x v="2"/>
    <x v="113"/>
    <s v="06"/>
    <s v="00"/>
    <n v="293755674"/>
    <n v="0"/>
    <n v="293755674"/>
    <n v="289802227"/>
    <n v="3953447"/>
    <n v="255284502.78"/>
    <n v="86.9"/>
    <n v="245284502.78"/>
    <n v="83.5"/>
    <n v="38471171.219999999"/>
    <n v="152985560"/>
  </r>
  <r>
    <n v="2023"/>
    <n v="100"/>
    <x v="0"/>
    <x v="0"/>
    <x v="0"/>
    <s v="2,3,1905,0300,2021130010157"/>
    <n v="2021130010157"/>
    <s v="001"/>
    <x v="4"/>
    <s v="INV"/>
    <s v="NO"/>
    <s v="FORTALECIMIENTO DE LA PROMOCION SOCIAL EN SALUD DE LOS GRUPOS POBLACIONALES VULNERABLES Y DE LA PARTICIPACION SOCIAL EN SALUD EN EL DISTRITO DE  CARTAGENA DE INDIAS"/>
    <x v="179"/>
    <x v="0"/>
    <x v="0"/>
    <x v="99"/>
    <s v="06"/>
    <s v="00"/>
    <n v="293750000"/>
    <n v="0"/>
    <n v="293750000"/>
    <n v="291328660"/>
    <n v="2421340"/>
    <n v="278488659"/>
    <n v="94.8"/>
    <n v="278415214"/>
    <n v="94.78"/>
    <n v="15261341"/>
    <n v="271348548"/>
  </r>
  <r>
    <n v="2023"/>
    <n v="100"/>
    <x v="10"/>
    <x v="10"/>
    <x v="10"/>
    <s v="2,3,4501,1000,2021130010192"/>
    <n v="2021130010192"/>
    <s v="085"/>
    <x v="45"/>
    <s v="INV"/>
    <s v="NO"/>
    <s v="FORTALECIMIENTO LOGISTICO PARA LA SEGURIDAD, CONVIVENCIA, JUSTICIA Y SOCORRO EN CARTAGENA DE INDIAS"/>
    <x v="36"/>
    <x v="3"/>
    <x v="11"/>
    <x v="25"/>
    <s v="06"/>
    <s v="00"/>
    <n v="286853066.39999998"/>
    <n v="0"/>
    <n v="286853066.39999998"/>
    <n v="286853066"/>
    <n v="0.4"/>
    <n v="286853066"/>
    <n v="100"/>
    <n v="286853066"/>
    <n v="100"/>
    <n v="0.4"/>
    <n v="286853066"/>
  </r>
  <r>
    <n v="2023"/>
    <n v="100"/>
    <x v="0"/>
    <x v="0"/>
    <x v="0"/>
    <s v="2,3,1905,0300,2020130010070"/>
    <n v="2020130010070"/>
    <s v="170"/>
    <x v="34"/>
    <s v="INV"/>
    <s v="NO"/>
    <s v="PREVENCION DE LA MORTALIDAD MATERNA Y PERINATAL  CARTAGENA DE INDIAS"/>
    <x v="180"/>
    <x v="0"/>
    <x v="0"/>
    <x v="70"/>
    <s v="06"/>
    <s v="00"/>
    <n v="286000000"/>
    <n v="0"/>
    <n v="286000000"/>
    <n v="286000000"/>
    <n v="0"/>
    <n v="283352666"/>
    <n v="99.07"/>
    <n v="233344666"/>
    <n v="81.59"/>
    <n v="2647334"/>
    <n v="88332666"/>
  </r>
  <r>
    <n v="2023"/>
    <n v="100"/>
    <x v="1"/>
    <x v="1"/>
    <x v="1"/>
    <s v="2,3,2201,0700,2020130010195"/>
    <n v="2020130010195"/>
    <s v="078"/>
    <x v="48"/>
    <s v="INV"/>
    <s v="NO"/>
    <s v="IMPLEMENTACION DE LA ESTRATEGIA PERMANECER: ME ALIMENTO Y APRENDO ALIMENTACION ESCOLAR EN  CARTAGENA DE INDIAS "/>
    <x v="6"/>
    <x v="0"/>
    <x v="1"/>
    <x v="1"/>
    <s v="06"/>
    <s v="00"/>
    <n v="283685347"/>
    <n v="0"/>
    <n v="283685347"/>
    <n v="173302476"/>
    <n v="110382871"/>
    <n v="173302476"/>
    <n v="61.09"/>
    <n v="108214520.68000001"/>
    <n v="38.15"/>
    <n v="110382871"/>
    <n v="108214520.68000001"/>
  </r>
  <r>
    <n v="2023"/>
    <n v="100"/>
    <x v="9"/>
    <x v="9"/>
    <x v="9"/>
    <s v="2,3,4002,1400,2020130010320"/>
    <n v="2020130010320"/>
    <s v="001"/>
    <x v="4"/>
    <s v="INV"/>
    <s v="NO"/>
    <s v="Implementacion REGLAMENTACION URBANISTICA PARA LA HABILITACION DE SUELO PARA DESARROLLO ECONOMICO Y URBANO EN EL DISTRITO TG+  Cartagena de Indias"/>
    <x v="181"/>
    <x v="4"/>
    <x v="30"/>
    <x v="114"/>
    <s v="06"/>
    <s v="00"/>
    <n v="277200000"/>
    <n v="0"/>
    <n v="277200000"/>
    <n v="251680000"/>
    <n v="25520000"/>
    <n v="251187315"/>
    <n v="90.62"/>
    <n v="251187315"/>
    <n v="90.62"/>
    <n v="26012685"/>
    <n v="251187315"/>
  </r>
  <r>
    <n v="2023"/>
    <n v="100"/>
    <x v="14"/>
    <x v="14"/>
    <x v="14"/>
    <s v="2,3,3301,1603,2020130010042"/>
    <n v="2020130010042"/>
    <s v="082"/>
    <x v="40"/>
    <s v="INV"/>
    <s v="NO"/>
    <s v="FORTALECIMIENTO DE LOS PROCESOS DE MEDIACION Y BIBLIOTECAS PARA LA INCLUSION EN EL DISTRITO DE  CARTAGENA DE INDIAS"/>
    <x v="98"/>
    <x v="0"/>
    <x v="14"/>
    <x v="67"/>
    <s v="06"/>
    <s v="00"/>
    <n v="270000000"/>
    <n v="0"/>
    <n v="270000000"/>
    <n v="0"/>
    <n v="270000000"/>
    <n v="0"/>
    <n v="0"/>
    <n v="0"/>
    <n v="0"/>
    <n v="270000000"/>
    <n v="0"/>
  </r>
  <r>
    <n v="2023"/>
    <n v="100"/>
    <x v="14"/>
    <x v="14"/>
    <x v="14"/>
    <s v="2,3,3301,1603,2021130010255"/>
    <n v="2021130010255"/>
    <s v="012"/>
    <x v="49"/>
    <s v="INV"/>
    <s v="NO"/>
    <s v="FORTALECIMIENTO Y SALVAGUARDIA DE LAS PRACTICAS SIGNIFICATIVAS DEL PATRIMONIO INMATERIAL EN EL DISTRITO DE CARTAGENA DE INDIAS"/>
    <x v="115"/>
    <x v="0"/>
    <x v="14"/>
    <x v="76"/>
    <s v="06"/>
    <s v="00"/>
    <n v="265513000"/>
    <n v="0"/>
    <n v="265513000"/>
    <n v="0"/>
    <n v="265513000"/>
    <n v="0"/>
    <n v="0"/>
    <n v="0"/>
    <n v="0"/>
    <n v="265513000"/>
    <n v="0"/>
  </r>
  <r>
    <n v="2023"/>
    <n v="100"/>
    <x v="0"/>
    <x v="0"/>
    <x v="0"/>
    <s v="2,3,1905,0300,2020130010058"/>
    <n v="2020130010058"/>
    <s v="170"/>
    <x v="34"/>
    <s v="INV"/>
    <s v="NO"/>
    <s v="PREVENCION Y CONTROL DE LA LEPRA EN EL DISTRITO DE  CARTAGENA DE INDIAS"/>
    <x v="182"/>
    <x v="0"/>
    <x v="0"/>
    <x v="74"/>
    <s v="06"/>
    <s v="00"/>
    <n v="264000000"/>
    <n v="0"/>
    <n v="264000000"/>
    <n v="264000000"/>
    <n v="0"/>
    <n v="260128000"/>
    <n v="98.53"/>
    <n v="260128000"/>
    <n v="98.53"/>
    <n v="3872000"/>
    <n v="181588000"/>
  </r>
  <r>
    <n v="2023"/>
    <n v="100"/>
    <x v="0"/>
    <x v="0"/>
    <x v="0"/>
    <s v="2,3,1905,0300,2020130010060"/>
    <n v="2020130010060"/>
    <s v="170"/>
    <x v="34"/>
    <s v="INV"/>
    <s v="NO"/>
    <s v="PREVENCION Y CONTROL DE LA TUBERCULOSIS EN EL DISTRITO DE  CARTAGENA DE INDIAS"/>
    <x v="183"/>
    <x v="0"/>
    <x v="0"/>
    <x v="74"/>
    <s v="06"/>
    <s v="00"/>
    <n v="264000000"/>
    <n v="0"/>
    <n v="264000000"/>
    <n v="262920000"/>
    <n v="1080000"/>
    <n v="262919999"/>
    <n v="99.59"/>
    <n v="224979840"/>
    <n v="85.22"/>
    <n v="1080001"/>
    <n v="150993333"/>
  </r>
  <r>
    <n v="2023"/>
    <n v="100"/>
    <x v="1"/>
    <x v="1"/>
    <x v="1"/>
    <s v="2,3,2201,0700,2020130010240"/>
    <n v="2020130010240"/>
    <s v="001"/>
    <x v="4"/>
    <s v="INV"/>
    <s v="NO"/>
    <s v="FORMACION DE LOS DERECHOS HUMANOS DE LAS MUJERES DIRIGIDO A NI?AS NI?OS Y JOVENES DE LAS INSTITUCIONES EDUCATIVAS OFICIALES DEL DISTRITO: PARTICIPACION DEMOCRACIA Y AUTONOMIA  CARTAGENA DE INDIAS"/>
    <x v="184"/>
    <x v="0"/>
    <x v="1"/>
    <x v="62"/>
    <s v="06"/>
    <s v="00"/>
    <n v="262152000"/>
    <n v="-4870350"/>
    <n v="257281650"/>
    <n v="257281650"/>
    <n v="0"/>
    <n v="257281650"/>
    <n v="100"/>
    <n v="250895650"/>
    <n v="97.52"/>
    <n v="0"/>
    <n v="250895650"/>
  </r>
  <r>
    <n v="2023"/>
    <n v="100"/>
    <x v="0"/>
    <x v="0"/>
    <x v="0"/>
    <s v="2,3,1905,0300,2020130010175"/>
    <n v="2020130010175"/>
    <s v="170"/>
    <x v="34"/>
    <s v="INV"/>
    <s v="NO"/>
    <s v="SANEAMIENTO EN SEGURIDAD SANITARIA DEL AMBIENTE  CARTAGENA DE INDIAS"/>
    <x v="185"/>
    <x v="0"/>
    <x v="0"/>
    <x v="86"/>
    <s v="06"/>
    <s v="00"/>
    <n v="260104006"/>
    <n v="0"/>
    <n v="260104006"/>
    <n v="260104006"/>
    <n v="0"/>
    <n v="249668671"/>
    <n v="95.99"/>
    <n v="202027737"/>
    <n v="77.67"/>
    <n v="10435335"/>
    <n v="167977333"/>
  </r>
  <r>
    <n v="2023"/>
    <n v="100"/>
    <x v="16"/>
    <x v="16"/>
    <x v="16"/>
    <s v="2,3,3202,0900,2020130010216"/>
    <n v="2020130010216"/>
    <s v="001"/>
    <x v="4"/>
    <s v="INV"/>
    <s v="NO"/>
    <s v="DOTACION Y ADECUACION DEL CENTRO DE ATENCION VALORACION Y REHABILITACION DE FAUNA SILVESTRE (CAVR BOCANA) DEL EPA CARTAGENA DE INDIAS"/>
    <x v="186"/>
    <x v="1"/>
    <x v="16"/>
    <x v="61"/>
    <s v="06"/>
    <s v="00"/>
    <n v="260000000"/>
    <n v="0"/>
    <n v="260000000"/>
    <n v="260000000"/>
    <n v="0"/>
    <n v="260000000"/>
    <n v="100"/>
    <n v="260000000"/>
    <n v="100"/>
    <n v="0"/>
    <n v="260000000"/>
  </r>
  <r>
    <n v="2023"/>
    <n v="100"/>
    <x v="14"/>
    <x v="14"/>
    <x v="14"/>
    <s v="2,3,3301,1603,2020130010043"/>
    <n v="2020130010043"/>
    <s v="082"/>
    <x v="40"/>
    <s v="INV"/>
    <s v="NO"/>
    <s v="FORTALECIMIENTO DE ESTIMULOS PARA LAS ARTES Y LA CULTURA EN EL DISTRITO DE CARTAGENA DE INDIAS"/>
    <x v="131"/>
    <x v="0"/>
    <x v="14"/>
    <x v="85"/>
    <s v="06"/>
    <s v="00"/>
    <n v="258606893"/>
    <n v="0"/>
    <n v="258606893"/>
    <n v="0"/>
    <n v="258606893"/>
    <n v="0"/>
    <n v="0"/>
    <n v="0"/>
    <n v="0"/>
    <n v="258606893"/>
    <n v="0"/>
  </r>
  <r>
    <n v="2023"/>
    <n v="100"/>
    <x v="8"/>
    <x v="8"/>
    <x v="8"/>
    <s v="2,3,4301,1604,2020130010194"/>
    <n v="2020130010194"/>
    <s v="097"/>
    <x v="16"/>
    <s v="INV"/>
    <s v="NO"/>
    <s v="FORTALECIMIENTO DEL DEPORTE ESTUDIANTIL MEDIANTE LA IMPLEMENTACION DE LOS JUEGOS INTERCOLEGIADOS Y UNIVERSITARIOS EN EL DISTRITO DE   CARTAGENA DE INDIAS"/>
    <x v="187"/>
    <x v="0"/>
    <x v="9"/>
    <x v="52"/>
    <s v="06"/>
    <s v="00"/>
    <n v="250173447"/>
    <n v="0"/>
    <n v="250173447"/>
    <n v="209499336"/>
    <n v="40674111"/>
    <n v="209499336"/>
    <n v="83.74"/>
    <n v="209499336"/>
    <n v="83.74"/>
    <n v="40674111"/>
    <n v="209499336"/>
  </r>
  <r>
    <n v="2023"/>
    <n v="100"/>
    <x v="4"/>
    <x v="4"/>
    <x v="4"/>
    <s v="2,3,4103,1500,2020130010071"/>
    <n v="2020130010071"/>
    <s v="001"/>
    <x v="4"/>
    <s v="INV"/>
    <s v="NO"/>
    <s v="APOYO DINAMICA FAMILIAR PARA SUPERACION DE LA POBREZA Y DESIGUALDAD "/>
    <x v="188"/>
    <x v="0"/>
    <x v="17"/>
    <x v="115"/>
    <s v="06"/>
    <s v="00"/>
    <n v="250000000"/>
    <n v="0"/>
    <n v="250000000"/>
    <n v="205697000"/>
    <n v="44303000"/>
    <n v="188645100"/>
    <n v="75.459999999999994"/>
    <n v="188645100"/>
    <n v="75.459999999999994"/>
    <n v="61354900"/>
    <n v="188645100"/>
  </r>
  <r>
    <n v="2023"/>
    <n v="100"/>
    <x v="4"/>
    <x v="4"/>
    <x v="4"/>
    <s v="2,3,4103,1500,2021130010164"/>
    <n v="2021130010164"/>
    <s v="001"/>
    <x v="4"/>
    <s v="INV"/>
    <s v="NO"/>
    <s v=" APOYO ACCESO A LA JUSTICIA PARA LA SUPERACION DE LA POBREZA Y DESIGUALDAD"/>
    <x v="189"/>
    <x v="0"/>
    <x v="17"/>
    <x v="116"/>
    <s v="06"/>
    <s v="00"/>
    <n v="250000000"/>
    <n v="0"/>
    <n v="250000000"/>
    <n v="93627000"/>
    <n v="156373000"/>
    <n v="77803367"/>
    <n v="31.12"/>
    <n v="75393167"/>
    <n v="30.16"/>
    <n v="172196633"/>
    <n v="64149000"/>
  </r>
  <r>
    <n v="2023"/>
    <n v="100"/>
    <x v="15"/>
    <x v="15"/>
    <x v="15"/>
    <s v="2,3,4102,1000,2021130010275"/>
    <n v="2021130010275"/>
    <s v="001"/>
    <x v="4"/>
    <s v="INV"/>
    <s v="NO"/>
    <s v="FORTALECIMIENTO DEL SISTEMA DE RESPONSABILIDAD PENAL PARA ADOLESCENTES- SRPA EN EL CARTAGENA DE INDIAS"/>
    <x v="190"/>
    <x v="3"/>
    <x v="11"/>
    <x v="117"/>
    <s v="06"/>
    <s v="00"/>
    <n v="250000000"/>
    <n v="-50000000"/>
    <n v="200000000"/>
    <n v="200000000"/>
    <n v="0"/>
    <n v="199999998"/>
    <n v="100"/>
    <n v="159999999"/>
    <n v="80"/>
    <n v="2"/>
    <n v="159999999"/>
  </r>
  <r>
    <n v="2023"/>
    <n v="100"/>
    <x v="20"/>
    <x v="20"/>
    <x v="20"/>
    <s v="2,3,4301,1604,2021130010112"/>
    <n v="2021130010112"/>
    <s v="001"/>
    <x v="4"/>
    <s v="INV"/>
    <s v="NO"/>
    <s v="DESARROLLO DE EVENTOS RECREATIVOS PARA LA COMUNIDAD DE LA LOCALIDAD DE LA VIRGEN Y TURISTICA, CARTAGENA DE INDIAS"/>
    <x v="191"/>
    <x v="3"/>
    <x v="12"/>
    <x v="21"/>
    <s v="06"/>
    <s v="00"/>
    <n v="250000000"/>
    <n v="0"/>
    <n v="250000000"/>
    <n v="250000000"/>
    <n v="0"/>
    <n v="250000000"/>
    <n v="100"/>
    <n v="250000000"/>
    <n v="100"/>
    <n v="0"/>
    <n v="250000000"/>
  </r>
  <r>
    <n v="2023"/>
    <n v="100"/>
    <x v="20"/>
    <x v="20"/>
    <x v="20"/>
    <s v="2,3,4104,0300,2021130010132"/>
    <n v="2021130010132"/>
    <s v="001"/>
    <x v="4"/>
    <s v="INV"/>
    <s v="NO"/>
    <s v="FORTALECIMIENTO ORGANIZACIONAL ASOCIADO A LA ATENCION DE PERSONAS MAYORES EN CENTROS DE VIDA DE LA LOCALIDAD DE LA VIRGEN Y TURISTICA CARTAGENA DE INDIAS"/>
    <x v="192"/>
    <x v="3"/>
    <x v="12"/>
    <x v="21"/>
    <s v="06"/>
    <s v="00"/>
    <n v="250000000"/>
    <n v="0"/>
    <n v="250000000"/>
    <n v="250000000"/>
    <n v="0"/>
    <n v="250000000"/>
    <n v="100"/>
    <n v="250000000"/>
    <n v="100"/>
    <n v="0"/>
    <n v="250000000"/>
  </r>
  <r>
    <n v="2023"/>
    <n v="100"/>
    <x v="12"/>
    <x v="12"/>
    <x v="12"/>
    <s v="2,3,4104,1300,2021130010018"/>
    <n v="2021130010018"/>
    <s v="001"/>
    <x v="4"/>
    <s v="INV"/>
    <s v="NO"/>
    <s v="IMPLEMENTACION DEL PROYECTO PARA CAPACITAR Y FORMAR A CUIDADORES DE PERSONAS EN CONDICION DE DISCAPACIDAD EN LA LOCALIDAD HISTORICA Y DEL CARIBE NORTE DEL DISTRITO DE CARTAGENA DE INDIAS"/>
    <x v="193"/>
    <x v="3"/>
    <x v="12"/>
    <x v="21"/>
    <s v="06"/>
    <s v="00"/>
    <n v="250000000"/>
    <n v="0"/>
    <n v="250000000"/>
    <n v="250000000"/>
    <n v="0"/>
    <n v="250000000"/>
    <n v="100"/>
    <n v="250000000"/>
    <n v="100"/>
    <n v="0"/>
    <n v="250000000"/>
  </r>
  <r>
    <n v="2023"/>
    <n v="100"/>
    <x v="12"/>
    <x v="12"/>
    <x v="12"/>
    <s v="2,3,1702,1300,2021130010023"/>
    <n v="2021130010023"/>
    <s v="001"/>
    <x v="4"/>
    <s v="INV"/>
    <s v="NO"/>
    <s v="APLICACION PROMOCION DEL EMPRENDIMIENTO PROYECTOS PRODUCTIVOS QUE INCLUYAN CAPITAL SEMILLA EN ESPECIE EN POBLACION NEGRA, AFROCOLOMBIANA, RAIZAL EN ZONA INSULAR O URBANA LOCALIDAD HISTORICA Y DEL CARIBE NORTE DISTRITO DE CARTAGENA DE INDIAS_x000a_"/>
    <x v="194"/>
    <x v="3"/>
    <x v="12"/>
    <x v="21"/>
    <s v="06"/>
    <s v="00"/>
    <n v="250000000"/>
    <n v="0"/>
    <n v="250000000"/>
    <n v="250000000"/>
    <n v="0"/>
    <n v="250000000"/>
    <n v="100"/>
    <n v="250000000"/>
    <n v="100"/>
    <n v="0"/>
    <n v="250000000"/>
  </r>
  <r>
    <n v="2023"/>
    <n v="100"/>
    <x v="14"/>
    <x v="14"/>
    <x v="14"/>
    <s v="2,3,3301,1603,2020130010043"/>
    <n v="2020130010043"/>
    <s v="001"/>
    <x v="4"/>
    <s v="INV"/>
    <s v="NO"/>
    <s v="FORTALECIMIENTO DE ESTIMULOS PARA LAS ARTES Y LA CULTURA EN EL DISTRITO DE CARTAGENA DE INDIAS"/>
    <x v="131"/>
    <x v="0"/>
    <x v="14"/>
    <x v="85"/>
    <s v="06"/>
    <s v="00"/>
    <n v="250000000"/>
    <n v="0"/>
    <n v="250000000"/>
    <n v="250000000"/>
    <n v="0"/>
    <n v="250000000"/>
    <n v="100"/>
    <n v="250000000"/>
    <n v="100"/>
    <n v="0"/>
    <n v="214285715"/>
  </r>
  <r>
    <n v="2023"/>
    <n v="100"/>
    <x v="18"/>
    <x v="18"/>
    <x v="18"/>
    <s v="2,3,3205,0900,2021130010047"/>
    <n v="2021130010047"/>
    <s v="001"/>
    <x v="4"/>
    <s v="INV"/>
    <s v="NO"/>
    <s v="DIFUSION DE LAS MEDIDAS NECESARIAS PARA LA ADAPTACION A LOS IMPACTOS GENERADOS POR EL CAMBIO CLIMATICO Y POR LOS ACTUALES NIVELES DE CONTAMINACION, CARTAGENA DE INDIAS"/>
    <x v="195"/>
    <x v="3"/>
    <x v="12"/>
    <x v="21"/>
    <s v="06"/>
    <s v="00"/>
    <n v="250000000"/>
    <n v="0"/>
    <n v="250000000"/>
    <n v="250000000"/>
    <n v="0"/>
    <n v="250000000"/>
    <n v="100"/>
    <n v="250000000"/>
    <n v="100"/>
    <n v="0"/>
    <n v="250000000"/>
  </r>
  <r>
    <n v="2023"/>
    <n v="100"/>
    <x v="18"/>
    <x v="18"/>
    <x v="18"/>
    <s v="2,3,3301,1603,2021130010095"/>
    <n v="2021130010095"/>
    <s v="001"/>
    <x v="4"/>
    <s v="INV"/>
    <s v="NO"/>
    <s v="FORTALECIMIENTO AL DESARROLLO DE LAS EXPRESIONES ARTISTICAS Y CULTURALES EN LA LOCALIDAD INDUSTRIAL Y DE LA BAHIA CARTAGENA DE INDIAS"/>
    <x v="196"/>
    <x v="3"/>
    <x v="12"/>
    <x v="21"/>
    <s v="06"/>
    <s v="00"/>
    <n v="250000000"/>
    <n v="0"/>
    <n v="250000000"/>
    <n v="250000000"/>
    <n v="0"/>
    <n v="250000000"/>
    <n v="100"/>
    <n v="250000000"/>
    <n v="100"/>
    <n v="0"/>
    <n v="125000000"/>
  </r>
  <r>
    <n v="2023"/>
    <n v="100"/>
    <x v="18"/>
    <x v="18"/>
    <x v="18"/>
    <s v="2,3,3602,1300,2021130010049"/>
    <n v="2021130010049"/>
    <s v="001"/>
    <x v="4"/>
    <s v="INV"/>
    <s v="NO"/>
    <s v="FORMACION PARA PROMOVER EL EJERCICIO Y GARANTIA DE LOS DERECHOS ECONOMICOS DE LAS MUJERES COMPETENCIAS LABORALES Y EMPRESARIALES QUE LES PERMITA MEJORAR SUS INGRESOS Y SU AUTONOMICA ECONOMICA A TRAVES DE INICIATIVAS PRODUCTIVAS CARTAGENA DE INDIAS"/>
    <x v="197"/>
    <x v="3"/>
    <x v="12"/>
    <x v="21"/>
    <s v="06"/>
    <s v="00"/>
    <n v="250000000"/>
    <n v="-50000000"/>
    <n v="200000000"/>
    <n v="200000000"/>
    <n v="0"/>
    <n v="200000000"/>
    <n v="100"/>
    <n v="200000000"/>
    <n v="100"/>
    <n v="0"/>
    <n v="200000000"/>
  </r>
  <r>
    <n v="2023"/>
    <n v="100"/>
    <x v="18"/>
    <x v="18"/>
    <x v="18"/>
    <s v="2,3,4301,1604,2021130010082"/>
    <n v="2021130010082"/>
    <s v="001"/>
    <x v="4"/>
    <s v="INV"/>
    <s v="NO"/>
    <s v="FORTALECIMIENTO DEL DEPORTE RECREACION Y LUDICA DE LOS HABITANTES DE LA LOCALIDAD INDUSTRIAL Y DE LA BAHIA CARTAGENA DE INDIAS"/>
    <x v="198"/>
    <x v="3"/>
    <x v="12"/>
    <x v="21"/>
    <s v="06"/>
    <s v="00"/>
    <n v="250000000"/>
    <n v="-100000000"/>
    <n v="150000000"/>
    <n v="150000000"/>
    <n v="0"/>
    <n v="150000000"/>
    <n v="100"/>
    <n v="150000000"/>
    <n v="100"/>
    <n v="0"/>
    <n v="150000000"/>
  </r>
  <r>
    <n v="2023"/>
    <n v="100"/>
    <x v="18"/>
    <x v="18"/>
    <x v="18"/>
    <s v="2,3,2201,0700,2021130010069"/>
    <n v="2021130010069"/>
    <s v="001"/>
    <x v="4"/>
    <s v="INV"/>
    <s v="NO"/>
    <s v="FORTALECIMIENTO DE LAS CONDICIONES DE LA POBLACION ESTUDIANTIL QUE CONTRIBUTA A LA PERMANENCIA EN EL SISTEMA EDUCATIVO EN LA LOCALIDAD INDUSTRIAL  Y DE LA BAHIA EN CARTAGENA DE INDIAS"/>
    <x v="199"/>
    <x v="3"/>
    <x v="12"/>
    <x v="21"/>
    <s v="06"/>
    <s v="00"/>
    <n v="250000000"/>
    <n v="-50000000"/>
    <n v="200000000"/>
    <n v="200000000"/>
    <n v="0"/>
    <n v="200000000"/>
    <n v="100"/>
    <n v="200000000"/>
    <n v="100"/>
    <n v="0"/>
    <n v="200000000"/>
  </r>
  <r>
    <n v="2023"/>
    <n v="100"/>
    <x v="18"/>
    <x v="18"/>
    <x v="18"/>
    <s v="2,3,3208,0900,2021130010044"/>
    <n v="2021130010044"/>
    <s v="001"/>
    <x v="4"/>
    <s v="INV"/>
    <s v="NO"/>
    <s v="CAPACITACION PARA LOGRAR SENSIBILIZAR Y MEJORAR LA CULTURA AMBIENTAL EN LA LOCALIDAD INDUSTRIAL Y DE LA BAHIA QUE PRESERVE EL EQUILIBRIO NATURAL DE LOS ECOSISTEMAS CARTAGENA DE INDIAS"/>
    <x v="200"/>
    <x v="3"/>
    <x v="12"/>
    <x v="21"/>
    <s v="06"/>
    <s v="00"/>
    <n v="250000000"/>
    <n v="150000000"/>
    <n v="400000000"/>
    <n v="400000000"/>
    <n v="0"/>
    <n v="400000000"/>
    <n v="100"/>
    <n v="400000000"/>
    <n v="100"/>
    <n v="0"/>
    <n v="400000000"/>
  </r>
  <r>
    <n v="2023"/>
    <n v="100"/>
    <x v="18"/>
    <x v="18"/>
    <x v="18"/>
    <s v="2,3,3602,1300,2021130010048"/>
    <n v="2021130010048"/>
    <s v="001"/>
    <x v="4"/>
    <s v="INV"/>
    <s v="NO"/>
    <s v="APOYO PARA ORIENTAR Y FORMAR EN EMPRENDIMIENTO Y OFICIOS ACORDE CON LA DINAMICA LABORAL Y PRODUCTIVA DE LA LOCALIDAD QUE COADYUVEN A MEJORAR LAS CONDICIONES DE EMPLEABILIDAD DE LOS JOVENES CARTAGENA DE INDIAS"/>
    <x v="201"/>
    <x v="3"/>
    <x v="12"/>
    <x v="21"/>
    <s v="06"/>
    <s v="00"/>
    <n v="250000000"/>
    <n v="0"/>
    <n v="250000000"/>
    <n v="250000000"/>
    <n v="0"/>
    <n v="250000000"/>
    <n v="100"/>
    <n v="250000000"/>
    <n v="100"/>
    <n v="0"/>
    <n v="250000000"/>
  </r>
  <r>
    <n v="2023"/>
    <n v="100"/>
    <x v="18"/>
    <x v="18"/>
    <x v="18"/>
    <s v="2,3,3602,1300,2021130010050"/>
    <n v="2021130010050"/>
    <s v="001"/>
    <x v="4"/>
    <s v="INV"/>
    <s v="NO"/>
    <s v="APOYO EL DESARROLLO ECONOMICO SOSTENIBLE E INCLUYENTE DE LA LOCALIDAD PROMOVIENDO LA FORMACION EL EMPRENDIMIENTO Y BRINDANDO LAS ASESORIAS NECESARIAS PARA EL FORTALECIMIENTO DE LA COMPETITIVIDAD Y EMPLEABILIDAD LOCAL CARTAGENA DE INDIAS"/>
    <x v="202"/>
    <x v="3"/>
    <x v="12"/>
    <x v="21"/>
    <s v="06"/>
    <s v="00"/>
    <n v="250000000"/>
    <n v="-50000000"/>
    <n v="200000000"/>
    <n v="200000000"/>
    <n v="0"/>
    <n v="200000000"/>
    <n v="100"/>
    <n v="200000000"/>
    <n v="100"/>
    <n v="0"/>
    <n v="200000000"/>
  </r>
  <r>
    <n v="2023"/>
    <n v="100"/>
    <x v="18"/>
    <x v="18"/>
    <x v="18"/>
    <s v="2,3,3602,1300,2021130010051"/>
    <n v="2021130010051"/>
    <s v="001"/>
    <x v="4"/>
    <s v="INV"/>
    <s v="NO"/>
    <s v="FORMACION EN ECONOMIA INCLUSIVA COMPETITIVIDAD Y GENERACION DE EMPLEO PARA EL DESARROLLO DE LA ECONOMIA LOCAL EN LA LOCALIDAD INDUSTRIAL Y DE LA BAHIA CARTAGENA DE INDIAS"/>
    <x v="203"/>
    <x v="3"/>
    <x v="12"/>
    <x v="21"/>
    <s v="06"/>
    <s v="00"/>
    <n v="250000000"/>
    <n v="0"/>
    <n v="250000000"/>
    <n v="250000000"/>
    <n v="0"/>
    <n v="250000000"/>
    <n v="100"/>
    <n v="250000000"/>
    <n v="100"/>
    <n v="0"/>
    <n v="250000000"/>
  </r>
  <r>
    <n v="2023"/>
    <n v="100"/>
    <x v="18"/>
    <x v="18"/>
    <x v="18"/>
    <s v="2,3,4003,1400,2021130010086"/>
    <n v="2021130010086"/>
    <s v="001"/>
    <x v="4"/>
    <s v="INV"/>
    <s v="NO"/>
    <s v="MEJORAMIENTO DE VIVIENDAS CON SANEAMIENTO BASICO PARA LAS FAMILIAS EN CONDICION DE POBREZA EN LA LOCALIDAD INDUSTRIAL Y DE LA BAHIA"/>
    <x v="204"/>
    <x v="3"/>
    <x v="12"/>
    <x v="21"/>
    <s v="06"/>
    <s v="00"/>
    <n v="250000000"/>
    <n v="-250000000"/>
    <n v="0"/>
    <n v="0"/>
    <n v="0"/>
    <n v="0"/>
    <n v="0"/>
    <n v="0"/>
    <n v="0"/>
    <n v="0"/>
    <n v="0"/>
  </r>
  <r>
    <n v="2023"/>
    <n v="100"/>
    <x v="18"/>
    <x v="18"/>
    <x v="18"/>
    <s v="2,3,4301,1604,2021130010260"/>
    <n v="2021130010260"/>
    <s v="001"/>
    <x v="4"/>
    <s v="INV"/>
    <s v="NO"/>
    <s v="CONSTRUCCION Y MEJORAMIENTO DE ESCENARIOS DEPORTIVOS EN LA LOCALIDAD INDUSTRIAL Y DE LA BAHIA, CARTAGENA DE INDIAS"/>
    <x v="205"/>
    <x v="3"/>
    <x v="12"/>
    <x v="21"/>
    <s v="06"/>
    <s v="00"/>
    <n v="250000000"/>
    <n v="0"/>
    <n v="250000000"/>
    <n v="250000000"/>
    <n v="0"/>
    <n v="248167152.16"/>
    <n v="99.27"/>
    <n v="248166168.11000001"/>
    <n v="99.27"/>
    <n v="1832847.84"/>
    <n v="154767412.06"/>
  </r>
  <r>
    <n v="2023"/>
    <n v="100"/>
    <x v="18"/>
    <x v="18"/>
    <x v="18"/>
    <s v="2,3,4501,1000,2021130010045"/>
    <n v="2021130010045"/>
    <s v="001"/>
    <x v="4"/>
    <s v="INV"/>
    <s v="NO"/>
    <s v="IMPLEMENTACION DE PROTECCION Y ATENCION A LOS ANIMALES EN CONDICION DE CALLE EVITANDO SU REPRODUCCION Y PREVINIENDO EL ABANDONO DE ANIMALES A TRAVES DE CAMPA?AS MASIVAS EN LA LOCALIDAD INDUSTRIAL Y DE LA BAHIA CARTAGENA DE INDIAS"/>
    <x v="206"/>
    <x v="3"/>
    <x v="12"/>
    <x v="21"/>
    <s v="06"/>
    <s v="00"/>
    <n v="250000000"/>
    <n v="0"/>
    <n v="250000000"/>
    <n v="250000000"/>
    <n v="0"/>
    <n v="250000000"/>
    <n v="100"/>
    <n v="125000000"/>
    <n v="50"/>
    <n v="0"/>
    <n v="125000000"/>
  </r>
  <r>
    <n v="2023"/>
    <n v="100"/>
    <x v="7"/>
    <x v="7"/>
    <x v="7"/>
    <s v="2,3,3602,1300,2020130010326"/>
    <n v="2020130010326"/>
    <s v="001"/>
    <x v="4"/>
    <s v="INV"/>
    <s v="NO"/>
    <s v="IMPLEMENTACION DE UNA ESTRATEGIA DE PROMOCION Y POSICIONAMIENTO PARA LA ATRACCION DE LOS DIVERSOS TIPOS DE INVERSION EN CARTAGENA DE INDIAS"/>
    <x v="207"/>
    <x v="4"/>
    <x v="28"/>
    <x v="118"/>
    <s v="06"/>
    <s v="00"/>
    <n v="249200000"/>
    <n v="-180200000"/>
    <n v="69000000"/>
    <n v="69000000"/>
    <n v="0"/>
    <n v="67000000"/>
    <n v="97.1"/>
    <n v="67000000"/>
    <n v="97.1"/>
    <n v="2000000"/>
    <n v="67000000"/>
  </r>
  <r>
    <n v="2023"/>
    <n v="100"/>
    <x v="0"/>
    <x v="0"/>
    <x v="0"/>
    <s v="2,3,1905,0300,2020130010169"/>
    <n v="2020130010169"/>
    <s v="170"/>
    <x v="34"/>
    <s v="INV"/>
    <s v="NO"/>
    <s v="CONTROL Y VIGILANCIA DE LA CALIDAD DEL AGUA PARA CONSUMO HUMANO Y DE DIVERSION EN EL DISTRITO DE  CARTAGENA DE INDIAS"/>
    <x v="208"/>
    <x v="0"/>
    <x v="0"/>
    <x v="86"/>
    <s v="06"/>
    <s v="00"/>
    <n v="248258002"/>
    <n v="100000000"/>
    <n v="348258002"/>
    <n v="310258002"/>
    <n v="38000000"/>
    <n v="303833831"/>
    <n v="87.24"/>
    <n v="154700000"/>
    <n v="44.42"/>
    <n v="44424171"/>
    <n v="110000000"/>
  </r>
  <r>
    <n v="2023"/>
    <n v="100"/>
    <x v="9"/>
    <x v="9"/>
    <x v="9"/>
    <s v="2,3,4599,1000,2021130010001"/>
    <n v="2021130010001"/>
    <s v="001"/>
    <x v="4"/>
    <s v="INV"/>
    <s v="NO"/>
    <s v="Asistencia TECNICA PARA MEJORAMIENTO DEL BANCO DE PROGRAMAS Y PROYECTOS CENTRAL Y DE LOS BANCOS DE PROGRAMAS Y PROYECTOS LOCALES DEL DISTRITO DE CARTAGENA DE INDIAS  TG +  Cartagena de Indias"/>
    <x v="137"/>
    <x v="3"/>
    <x v="12"/>
    <x v="21"/>
    <s v="06"/>
    <s v="00"/>
    <n v="245300000"/>
    <n v="0"/>
    <n v="245300000"/>
    <n v="242000000"/>
    <n v="3300000"/>
    <n v="242000000"/>
    <n v="98.65"/>
    <n v="242000000"/>
    <n v="98.65"/>
    <n v="3300000"/>
    <n v="242000000"/>
  </r>
  <r>
    <n v="2023"/>
    <n v="100"/>
    <x v="13"/>
    <x v="13"/>
    <x v="13"/>
    <s v="2,3,2409,0600,2021130010249"/>
    <n v="2021130010249"/>
    <s v="001"/>
    <x v="4"/>
    <s v="INV"/>
    <s v="NO"/>
    <s v="IMPLEMENTACION SISTEMA DE MOVILIDAD SOSTENIBLE EN EL DISTRITO DE   CARTAGENA DE INDIAS"/>
    <x v="209"/>
    <x v="1"/>
    <x v="4"/>
    <x v="46"/>
    <s v="06"/>
    <s v="00"/>
    <n v="244891039"/>
    <n v="0"/>
    <n v="244891039"/>
    <n v="244800000"/>
    <n v="91039"/>
    <n v="244800000"/>
    <n v="99.96"/>
    <n v="244800000"/>
    <n v="99.96"/>
    <n v="91039"/>
    <n v="244800000"/>
  </r>
  <r>
    <n v="2023"/>
    <n v="100"/>
    <x v="7"/>
    <x v="7"/>
    <x v="7"/>
    <s v="2,3,3502,0200,2020130010324"/>
    <n v="2020130010324"/>
    <s v="001"/>
    <x v="4"/>
    <s v="INV"/>
    <s v="NO"/>
    <s v="DESARROLLO DE ESTRATEGIAS PARA EL FORTALECIMIENTO DE LOS ENCADENAMIENTOS PRODUCTIVOS Y REDES DE PROVEEDURIA EN EL DISTRITO DE CARTAGENA DE INDIAS"/>
    <x v="210"/>
    <x v="4"/>
    <x v="13"/>
    <x v="119"/>
    <s v="06"/>
    <s v="00"/>
    <n v="244000000"/>
    <n v="-142331720"/>
    <n v="101668280"/>
    <n v="100194827"/>
    <n v="1473453"/>
    <n v="93050000"/>
    <n v="91.52"/>
    <n v="93050000"/>
    <n v="91.52"/>
    <n v="8618280"/>
    <n v="93050000"/>
  </r>
  <r>
    <n v="2023"/>
    <n v="100"/>
    <x v="4"/>
    <x v="4"/>
    <x v="4"/>
    <s v="2,3,4599,1000,2021130010267"/>
    <n v="2021130010267"/>
    <s v="008"/>
    <x v="50"/>
    <s v="INV"/>
    <s v="NO"/>
    <s v="RECUPERACION DEL ESPACIO PUBLICO  CARTAGENA DE INDIAS"/>
    <x v="48"/>
    <x v="1"/>
    <x v="4"/>
    <x v="35"/>
    <s v="06"/>
    <s v="00"/>
    <n v="243015749.24000001"/>
    <n v="0"/>
    <n v="243015749.24000001"/>
    <n v="200433975.5"/>
    <n v="42581773.740000002"/>
    <n v="196452005"/>
    <n v="80.84"/>
    <n v="196452005"/>
    <n v="80.84"/>
    <n v="46563744.240000002"/>
    <n v="196452005"/>
  </r>
  <r>
    <n v="2023"/>
    <n v="100"/>
    <x v="14"/>
    <x v="14"/>
    <x v="14"/>
    <s v="2,3,3302,1603,2021130010006"/>
    <n v="2021130010006"/>
    <s v="082"/>
    <x v="40"/>
    <s v="INV"/>
    <s v="NO"/>
    <s v="FORTALECIMIENTO DE PLANES ESPECIALES DE SALVAGUARDIA PARA INCLUSION DE LAS MANIFESTACIONES CULTURALES EN EL DISTRITO DE CARTAGENA DE INDIAS "/>
    <x v="211"/>
    <x v="0"/>
    <x v="14"/>
    <x v="76"/>
    <s v="06"/>
    <s v="00"/>
    <n v="242120040"/>
    <n v="0"/>
    <n v="242120040"/>
    <n v="0"/>
    <n v="242120040"/>
    <n v="0"/>
    <n v="0"/>
    <n v="0"/>
    <n v="0"/>
    <n v="242120040"/>
    <n v="0"/>
  </r>
  <r>
    <n v="2023"/>
    <n v="100"/>
    <x v="9"/>
    <x v="9"/>
    <x v="9"/>
    <s v="2,3,4599,1000,2021130010245"/>
    <n v="2021130010245"/>
    <s v="001"/>
    <x v="4"/>
    <s v="INV"/>
    <s v="NO"/>
    <s v="ACTUALIZACION DEL AREA METROPOLITANA DE CARTAGENA DE INDIAS BUSCANDO FORTALECER LA CONSOLIDACION DEL AREA DE INTEGRACION COMO UN ESQUEMA ASOCIATIVO QUE FAVOREZCA EL SURGIMIENTO DE PROYECTOS TERRITORIALES  CARTAGENA DE INDIAS"/>
    <x v="212"/>
    <x v="4"/>
    <x v="30"/>
    <x v="120"/>
    <s v="06"/>
    <s v="00"/>
    <n v="239800000"/>
    <n v="0"/>
    <n v="239800000"/>
    <n v="235658333"/>
    <n v="4141667"/>
    <n v="235658333"/>
    <n v="98.27"/>
    <n v="102973333"/>
    <n v="42.94"/>
    <n v="4141667"/>
    <n v="102973333"/>
  </r>
  <r>
    <n v="2023"/>
    <n v="100"/>
    <x v="9"/>
    <x v="9"/>
    <x v="9"/>
    <s v="2,3,0406,1003,2021130010003"/>
    <n v="2021130010003"/>
    <s v="001"/>
    <x v="4"/>
    <s v="INV"/>
    <s v="NO"/>
    <s v="Asistencia Tecnica y desarrollo de acciones para la implementacion del Catastro Multiproposito en el Distrito de Cartagena de Indias - TG+  Cartagena de Indias"/>
    <x v="213"/>
    <x v="0"/>
    <x v="21"/>
    <x v="121"/>
    <s v="06"/>
    <s v="00"/>
    <n v="239800000"/>
    <n v="-118800000"/>
    <n v="121000000"/>
    <n v="60000000"/>
    <n v="61000000"/>
    <n v="60000000"/>
    <n v="49.59"/>
    <n v="60000000"/>
    <n v="49.59"/>
    <n v="61000000"/>
    <n v="60000000"/>
  </r>
  <r>
    <n v="2023"/>
    <n v="100"/>
    <x v="2"/>
    <x v="2"/>
    <x v="2"/>
    <s v="2,3,3502,0200,2021130010204"/>
    <n v="2021130010204"/>
    <s v="001"/>
    <x v="4"/>
    <s v="INV"/>
    <s v="NO"/>
    <s v="CONSOLIDACION DE LA CONECTIVIDAD PARA CARTAGENA DE INDIAS"/>
    <x v="214"/>
    <x v="4"/>
    <x v="24"/>
    <x v="122"/>
    <s v="06"/>
    <s v="00"/>
    <n v="238000000"/>
    <n v="0"/>
    <n v="238000000"/>
    <n v="238000000"/>
    <n v="0"/>
    <n v="238000000"/>
    <n v="100"/>
    <n v="238000000"/>
    <n v="100"/>
    <n v="0"/>
    <n v="0"/>
  </r>
  <r>
    <n v="2023"/>
    <n v="100"/>
    <x v="0"/>
    <x v="0"/>
    <x v="0"/>
    <s v="2,3,1903,0300,2020130010157"/>
    <n v="2020130010157"/>
    <s v="170"/>
    <x v="34"/>
    <s v="INV"/>
    <s v="NO"/>
    <s v="CONTROL Y VIGILANCIA DE MEDICAMENTOS EN EL DISTRITO DE  CARTAGENA DE INDIAS"/>
    <x v="215"/>
    <x v="0"/>
    <x v="0"/>
    <x v="0"/>
    <s v="06"/>
    <s v="00"/>
    <n v="237224004"/>
    <n v="0"/>
    <n v="237224004"/>
    <n v="237224004"/>
    <n v="0"/>
    <n v="233234671"/>
    <n v="98.32"/>
    <n v="233234671"/>
    <n v="98.32"/>
    <n v="3989333"/>
    <n v="227030671"/>
  </r>
  <r>
    <n v="2023"/>
    <n v="100"/>
    <x v="4"/>
    <x v="4"/>
    <x v="4"/>
    <s v="2,3,2499,0600,2020130010160"/>
    <n v="2020130010160"/>
    <s v="100"/>
    <x v="51"/>
    <s v="INV"/>
    <s v="NO"/>
    <s v="DISE?O DE PLAN INTEGRAL PARA MEJORAR LA MOVILIDAD EN  CARTAGENA DE INDIAS"/>
    <x v="138"/>
    <x v="1"/>
    <x v="4"/>
    <x v="89"/>
    <s v="06"/>
    <s v="00"/>
    <n v="233938597"/>
    <n v="0"/>
    <n v="233938597"/>
    <n v="208600000"/>
    <n v="25338597"/>
    <n v="208600000"/>
    <n v="89.17"/>
    <n v="208600000"/>
    <n v="89.17"/>
    <n v="25338597"/>
    <n v="208600000"/>
  </r>
  <r>
    <n v="2023"/>
    <n v="100"/>
    <x v="12"/>
    <x v="12"/>
    <x v="12"/>
    <s v="2,3,3602,1300,2021130010013"/>
    <n v="2021130010013"/>
    <s v="001"/>
    <x v="4"/>
    <s v="INV"/>
    <s v="NO"/>
    <s v="IMPLEMENTACION PROYECTO CREAR Y FORTALECER UNIDADES PRODUCTIVAS CON CAPITAL SEMILLA PARA LA POBLACION DE LA LOCALIDAD HISTORICA Y DEL CARIBE NORTE"/>
    <x v="216"/>
    <x v="3"/>
    <x v="12"/>
    <x v="21"/>
    <s v="06"/>
    <s v="00"/>
    <n v="232000000"/>
    <n v="0"/>
    <n v="232000000"/>
    <n v="232000000"/>
    <n v="0"/>
    <n v="232000000"/>
    <n v="100"/>
    <n v="232000000"/>
    <n v="100"/>
    <n v="0"/>
    <n v="232000000"/>
  </r>
  <r>
    <n v="2023"/>
    <n v="100"/>
    <x v="9"/>
    <x v="9"/>
    <x v="9"/>
    <s v="2,3,4599,1003,2021130010257"/>
    <n v="2021130010257"/>
    <s v="138"/>
    <x v="25"/>
    <s v="INV"/>
    <s v="NO"/>
    <s v="Modernizacion del Sistema Distrital de Planeacion en  Cartagena de Indias"/>
    <x v="92"/>
    <x v="3"/>
    <x v="12"/>
    <x v="21"/>
    <s v="06"/>
    <s v="00"/>
    <n v="226013965"/>
    <n v="0"/>
    <n v="226013965"/>
    <n v="220000000"/>
    <n v="6013965"/>
    <n v="214000000"/>
    <n v="94.68"/>
    <n v="214000000"/>
    <n v="94.68"/>
    <n v="12013965"/>
    <n v="214000000"/>
  </r>
  <r>
    <n v="2023"/>
    <n v="100"/>
    <x v="7"/>
    <x v="7"/>
    <x v="7"/>
    <s v="2,3,4103,1500,2021130010281"/>
    <n v="2021130010281"/>
    <s v="001"/>
    <x v="4"/>
    <s v="INV"/>
    <s v="NO"/>
    <s v="FORTALECIMIENTO DE LAS ESTRATEGIAS PARA LA GENERACION DE INGRESOS DE LA POBLACION INDIGENA EN EL DISTRITO DE CARTAGENA,"/>
    <x v="217"/>
    <x v="2"/>
    <x v="27"/>
    <x v="123"/>
    <s v="06"/>
    <s v="00"/>
    <n v="223769458"/>
    <n v="-171062431"/>
    <n v="52707027"/>
    <n v="52707027"/>
    <n v="0"/>
    <n v="43866667"/>
    <n v="83.23"/>
    <n v="43866667"/>
    <n v="83.23"/>
    <n v="8840360"/>
    <n v="40000000"/>
  </r>
  <r>
    <n v="2023"/>
    <n v="100"/>
    <x v="4"/>
    <x v="4"/>
    <x v="4"/>
    <s v="2,3,4103,1500,2021130010165"/>
    <n v="2021130010165"/>
    <s v="001"/>
    <x v="4"/>
    <s v="INV"/>
    <s v="NO"/>
    <s v="APOYO SALUD PARA LA SUPERACION DE LA POBREZA Y DESIGUALDAD "/>
    <x v="218"/>
    <x v="0"/>
    <x v="17"/>
    <x v="124"/>
    <s v="06"/>
    <s v="00"/>
    <n v="220000000"/>
    <n v="0"/>
    <n v="220000000"/>
    <n v="220000000"/>
    <n v="0"/>
    <n v="219821667"/>
    <n v="99.92"/>
    <n v="196621667"/>
    <n v="89.37"/>
    <n v="178333"/>
    <n v="196621667"/>
  </r>
  <r>
    <n v="2023"/>
    <n v="100"/>
    <x v="14"/>
    <x v="14"/>
    <x v="14"/>
    <s v="2,3,3301,1603,2020130010218"/>
    <n v="2020130010218"/>
    <s v="134"/>
    <x v="52"/>
    <s v="INV"/>
    <s v="NO"/>
    <s v="MANTENIMIENTO DE LA INFRAESTRUCTURA CULTURAL PARA LA INCLUSION EN EL DISTRITO DE CARTAGENA DE INDIAS"/>
    <x v="41"/>
    <x v="0"/>
    <x v="14"/>
    <x v="29"/>
    <s v="06"/>
    <s v="00"/>
    <n v="213800000"/>
    <n v="0"/>
    <n v="213800000"/>
    <n v="213800000"/>
    <n v="0"/>
    <n v="213800000"/>
    <n v="100"/>
    <n v="213800000"/>
    <n v="100"/>
    <n v="0"/>
    <n v="213800000"/>
  </r>
  <r>
    <n v="2023"/>
    <n v="100"/>
    <x v="14"/>
    <x v="14"/>
    <x v="14"/>
    <s v="2,3,3302,1603,2020130010213"/>
    <n v="2020130010213"/>
    <s v="082"/>
    <x v="40"/>
    <s v="INV"/>
    <s v="NO"/>
    <s v="FORTALECIMIENTO A LA APROPIACION SOCIAL Y DIVULGACION DEL PATRIMONIO MATERIAL EN EL DISTRITO DE  CARTAGENA DE INDIAS"/>
    <x v="164"/>
    <x v="0"/>
    <x v="14"/>
    <x v="44"/>
    <s v="06"/>
    <s v="00"/>
    <n v="211032984"/>
    <n v="0"/>
    <n v="211032984"/>
    <n v="0"/>
    <n v="211032984"/>
    <n v="0"/>
    <n v="0"/>
    <n v="0"/>
    <n v="0"/>
    <n v="211032984"/>
    <n v="0"/>
  </r>
  <r>
    <n v="2023"/>
    <n v="100"/>
    <x v="4"/>
    <x v="4"/>
    <x v="4"/>
    <s v="2,3,4103,1500,2020130010079"/>
    <n v="2020130010079"/>
    <s v="001"/>
    <x v="4"/>
    <s v="INV"/>
    <s v="NO"/>
    <s v="APOYO EDUCACION PARA LA SUPERACION DE LA POBREZA Y LA DESIGUALDAD-0INCREMENTAR EL ACCESO A LOS DIFERENTES NIVELES EDUCATIVOS DE NI?OS NI?AS ADOLESCENTES JOVENES Y ADULTOS EN CONDICION DE POBREZA EXTREMA DE  CARTAGENA DE INDIAS"/>
    <x v="219"/>
    <x v="0"/>
    <x v="17"/>
    <x v="125"/>
    <s v="06"/>
    <s v="00"/>
    <n v="205168000"/>
    <n v="0"/>
    <n v="205168000"/>
    <n v="191258000"/>
    <n v="13910000"/>
    <n v="166924500"/>
    <n v="81.36"/>
    <n v="166924500"/>
    <n v="81.36"/>
    <n v="38243500"/>
    <n v="166924500"/>
  </r>
  <r>
    <n v="2023"/>
    <n v="100"/>
    <x v="16"/>
    <x v="16"/>
    <x v="16"/>
    <s v="2,3,3206,0900,2021130010201"/>
    <n v="2021130010201"/>
    <s v="031"/>
    <x v="33"/>
    <s v="INV"/>
    <s v="NO"/>
    <s v="FORMULACION Y ADOPCION DEL PLAN INTEGRAL DE GESTION DEL CAMBIO CLIMATICO PIACC DEL DISTRITO DE CARTAGENA DE INDIAS EN EL MARCO DE LO DISPUESTO POR LA LEY 1931 DEL 2018 BOLIVAR"/>
    <x v="220"/>
    <x v="1"/>
    <x v="16"/>
    <x v="111"/>
    <s v="06"/>
    <s v="00"/>
    <n v="201350029"/>
    <n v="0"/>
    <n v="201350029"/>
    <n v="0"/>
    <n v="201350029"/>
    <n v="0"/>
    <n v="0"/>
    <n v="0"/>
    <n v="0"/>
    <n v="201350029"/>
    <n v="0"/>
  </r>
  <r>
    <n v="2023"/>
    <n v="100"/>
    <x v="15"/>
    <x v="15"/>
    <x v="15"/>
    <s v="2,3,4103,1500,2020130010187"/>
    <n v="2020130010187"/>
    <s v="001"/>
    <x v="4"/>
    <s v="INV"/>
    <s v="NO"/>
    <s v="CONSTRUCCION DE PAZ TERRITORIAL EN EL DISTRITO DE   CARTAGENA DE INDIAS"/>
    <x v="221"/>
    <x v="3"/>
    <x v="23"/>
    <x v="126"/>
    <s v="06"/>
    <s v="00"/>
    <n v="200000000"/>
    <n v="0"/>
    <n v="200000000"/>
    <n v="115200000"/>
    <n v="84800000"/>
    <n v="114800000"/>
    <n v="57.4"/>
    <n v="109400000"/>
    <n v="54.7"/>
    <n v="85200000"/>
    <n v="102600000"/>
  </r>
  <r>
    <n v="2023"/>
    <n v="100"/>
    <x v="15"/>
    <x v="15"/>
    <x v="15"/>
    <s v="2,3,4501,1000,2020130010210"/>
    <n v="2020130010210"/>
    <s v="001"/>
    <x v="4"/>
    <s v="INV"/>
    <s v="NO"/>
    <s v="FORTALECIMIENTO DE LA CAPACIDAD OPERATIVA  DE LA SECRETARIA DEL INTERIOR Y CONVIVENCIA CIUDADANA  CARTAGENA DE INDIAS"/>
    <x v="222"/>
    <x v="3"/>
    <x v="11"/>
    <x v="127"/>
    <s v="06"/>
    <s v="00"/>
    <n v="200000000"/>
    <n v="0"/>
    <n v="200000000"/>
    <n v="200000000"/>
    <n v="0"/>
    <n v="192813332"/>
    <n v="96.41"/>
    <n v="192813332"/>
    <n v="96.41"/>
    <n v="7186668"/>
    <n v="189813332"/>
  </r>
  <r>
    <n v="2023"/>
    <n v="100"/>
    <x v="15"/>
    <x v="15"/>
    <x v="15"/>
    <s v="2,3,4502,1000,2021130010145"/>
    <n v="2021130010145"/>
    <s v="001"/>
    <x v="4"/>
    <s v="INV"/>
    <s v="NO"/>
    <s v="FORTALECIMIENTO DE LA GOBERNANZA Y AUTODETERMINACION DE LA CULTURA EN INSTITUCIONES PROPIAS DE LA POBLACION INDIGENA EN EL DISTRITO DE CARTAGENA DE INDIAS"/>
    <x v="223"/>
    <x v="2"/>
    <x v="27"/>
    <x v="123"/>
    <s v="06"/>
    <s v="00"/>
    <n v="200000000"/>
    <n v="500000000"/>
    <n v="700000000"/>
    <n v="694318326"/>
    <n v="5681674"/>
    <n v="154318326"/>
    <n v="22.05"/>
    <n v="151818326"/>
    <n v="21.69"/>
    <n v="545681674"/>
    <n v="146818326"/>
  </r>
  <r>
    <n v="2023"/>
    <n v="100"/>
    <x v="15"/>
    <x v="15"/>
    <x v="15"/>
    <s v="2,3,4503,1000,2021130010142"/>
    <n v="2021130010142"/>
    <s v="044"/>
    <x v="53"/>
    <s v="INV"/>
    <s v="NO"/>
    <s v="FORTALECIMIENTO DEL CUERPO DE BOMBEROS DEL DISTRITO DE   CARTAGENA DE INDIAS"/>
    <x v="170"/>
    <x v="1"/>
    <x v="7"/>
    <x v="107"/>
    <s v="06"/>
    <s v="00"/>
    <n v="200000000"/>
    <n v="0"/>
    <n v="200000000"/>
    <n v="200000000"/>
    <n v="0"/>
    <n v="199400000"/>
    <n v="99.7"/>
    <n v="192400000"/>
    <n v="96.2"/>
    <n v="600000"/>
    <n v="190200000"/>
  </r>
  <r>
    <n v="2023"/>
    <n v="100"/>
    <x v="20"/>
    <x v="20"/>
    <x v="20"/>
    <s v="2,3,4103,1500,2021130010054"/>
    <n v="2021130010054"/>
    <s v="001"/>
    <x v="4"/>
    <s v="INV"/>
    <s v="NO"/>
    <s v="ASISTENCIA PARA PROMOVER Y ACOMPA?AR LOS SISTEMAS PRODUCTIVOS MEDIANTE LA PRESTACION DEL SERVICIO PUBLICO DE EXTENSION AGROPECUARIO A LOS PRODUCTORES RURALES, PESQUEROS Y ACUICOLAS CARTAGENA DE INDIAS"/>
    <x v="224"/>
    <x v="3"/>
    <x v="12"/>
    <x v="21"/>
    <s v="06"/>
    <s v="00"/>
    <n v="200000000"/>
    <n v="0"/>
    <n v="200000000"/>
    <n v="200000000"/>
    <n v="0"/>
    <n v="200000000"/>
    <n v="100"/>
    <n v="200000000"/>
    <n v="100"/>
    <n v="0"/>
    <n v="200000000"/>
  </r>
  <r>
    <n v="2023"/>
    <n v="100"/>
    <x v="20"/>
    <x v="20"/>
    <x v="20"/>
    <s v="2,3,3604,1300,2021130010118"/>
    <n v="2021130010118"/>
    <s v="001"/>
    <x v="4"/>
    <s v="INV"/>
    <s v="NO"/>
    <s v="FORMACION DE MUJERES PARA EJERCER LIDERAZGO EN LA COMUNIDAD DE LA LOCALIDAD DE LA VIRGEN Y TURISTICA, CARTAGENA DE INDIAS"/>
    <x v="225"/>
    <x v="3"/>
    <x v="12"/>
    <x v="21"/>
    <s v="06"/>
    <s v="00"/>
    <n v="200000000"/>
    <n v="0"/>
    <n v="200000000"/>
    <n v="200000000"/>
    <n v="0"/>
    <n v="200000000"/>
    <n v="100"/>
    <n v="200000000"/>
    <n v="100"/>
    <n v="0"/>
    <n v="200000000"/>
  </r>
  <r>
    <n v="2023"/>
    <n v="100"/>
    <x v="20"/>
    <x v="20"/>
    <x v="20"/>
    <s v="2,3,4501,1000,2021130010117"/>
    <n v="2021130010117"/>
    <s v="001"/>
    <x v="4"/>
    <s v="INV"/>
    <s v="NO"/>
    <s v="DESARROLLO DE ACCIONES PARA DISMINUIR LA VIOLENCIA CONTRA LA MUJER EN LA LOCALIDAD DE LA VIRGEN Y TURISTICA CARTAGENA DE INDIAS"/>
    <x v="226"/>
    <x v="3"/>
    <x v="12"/>
    <x v="21"/>
    <s v="06"/>
    <s v="00"/>
    <n v="200000000"/>
    <n v="0"/>
    <n v="200000000"/>
    <n v="200000000"/>
    <n v="0"/>
    <n v="200000000"/>
    <n v="100"/>
    <n v="200000000"/>
    <n v="100"/>
    <n v="0"/>
    <n v="200000000"/>
  </r>
  <r>
    <n v="2023"/>
    <n v="100"/>
    <x v="20"/>
    <x v="20"/>
    <x v="20"/>
    <s v="2,3,4501,0100,2022130010007"/>
    <n v="2022130010007"/>
    <s v="001"/>
    <x v="4"/>
    <s v="INV"/>
    <s v="NO"/>
    <s v="IMPLEMENTACION Y SOSTENIMIENTO DE HERRAMIENTAS TECNOLOGICAS PARA SEGURIDAD Y SOCORRO"/>
    <x v="227"/>
    <x v="3"/>
    <x v="12"/>
    <x v="21"/>
    <s v="06"/>
    <s v="00"/>
    <n v="200000000"/>
    <n v="0"/>
    <n v="200000000"/>
    <n v="200000000"/>
    <n v="0"/>
    <n v="200000000"/>
    <n v="100"/>
    <n v="200000000"/>
    <n v="100"/>
    <n v="0"/>
    <n v="200000000"/>
  </r>
  <r>
    <n v="2023"/>
    <n v="100"/>
    <x v="20"/>
    <x v="20"/>
    <x v="20"/>
    <s v="2,3,4104,0300,2022130010005"/>
    <n v="2022130010005"/>
    <s v="001"/>
    <x v="4"/>
    <s v="INV"/>
    <s v="NO"/>
    <s v="FORTALECIMIENTO AL CUIDADO INCLUSIVO DE LA POBLACION CON DISCAPACIDAD EN LA LOCALIDAD  DE LA VIRGEN Y TURISTICA EN CARTAGENA DE INDIAS, "/>
    <x v="228"/>
    <x v="3"/>
    <x v="12"/>
    <x v="21"/>
    <s v="06"/>
    <s v="00"/>
    <n v="200000000"/>
    <n v="0"/>
    <n v="200000000"/>
    <n v="200000000"/>
    <n v="0"/>
    <n v="200000000"/>
    <n v="100"/>
    <n v="200000000"/>
    <n v="100"/>
    <n v="0"/>
    <n v="200000000"/>
  </r>
  <r>
    <n v="2023"/>
    <n v="100"/>
    <x v="2"/>
    <x v="2"/>
    <x v="2"/>
    <s v="2,3,2102,1900,2021130010202"/>
    <n v="2021130010202"/>
    <s v="001"/>
    <x v="4"/>
    <s v="INV"/>
    <s v="NO"/>
    <s v="IMPLEMENTACION DE LA GARANTIA AL ACCESO A UNA ENERGIA LIMPIA, ASEQUIBLE, SEGURA, SOSTENIBLE, MODERNA Y EFICIENTE PARA LAS ZONAS RURAL E INSULAR DE CARTAGENA DE INDIAS"/>
    <x v="229"/>
    <x v="1"/>
    <x v="2"/>
    <x v="3"/>
    <s v="06"/>
    <s v="00"/>
    <n v="200000000"/>
    <n v="0"/>
    <n v="200000000"/>
    <n v="200000000"/>
    <n v="0"/>
    <n v="200000000"/>
    <n v="100"/>
    <n v="0"/>
    <n v="0"/>
    <n v="0"/>
    <n v="0"/>
  </r>
  <r>
    <n v="2023"/>
    <n v="100"/>
    <x v="2"/>
    <x v="2"/>
    <x v="2"/>
    <s v="2,3,4003,1400,2021130010293"/>
    <n v="2021130010293"/>
    <s v="108"/>
    <x v="54"/>
    <s v="INV"/>
    <s v="NO"/>
    <s v="SANEAMIENTO DE FORMA SEGURA PARA TODOS EN EL DISTRITO DE CARTAGENA "/>
    <x v="59"/>
    <x v="1"/>
    <x v="2"/>
    <x v="2"/>
    <s v="06"/>
    <s v="00"/>
    <n v="200000000"/>
    <n v="0"/>
    <n v="200000000"/>
    <n v="0"/>
    <n v="200000000"/>
    <n v="0"/>
    <n v="0"/>
    <n v="0"/>
    <n v="0"/>
    <n v="200000000"/>
    <n v="0"/>
  </r>
  <r>
    <n v="2023"/>
    <n v="100"/>
    <x v="1"/>
    <x v="1"/>
    <x v="1"/>
    <s v="2,3,2202,0700,2020130010309"/>
    <n v="2020130010309"/>
    <s v="001"/>
    <x v="4"/>
    <s v="INV"/>
    <s v="NO"/>
    <s v="APOYO AL MEJORAMIENTO DE LAS COMPETENCIAS LABORALES DE LOS EGRESADOS DE LAS INSTITUCIONES EDUCATIVAS OFICIALES DE   CARTAGENA DE INDIAS"/>
    <x v="230"/>
    <x v="0"/>
    <x v="1"/>
    <x v="6"/>
    <s v="06"/>
    <s v="00"/>
    <n v="200000000"/>
    <n v="0"/>
    <n v="200000000"/>
    <n v="199999998"/>
    <n v="2"/>
    <n v="199999998"/>
    <n v="100"/>
    <n v="199999998"/>
    <n v="100"/>
    <n v="2"/>
    <n v="199999998"/>
  </r>
  <r>
    <n v="2023"/>
    <n v="100"/>
    <x v="5"/>
    <x v="5"/>
    <x v="5"/>
    <s v="2,3,4102,1500,2020130010170"/>
    <n v="2020130010170"/>
    <s v="001"/>
    <x v="4"/>
    <s v="INV"/>
    <s v="NO"/>
    <s v="FORTALECIMIENTO AL PROGRAMA JOVENES PARTICIPANDO Y SALVANDO A  CARTAGENA DE INDIAS"/>
    <x v="231"/>
    <x v="2"/>
    <x v="31"/>
    <x v="128"/>
    <s v="06"/>
    <s v="00"/>
    <n v="200000000"/>
    <n v="-52200000"/>
    <n v="147800000"/>
    <n v="125800000"/>
    <n v="22000000"/>
    <n v="111873250"/>
    <n v="75.69"/>
    <n v="111873250"/>
    <n v="75.69"/>
    <n v="35926750"/>
    <n v="111873250"/>
  </r>
  <r>
    <n v="2023"/>
    <n v="100"/>
    <x v="5"/>
    <x v="5"/>
    <x v="5"/>
    <s v="2,3,4502,1000,2021130010210"/>
    <n v="2021130010210"/>
    <s v="001"/>
    <x v="4"/>
    <s v="INV"/>
    <s v="NO"/>
    <s v="DESARROLLO LOCAL INCLUSIVO DE LAS PERSONAS CON DISCAPACIDAD: RECONOCIMIENTO DE CAPACIDADES, DIFERENCIAS Y DIVERSIDAD EN CARTAGENA DE INDIAS"/>
    <x v="232"/>
    <x v="2"/>
    <x v="29"/>
    <x v="129"/>
    <s v="06"/>
    <s v="00"/>
    <n v="200000000"/>
    <n v="-30000000"/>
    <n v="170000000"/>
    <n v="170000000"/>
    <n v="0"/>
    <n v="145160000"/>
    <n v="85.39"/>
    <n v="145160000"/>
    <n v="85.39"/>
    <n v="24840000"/>
    <n v="127060000"/>
  </r>
  <r>
    <n v="2023"/>
    <n v="100"/>
    <x v="5"/>
    <x v="5"/>
    <x v="5"/>
    <s v="2,3,4502,1000,2021130010220"/>
    <n v="2021130010220"/>
    <s v="001"/>
    <x v="4"/>
    <s v="INV"/>
    <s v="NO"/>
    <s v="FORTALECIMIENTO DE LA INCIDENCIA DE LOS CIUDADANOS EN LOS PROCESOS DE PARTICIPACION PARA LA CONSTRUCCION DE LO PUBLICO EN EL DISTRITO DE CARTAGENA DE INDIAS"/>
    <x v="233"/>
    <x v="3"/>
    <x v="12"/>
    <x v="24"/>
    <s v="06"/>
    <s v="00"/>
    <n v="200000000"/>
    <n v="0"/>
    <n v="200000000"/>
    <n v="200000000"/>
    <n v="0"/>
    <n v="194995000"/>
    <n v="97.5"/>
    <n v="135576300"/>
    <n v="67.790000000000006"/>
    <n v="5005000"/>
    <n v="79200000"/>
  </r>
  <r>
    <n v="2023"/>
    <n v="100"/>
    <x v="0"/>
    <x v="0"/>
    <x v="0"/>
    <s v="2,3,1905,0300,2020130010144"/>
    <n v="2020130010144"/>
    <s v="170"/>
    <x v="34"/>
    <s v="INV"/>
    <s v="NO"/>
    <s v="PREVENCION Y CONTROL DE LAS ALTERACIONES DE LA SALUD ORAL  CARTAGENA DE INDIAS"/>
    <x v="234"/>
    <x v="0"/>
    <x v="0"/>
    <x v="82"/>
    <s v="06"/>
    <s v="00"/>
    <n v="200000000"/>
    <n v="0"/>
    <n v="200000000"/>
    <n v="200000000"/>
    <n v="0"/>
    <n v="200000000"/>
    <n v="100"/>
    <n v="200000000"/>
    <n v="100"/>
    <n v="0"/>
    <n v="133760000"/>
  </r>
  <r>
    <n v="2023"/>
    <n v="100"/>
    <x v="19"/>
    <x v="19"/>
    <x v="19"/>
    <s v="2,3,4502,1000,2021130010231"/>
    <n v="2021130010231"/>
    <s v="001"/>
    <x v="4"/>
    <s v="INV"/>
    <s v="NO"/>
    <s v="FORMACION DE LA CIUDADANIA LIBRE INCLUYENTE Y TRANSFORMADORA PARA LA DEMOCRACIA 2022 2023"/>
    <x v="235"/>
    <x v="3"/>
    <x v="19"/>
    <x v="130"/>
    <s v="06"/>
    <s v="00"/>
    <n v="200000000"/>
    <n v="0"/>
    <n v="200000000"/>
    <n v="196280000"/>
    <n v="3720000"/>
    <n v="196280000"/>
    <n v="98.14"/>
    <n v="196280000"/>
    <n v="98.14"/>
    <n v="3720000"/>
    <n v="196280000"/>
  </r>
  <r>
    <n v="2023"/>
    <n v="100"/>
    <x v="19"/>
    <x v="19"/>
    <x v="19"/>
    <s v="2,3,4599,1000,2021130010232"/>
    <n v="2021130010232"/>
    <s v="001"/>
    <x v="4"/>
    <s v="INV"/>
    <s v="NO"/>
    <s v="FORMACION DESARROLLO DE LAS COMPETENCIAS DE LOS SERVIDORES Y SERVIDORAS PUBLICAS DEL DISTRITO DE CARTAGENA DE INDIAS"/>
    <x v="236"/>
    <x v="3"/>
    <x v="19"/>
    <x v="131"/>
    <s v="06"/>
    <s v="00"/>
    <n v="200000000"/>
    <n v="0"/>
    <n v="200000000"/>
    <n v="197135000"/>
    <n v="2865000"/>
    <n v="197135000"/>
    <n v="98.57"/>
    <n v="197135000"/>
    <n v="98.57"/>
    <n v="2865000"/>
    <n v="156135000"/>
  </r>
  <r>
    <n v="2023"/>
    <n v="100"/>
    <x v="16"/>
    <x v="16"/>
    <x v="16"/>
    <s v="2,3,3204,0900,2021130010223"/>
    <n v="2021130010223"/>
    <s v="001"/>
    <x v="4"/>
    <s v="INV"/>
    <s v="NO"/>
    <s v="FORTALECIMIENTO DE LA INVESTIGACION E INNOVACION PARA LA GESTION AMBIENTAL SOSTENIBLE EN EL DISTRITO DE  CARTAGENA DE INDIAS"/>
    <x v="237"/>
    <x v="1"/>
    <x v="16"/>
    <x v="132"/>
    <s v="06"/>
    <s v="00"/>
    <n v="200000000"/>
    <n v="0"/>
    <n v="200000000"/>
    <n v="200000000"/>
    <n v="0"/>
    <n v="200000000"/>
    <n v="100"/>
    <n v="200000000"/>
    <n v="100"/>
    <n v="0"/>
    <n v="200000000"/>
  </r>
  <r>
    <n v="2023"/>
    <n v="100"/>
    <x v="16"/>
    <x v="16"/>
    <x v="16"/>
    <s v="2,3,3208,0900,2020130010201"/>
    <n v="2020130010201"/>
    <s v="001"/>
    <x v="4"/>
    <s v="INV"/>
    <s v="NO"/>
    <s v="FORTALECIMIENTO DE LA EDUCACION Y CULTURA AMBIENTAL EN EL DISTRITO DE  CARTAGENA DE INDIAS"/>
    <x v="238"/>
    <x v="1"/>
    <x v="16"/>
    <x v="132"/>
    <s v="06"/>
    <s v="00"/>
    <n v="200000000"/>
    <n v="0"/>
    <n v="200000000"/>
    <n v="200000000"/>
    <n v="0"/>
    <n v="200000000"/>
    <n v="100"/>
    <n v="200000000"/>
    <n v="100"/>
    <n v="0"/>
    <n v="200000000"/>
  </r>
  <r>
    <n v="2023"/>
    <n v="100"/>
    <x v="16"/>
    <x v="16"/>
    <x v="16"/>
    <s v="2,3,3201,0900,2020130010179"/>
    <n v="2020130010179"/>
    <s v="031"/>
    <x v="33"/>
    <s v="INV"/>
    <s v="NO"/>
    <s v="GENERACION DE NEGOCIOS VERDES, ECONOMIA CIRCULAR, PRODUCCION Y CONSUMO SOSTENIBLE, NEGOCIOS VERDES INCLUSIVOS EN LA CIUDAD DE   CARTAGENA DE INDIAS"/>
    <x v="239"/>
    <x v="1"/>
    <x v="16"/>
    <x v="133"/>
    <s v="06"/>
    <s v="00"/>
    <n v="200000000"/>
    <n v="0"/>
    <n v="200000000"/>
    <n v="0"/>
    <n v="200000000"/>
    <n v="0"/>
    <n v="0"/>
    <n v="0"/>
    <n v="0"/>
    <n v="200000000"/>
    <n v="0"/>
  </r>
  <r>
    <n v="2023"/>
    <n v="100"/>
    <x v="18"/>
    <x v="18"/>
    <x v="18"/>
    <s v="2,3,4501,1000,2021130010065"/>
    <n v="2021130010065"/>
    <s v="001"/>
    <x v="4"/>
    <s v="INV"/>
    <s v="NO"/>
    <s v="FORTALECIMIENTO DE ESTRATEGIAS PARA GARANTIZAR EL DERECHO FUNDAMENTAL A LA VIDA Y LA INTEGRIDAD PERSONAL EN LA LOCALIDAD INDUSTRIAL Y DE LA BAHIA CARTAGENA DE INDIAS"/>
    <x v="240"/>
    <x v="3"/>
    <x v="12"/>
    <x v="21"/>
    <s v="06"/>
    <s v="00"/>
    <n v="200000000"/>
    <n v="0"/>
    <n v="200000000"/>
    <n v="200000000"/>
    <n v="0"/>
    <n v="200000000"/>
    <n v="100"/>
    <n v="200000000"/>
    <n v="100"/>
    <n v="0"/>
    <n v="100000000"/>
  </r>
  <r>
    <n v="2023"/>
    <n v="100"/>
    <x v="18"/>
    <x v="18"/>
    <x v="18"/>
    <s v="2,3,3202,0900,2021130010070"/>
    <n v="2021130010070"/>
    <s v="001"/>
    <x v="4"/>
    <s v="INV"/>
    <s v="NO"/>
    <s v="RESTAURACION DE LAS AREAS NATURALES COMO PATRIMONIO AMBIENTAL EN LA LOCALIDAD INDUSTRIAL Y DE LA BAHIA,  CARTAGENA DE INDIAS"/>
    <x v="241"/>
    <x v="3"/>
    <x v="12"/>
    <x v="21"/>
    <s v="06"/>
    <s v="00"/>
    <n v="200000000"/>
    <n v="100000000"/>
    <n v="300000000"/>
    <n v="300000000"/>
    <n v="0"/>
    <n v="300000000"/>
    <n v="100"/>
    <n v="300000000"/>
    <n v="100"/>
    <n v="0"/>
    <n v="300000000"/>
  </r>
  <r>
    <n v="2023"/>
    <n v="100"/>
    <x v="8"/>
    <x v="8"/>
    <x v="8"/>
    <s v="2,3,4301,1604,2020130010194"/>
    <n v="2020130010194"/>
    <s v="025"/>
    <x v="30"/>
    <s v="INV"/>
    <s v="NO"/>
    <s v="FORTALECIMIENTO DEL DEPORTE ESTUDIANTIL MEDIANTE LA IMPLEMENTACION DE LOS JUEGOS INTERCOLEGIADOS Y UNIVERSITARIOS EN EL DISTRITO DE   CARTAGENA DE INDIAS"/>
    <x v="187"/>
    <x v="0"/>
    <x v="9"/>
    <x v="52"/>
    <s v="06"/>
    <s v="00"/>
    <n v="193913547"/>
    <n v="0"/>
    <n v="193913547"/>
    <n v="193913547"/>
    <n v="0"/>
    <n v="193913547"/>
    <n v="100"/>
    <n v="193913547"/>
    <n v="100"/>
    <n v="0"/>
    <n v="193913547"/>
  </r>
  <r>
    <n v="2023"/>
    <n v="100"/>
    <x v="8"/>
    <x v="8"/>
    <x v="8"/>
    <s v="2,3,4302,1604,2021130010270"/>
    <n v="2021130010270"/>
    <s v="025"/>
    <x v="30"/>
    <s v="INV"/>
    <s v="NO"/>
    <s v="IMPLEMENTACION DEL OBSERVATORIO DE CIENCIAS APLICADAS AL DEPORTE, LA RECREACION, LA ACTIVIDAD FISICA Y EL APROVECHAMIENTO DEL TIEMPO LIBRE EN EL DISTRITO DE  CARTAGENA DE INDIAS"/>
    <x v="149"/>
    <x v="0"/>
    <x v="9"/>
    <x v="95"/>
    <s v="06"/>
    <s v="00"/>
    <n v="191966182"/>
    <n v="0"/>
    <n v="191966182"/>
    <n v="66252814"/>
    <n v="125713368"/>
    <n v="66252814"/>
    <n v="34.51"/>
    <n v="66252814"/>
    <n v="34.51"/>
    <n v="125713368"/>
    <n v="66252814"/>
  </r>
  <r>
    <n v="2023"/>
    <n v="100"/>
    <x v="17"/>
    <x v="17"/>
    <x v="17"/>
    <s v="2,3,3205,0900,2020130010239"/>
    <n v="2020130010239"/>
    <s v="043"/>
    <x v="55"/>
    <s v="INV"/>
    <s v="NO"/>
    <s v="CONSTRUCCION SISTEMA HIDRICO Y PLAN MAESTRO DE DRENAJES PLUVIALES EN LA CIUDAD DE CARTAGENA PARA SALVAR EL HABITAT  CARTAGENA DE INDIAS"/>
    <x v="47"/>
    <x v="1"/>
    <x v="3"/>
    <x v="17"/>
    <s v="06"/>
    <s v="00"/>
    <n v="187421000"/>
    <n v="0"/>
    <n v="187421000"/>
    <n v="0"/>
    <n v="187421000"/>
    <n v="0"/>
    <n v="0"/>
    <n v="0"/>
    <n v="0"/>
    <n v="187421000"/>
    <n v="0"/>
  </r>
  <r>
    <n v="2023"/>
    <n v="100"/>
    <x v="14"/>
    <x v="14"/>
    <x v="14"/>
    <s v="2,3,3302,1603,2021130010265"/>
    <n v="2021130010265"/>
    <s v="057"/>
    <x v="39"/>
    <s v="INV"/>
    <s v="NO"/>
    <s v="FORTALECIMIENTO SALVAGUARDA VALORACION CUIDADO Y CONTROL DEL PATRIMONIO MATERIAL EN EL DISTRITO DE CARTAGENA DE INDIAS"/>
    <x v="63"/>
    <x v="0"/>
    <x v="14"/>
    <x v="44"/>
    <s v="06"/>
    <s v="00"/>
    <n v="184498977.78999999"/>
    <n v="0"/>
    <n v="184498977.78999999"/>
    <n v="184498977.78999999"/>
    <n v="0"/>
    <n v="184498977.78999999"/>
    <n v="100"/>
    <n v="184498977.78999999"/>
    <n v="100"/>
    <n v="0"/>
    <n v="184498977.78999999"/>
  </r>
  <r>
    <n v="2023"/>
    <n v="100"/>
    <x v="7"/>
    <x v="7"/>
    <x v="7"/>
    <s v="2,3,3502,0200,2020130010325"/>
    <n v="2020130010325"/>
    <s v="001"/>
    <x v="4"/>
    <s v="INV"/>
    <s v="NO"/>
    <s v="CONSOLIDACION DEL CIERRE DE BRECHAS PARA LA EMPLEABILIDAD Y EMPLEOS INCLUSIVOS A LOS GRUPOS POBLACIONALES VULNERABLES EN EL DISTRITO DE   CARTAGENA DE INDIAS"/>
    <x v="242"/>
    <x v="4"/>
    <x v="13"/>
    <x v="134"/>
    <s v="06"/>
    <s v="00"/>
    <n v="180000000"/>
    <n v="0"/>
    <n v="180000000"/>
    <n v="152564961"/>
    <n v="27435039"/>
    <n v="126394860"/>
    <n v="70.22"/>
    <n v="124300000"/>
    <n v="69.06"/>
    <n v="53605140"/>
    <n v="124300000"/>
  </r>
  <r>
    <n v="2023"/>
    <n v="100"/>
    <x v="2"/>
    <x v="2"/>
    <x v="2"/>
    <s v="2,3,4502,1000,2021130010285"/>
    <n v="2021130010285"/>
    <s v="001"/>
    <x v="4"/>
    <s v="INV"/>
    <s v="NO"/>
    <s v="DISE?O IMPLEMENTACION DE LA ESTRATEGIA DISTRITAL DE TRANSPARENCIA, PREVENCION DE LA CORRUPCION Y CULTURA CIUDADANA ANTICORRUPCION, PARA EL FORTALECIMIENTO DE LA CONFIANZA EN LAS INSTITUCIONES DEL DISTRITO DE CARTAGENA DE INDIAS"/>
    <x v="243"/>
    <x v="3"/>
    <x v="22"/>
    <x v="135"/>
    <s v="06"/>
    <s v="00"/>
    <n v="180000000"/>
    <n v="0"/>
    <n v="180000000"/>
    <n v="180000000"/>
    <n v="0"/>
    <n v="100000000"/>
    <n v="55.56"/>
    <n v="100000000"/>
    <n v="55.56"/>
    <n v="80000000"/>
    <n v="100000000"/>
  </r>
  <r>
    <n v="2023"/>
    <n v="100"/>
    <x v="6"/>
    <x v="6"/>
    <x v="6"/>
    <s v="2,3,4002,1400,2020130010308"/>
    <n v="2020130010308"/>
    <s v="039"/>
    <x v="14"/>
    <s v="INV"/>
    <s v="NO"/>
    <s v="ELABORACION DE ESTUDIOS Y TRAMITES DE LEGALIZACION URBANISTICA DE BARRIOS DEL PROGRAMA MI CASA MI ENTORNO MI HABITAT DE LA CIUDAD DE CARTAGENA DE INDIAS"/>
    <x v="244"/>
    <x v="1"/>
    <x v="6"/>
    <x v="136"/>
    <s v="06"/>
    <s v="00"/>
    <n v="177538554"/>
    <n v="0"/>
    <n v="177538554"/>
    <n v="177538554"/>
    <n v="0"/>
    <n v="177538554"/>
    <n v="100"/>
    <n v="177538554"/>
    <n v="100"/>
    <n v="0"/>
    <n v="177538554"/>
  </r>
  <r>
    <n v="2023"/>
    <n v="100"/>
    <x v="1"/>
    <x v="1"/>
    <x v="1"/>
    <s v="2,3,2201,0700,2020130010256"/>
    <n v="2020130010256"/>
    <s v="001"/>
    <x v="4"/>
    <s v="INV"/>
    <s v="NO"/>
    <s v="IMPLEMENTACION DE LA ESTRATEGIA SENDERO DE LA CREATIVIDAD: TRANSITO ARMONICO DE EDUCACION INICIAL A PREESCOLAR EN EL MARCO DEL PROGRAMA SABIDURIA DE LA PRIMERA INFANCIA  EN  CARTAGENA DE INDIAS"/>
    <x v="245"/>
    <x v="0"/>
    <x v="1"/>
    <x v="105"/>
    <s v="06"/>
    <s v="00"/>
    <n v="170000000"/>
    <n v="-10498644"/>
    <n v="159501356"/>
    <n v="159501356"/>
    <n v="0"/>
    <n v="159501356"/>
    <n v="100"/>
    <n v="159501356"/>
    <n v="100"/>
    <n v="0"/>
    <n v="159501356"/>
  </r>
  <r>
    <n v="2023"/>
    <n v="100"/>
    <x v="6"/>
    <x v="6"/>
    <x v="6"/>
    <s v="2,3,4001,1400,2020130010154"/>
    <n v="2020130010154"/>
    <s v="039"/>
    <x v="14"/>
    <s v="INV"/>
    <s v="NO"/>
    <s v="TITULACION Y/O LEGALIZACION DE PREDIOS PARA LA POBLACION BENEFICIADA DEL PROGRAMA MI CASA A LO LEGAL DE LA CIUDAD DE  CARTAGENA DE INDIAS"/>
    <x v="246"/>
    <x v="1"/>
    <x v="6"/>
    <x v="137"/>
    <s v="06"/>
    <s v="00"/>
    <n v="169000000"/>
    <n v="0"/>
    <n v="169000000"/>
    <n v="169000000"/>
    <n v="0"/>
    <n v="169000000"/>
    <n v="100"/>
    <n v="169000000"/>
    <n v="100"/>
    <n v="0"/>
    <n v="169000000"/>
  </r>
  <r>
    <n v="2023"/>
    <n v="100"/>
    <x v="14"/>
    <x v="14"/>
    <x v="14"/>
    <s v="2,3,3302,1603,2021130010006"/>
    <n v="2021130010006"/>
    <s v="057"/>
    <x v="39"/>
    <s v="INV"/>
    <s v="NO"/>
    <s v="FORTALECIMIENTO DE PLANES ESPECIALES DE SALVAGUARDIA PARA INCLUSION DE LAS MANIFESTACIONES CULTURALES EN EL DISTRITO DE CARTAGENA DE INDIAS "/>
    <x v="211"/>
    <x v="0"/>
    <x v="14"/>
    <x v="76"/>
    <s v="06"/>
    <s v="00"/>
    <n v="168599102.21000001"/>
    <n v="0"/>
    <n v="168599102.21000001"/>
    <n v="168599102.21000001"/>
    <n v="0"/>
    <n v="168599102.21000001"/>
    <n v="100"/>
    <n v="168599102.21000001"/>
    <n v="100"/>
    <n v="0"/>
    <n v="168599102.21000001"/>
  </r>
  <r>
    <n v="2023"/>
    <n v="100"/>
    <x v="0"/>
    <x v="0"/>
    <x v="0"/>
    <s v="2,3,1905,0300,2020130010060"/>
    <n v="2020130010060"/>
    <s v="016"/>
    <x v="38"/>
    <s v="INV"/>
    <s v="NO"/>
    <s v="PREVENCION Y CONTROL DE LA TUBERCULOSIS EN EL DISTRITO DE  CARTAGENA DE INDIAS"/>
    <x v="183"/>
    <x v="0"/>
    <x v="0"/>
    <x v="74"/>
    <s v="06"/>
    <s v="00"/>
    <n v="166806267"/>
    <n v="91376578"/>
    <n v="258182845"/>
    <n v="244239512"/>
    <n v="13943333"/>
    <n v="140946666"/>
    <n v="54.59"/>
    <n v="136766666"/>
    <n v="52.97"/>
    <n v="117236179"/>
    <n v="136766666"/>
  </r>
  <r>
    <n v="2023"/>
    <n v="100"/>
    <x v="5"/>
    <x v="5"/>
    <x v="5"/>
    <s v="2,3,4501,1000,2021130010225"/>
    <n v="2021130010225"/>
    <s v="001"/>
    <x v="4"/>
    <s v="INV"/>
    <s v="NO"/>
    <s v="ELABORACION POLITICA PUBLICA Y REGLAMENTACION PROYECTOS PROTECCION ANIMAL CARTAGENA DE INDIAS"/>
    <x v="247"/>
    <x v="1"/>
    <x v="16"/>
    <x v="97"/>
    <s v="06"/>
    <s v="00"/>
    <n v="163684368"/>
    <n v="0"/>
    <n v="163684368"/>
    <n v="163584368"/>
    <n v="100000"/>
    <n v="163409969"/>
    <n v="99.83"/>
    <n v="163409969"/>
    <n v="99.83"/>
    <n v="274399"/>
    <n v="116279984"/>
  </r>
  <r>
    <n v="2023"/>
    <n v="100"/>
    <x v="4"/>
    <x v="4"/>
    <x v="4"/>
    <s v="2,3,4002,1400,2021130010266"/>
    <n v="2021130010266"/>
    <s v="008"/>
    <x v="50"/>
    <s v="INV"/>
    <s v="NO"/>
    <s v="GENERACION  DEL ESPACIO PUBLICO  CARTAGENA DE INDIAS"/>
    <x v="248"/>
    <x v="1"/>
    <x v="4"/>
    <x v="20"/>
    <s v="06"/>
    <s v="00"/>
    <n v="162091162.75999999"/>
    <n v="0"/>
    <n v="162091162.75999999"/>
    <n v="0"/>
    <n v="162091162.75999999"/>
    <n v="0"/>
    <n v="0"/>
    <n v="0"/>
    <n v="0"/>
    <n v="162091162.75999999"/>
    <n v="0"/>
  </r>
  <r>
    <n v="2023"/>
    <n v="100"/>
    <x v="14"/>
    <x v="14"/>
    <x v="14"/>
    <s v="2,3,3301,1603,2020130010045"/>
    <n v="2020130010045"/>
    <s v="082"/>
    <x v="40"/>
    <s v="INV"/>
    <s v="NO"/>
    <s v="FORMACION Y DIVULGACION PARA LAS ARTES Y EL EMPRENDIMIENTO EN EL DISTRITO DE  CARTAGENA DE INDIAS"/>
    <x v="139"/>
    <x v="0"/>
    <x v="14"/>
    <x v="85"/>
    <s v="06"/>
    <s v="00"/>
    <n v="158606893"/>
    <n v="0"/>
    <n v="158606893"/>
    <n v="0"/>
    <n v="158606893"/>
    <n v="0"/>
    <n v="0"/>
    <n v="0"/>
    <n v="0"/>
    <n v="158606893"/>
    <n v="0"/>
  </r>
  <r>
    <n v="2023"/>
    <n v="100"/>
    <x v="14"/>
    <x v="14"/>
    <x v="14"/>
    <s v="2,3,3302,1603,2021130010265"/>
    <n v="2021130010265"/>
    <s v="073"/>
    <x v="56"/>
    <s v="INV"/>
    <s v="NO"/>
    <s v="FORTALECIMIENTO SALVAGUARDA VALORACION CUIDADO Y CONTROL DEL PATRIMONIO MATERIAL EN EL DISTRITO DE CARTAGENA DE INDIAS"/>
    <x v="63"/>
    <x v="0"/>
    <x v="14"/>
    <x v="44"/>
    <s v="06"/>
    <s v="00"/>
    <n v="151131361"/>
    <n v="0"/>
    <n v="151131361"/>
    <n v="0"/>
    <n v="151131361"/>
    <n v="0"/>
    <n v="0"/>
    <n v="0"/>
    <n v="0"/>
    <n v="151131361"/>
    <n v="0"/>
  </r>
  <r>
    <n v="2023"/>
    <n v="100"/>
    <x v="4"/>
    <x v="4"/>
    <x v="4"/>
    <s v="2,3,4002,1400,2021130010268"/>
    <n v="2021130010268"/>
    <s v="001"/>
    <x v="4"/>
    <s v="INV"/>
    <s v="NO"/>
    <s v="MEJORAMIENTO DE PARQUES Y ZONAS VERDES PARA LA RECUPERACION  DEL  ESPACIO PUBLICO   CARTAGENA DE INDIAS"/>
    <x v="249"/>
    <x v="1"/>
    <x v="4"/>
    <x v="35"/>
    <s v="06"/>
    <s v="00"/>
    <n v="150000000"/>
    <n v="-64800000"/>
    <n v="85200000"/>
    <n v="85200000"/>
    <n v="0"/>
    <n v="76560000"/>
    <n v="89.86"/>
    <n v="76560000"/>
    <n v="89.86"/>
    <n v="8640000"/>
    <n v="76560000"/>
  </r>
  <r>
    <n v="2023"/>
    <n v="100"/>
    <x v="15"/>
    <x v="15"/>
    <x v="15"/>
    <s v="2,3,4501,1000,2020130010272"/>
    <n v="2020130010272"/>
    <s v="174"/>
    <x v="57"/>
    <s v="INV"/>
    <s v="NO"/>
    <s v="FORTALECIMIENTO DE LAS CAPACIDADES OPERATIVAS DE LA ARMADA NACIONAL PARA LA OPORTUNA ASISTENCIA MILITAR E INCREMENTO DE LA PROTECCION Y SEGURIDAD CIUDADANA EN EL DISTRITO DE   CARTAGENA DE INDIAS"/>
    <x v="45"/>
    <x v="3"/>
    <x v="11"/>
    <x v="33"/>
    <s v="06"/>
    <s v="00"/>
    <n v="150000000"/>
    <n v="0"/>
    <n v="150000000"/>
    <n v="0"/>
    <n v="150000000"/>
    <n v="0"/>
    <n v="0"/>
    <n v="0"/>
    <n v="0"/>
    <n v="150000000"/>
    <n v="0"/>
  </r>
  <r>
    <n v="2023"/>
    <n v="100"/>
    <x v="7"/>
    <x v="7"/>
    <x v="7"/>
    <s v="2,3,4599,1000,2022130010001"/>
    <n v="2022130010001"/>
    <s v="160"/>
    <x v="58"/>
    <s v="INV"/>
    <s v="NO"/>
    <s v="IMPLEMENTACION DE ESTRATEGIAS PARA EL MEJORAMIENTO Y SOSTENIBILIDAD DE LAS FINANZAS EN EL DISTRITO DE CARTAGENA DE INDIAS  CARTAGENA DE INDIAS"/>
    <x v="16"/>
    <x v="3"/>
    <x v="8"/>
    <x v="10"/>
    <s v="06"/>
    <s v="00"/>
    <n v="150000000"/>
    <n v="0"/>
    <n v="150000000"/>
    <n v="150000000"/>
    <n v="0"/>
    <n v="150000000"/>
    <n v="100"/>
    <n v="0"/>
    <n v="0"/>
    <n v="0"/>
    <n v="0"/>
  </r>
  <r>
    <n v="2023"/>
    <n v="100"/>
    <x v="20"/>
    <x v="20"/>
    <x v="20"/>
    <s v="2,3,4502,1500,2021130010125"/>
    <n v="2021130010125"/>
    <s v="001"/>
    <x v="4"/>
    <s v="INV"/>
    <s v="NO"/>
    <s v="DESARROLLO DE ACCIONES AFIRMATIVAS PARA EL RECONOCIMIENTO DE LA DIVERSIDAD SEXUAL Y NUEVAS IDENTIDADES DE GENERO EN LA LOCALIDAD DE LA VIRGEN Y TURISTICA CARTAGENA DE INDIAS"/>
    <x v="250"/>
    <x v="3"/>
    <x v="12"/>
    <x v="21"/>
    <s v="06"/>
    <s v="00"/>
    <n v="150000000"/>
    <n v="0"/>
    <n v="150000000"/>
    <n v="150000000"/>
    <n v="0"/>
    <n v="150000000"/>
    <n v="100"/>
    <n v="150000000"/>
    <n v="100"/>
    <n v="0"/>
    <n v="150000000"/>
  </r>
  <r>
    <n v="2023"/>
    <n v="100"/>
    <x v="2"/>
    <x v="2"/>
    <x v="2"/>
    <s v="2,3,4599,1000,2021130010288"/>
    <n v="2021130010288"/>
    <s v="001"/>
    <x v="4"/>
    <s v="INV"/>
    <s v="NO"/>
    <s v="DESARROLLO DE UN SISTEMA DE INFORMACION DE LOS SERVICIOS PUBLICOS DEL DISTRITO CARTAGENA DE INDIAS"/>
    <x v="251"/>
    <x v="1"/>
    <x v="2"/>
    <x v="138"/>
    <s v="06"/>
    <s v="00"/>
    <n v="150000000"/>
    <n v="0"/>
    <n v="150000000"/>
    <n v="132783333"/>
    <n v="17216667"/>
    <n v="130383333"/>
    <n v="86.92"/>
    <n v="130116666"/>
    <n v="86.74"/>
    <n v="19616667"/>
    <n v="130116666"/>
  </r>
  <r>
    <n v="2023"/>
    <n v="100"/>
    <x v="5"/>
    <x v="5"/>
    <x v="5"/>
    <s v="2,3,4103,1500,2020130010133"/>
    <n v="2020130010133"/>
    <s v="109"/>
    <x v="59"/>
    <s v="INV"/>
    <s v="NO"/>
    <s v="APOYO PARA LA ATENCION INTEGRAL A LOS ADULTOS MAYORES EN CENTROS DE VIDA Y GRUPOS ORGANIZADOS EN EL DISTRITO DE  CARTAGENA DE INDIAS"/>
    <x v="13"/>
    <x v="2"/>
    <x v="5"/>
    <x v="7"/>
    <s v="06"/>
    <s v="00"/>
    <n v="150000000"/>
    <n v="0"/>
    <n v="150000000"/>
    <n v="150000000"/>
    <n v="0"/>
    <n v="150000000"/>
    <n v="100"/>
    <n v="0"/>
    <n v="0"/>
    <n v="0"/>
    <n v="0"/>
  </r>
  <r>
    <n v="2023"/>
    <n v="100"/>
    <x v="0"/>
    <x v="0"/>
    <x v="0"/>
    <s v="2,3,1903,0300,2021130010150"/>
    <n v="2021130010150"/>
    <s v="001"/>
    <x v="4"/>
    <s v="INV"/>
    <s v="NO"/>
    <s v="PRESTACION DE SERVICIOS BASICOS DE TECNOLOGIA DE INFORMACION Y COMUNICACION EN SALUD EN EL DEPARTAMENTO ADMINISTRATIVO DISTRITAL DE SALUD DE   CARTAGENA DE INDIAS"/>
    <x v="252"/>
    <x v="0"/>
    <x v="0"/>
    <x v="0"/>
    <s v="06"/>
    <s v="00"/>
    <n v="150000000"/>
    <n v="0"/>
    <n v="150000000"/>
    <n v="144600000"/>
    <n v="5400000"/>
    <n v="140840000"/>
    <n v="93.89"/>
    <n v="140840000"/>
    <n v="93.89"/>
    <n v="9160000"/>
    <n v="139720000"/>
  </r>
  <r>
    <n v="2023"/>
    <n v="100"/>
    <x v="0"/>
    <x v="0"/>
    <x v="0"/>
    <s v="2,3,1903,0300,2020130010132"/>
    <n v="2020130010132"/>
    <s v="017"/>
    <x v="60"/>
    <s v="INV"/>
    <s v="NO"/>
    <s v="DESARROLLO INSTITUCIONAL DEL DEPARTAMENTO ADMINISTRATIVO DISTRITAL DE SALUD DE  CARTAGENA DE INDIAS"/>
    <x v="70"/>
    <x v="0"/>
    <x v="0"/>
    <x v="0"/>
    <s v="06"/>
    <s v="00"/>
    <n v="150000000"/>
    <n v="0"/>
    <n v="150000000"/>
    <n v="50000000"/>
    <n v="100000000"/>
    <n v="49333333"/>
    <n v="32.89"/>
    <n v="49333333"/>
    <n v="32.89"/>
    <n v="100666667"/>
    <n v="45000000"/>
  </r>
  <r>
    <n v="2023"/>
    <n v="100"/>
    <x v="19"/>
    <x v="19"/>
    <x v="19"/>
    <s v="2,3,4599,1000,2021130010242"/>
    <n v="2021130010242"/>
    <s v="001"/>
    <x v="4"/>
    <s v="INV"/>
    <s v="NO"/>
    <s v="FORMACION MI ORGULLO ES CARTAGENA"/>
    <x v="253"/>
    <x v="3"/>
    <x v="19"/>
    <x v="139"/>
    <s v="06"/>
    <s v="00"/>
    <n v="150000000"/>
    <n v="0"/>
    <n v="150000000"/>
    <n v="150000000"/>
    <n v="0"/>
    <n v="35856666.670000002"/>
    <n v="23.9"/>
    <n v="35856666.670000002"/>
    <n v="23.9"/>
    <n v="114143333.33"/>
    <n v="35856666.670000002"/>
  </r>
  <r>
    <n v="2023"/>
    <n v="100"/>
    <x v="14"/>
    <x v="14"/>
    <x v="14"/>
    <s v="2,3,3302,1603,2020130010213"/>
    <n v="2020130010213"/>
    <s v="001"/>
    <x v="4"/>
    <s v="INV"/>
    <s v="NO"/>
    <s v="FORTALECIMIENTO A LA APROPIACION SOCIAL Y DIVULGACION DEL PATRIMONIO MATERIAL EN EL DISTRITO DE  CARTAGENA DE INDIAS"/>
    <x v="164"/>
    <x v="0"/>
    <x v="14"/>
    <x v="44"/>
    <s v="06"/>
    <s v="00"/>
    <n v="150000000"/>
    <n v="0"/>
    <n v="150000000"/>
    <n v="150000000"/>
    <n v="0"/>
    <n v="150000000"/>
    <n v="100"/>
    <n v="150000000"/>
    <n v="100"/>
    <n v="0"/>
    <n v="150000000"/>
  </r>
  <r>
    <n v="2023"/>
    <n v="100"/>
    <x v="1"/>
    <x v="1"/>
    <x v="1"/>
    <s v="2,3,2201,0700,2021130010036"/>
    <n v="2021130010036"/>
    <s v="001"/>
    <x v="4"/>
    <s v="INV"/>
    <s v="NO"/>
    <s v="IMPLEMENTACION DE LA ESTRATEGIA DESCUBRIENDO EL MUNDO: UN GOBIERNO QUE CREE EN LAS NI?AS Y LOS NI?OS EN EL MARCO DEL PROGRAMA SABIDURIA DE LA PRIMERA INFANCIA -TG+ EN  CARTAGENA DE INDIAS"/>
    <x v="254"/>
    <x v="0"/>
    <x v="1"/>
    <x v="105"/>
    <s v="06"/>
    <s v="00"/>
    <n v="138824928"/>
    <n v="-13578896"/>
    <n v="125246032"/>
    <n v="125246032"/>
    <n v="0"/>
    <n v="125246032"/>
    <n v="100"/>
    <n v="125246032"/>
    <n v="100"/>
    <n v="0"/>
    <n v="125246032"/>
  </r>
  <r>
    <n v="2023"/>
    <n v="100"/>
    <x v="0"/>
    <x v="0"/>
    <x v="0"/>
    <s v="2,3,1905,0300,2021130010157"/>
    <n v="2021130010157"/>
    <s v="192"/>
    <x v="61"/>
    <s v="INV"/>
    <s v="NO"/>
    <s v="FORTALECIMIENTO DE LA PROMOCION SOCIAL EN SALUD DE LOS GRUPOS POBLACIONALES VULNERABLES Y DE LA PARTICIPACION SOCIAL EN SALUD EN EL DISTRITO DE  CARTAGENA DE INDIAS"/>
    <x v="179"/>
    <x v="0"/>
    <x v="0"/>
    <x v="99"/>
    <s v="06"/>
    <s v="00"/>
    <n v="135129233"/>
    <n v="182196788"/>
    <n v="317326021"/>
    <n v="317205062"/>
    <n v="120959"/>
    <n v="173835542"/>
    <n v="54.78"/>
    <n v="86829633"/>
    <n v="27.36"/>
    <n v="143490479"/>
    <n v="0"/>
  </r>
  <r>
    <n v="2023"/>
    <n v="100"/>
    <x v="14"/>
    <x v="14"/>
    <x v="14"/>
    <s v="2,3,3302,1603,2021130010265"/>
    <n v="2021130010265"/>
    <s v="082"/>
    <x v="40"/>
    <s v="INV"/>
    <s v="NO"/>
    <s v="FORTALECIMIENTO SALVAGUARDA VALORACION CUIDADO Y CONTROL DEL PATRIMONIO MATERIAL EN EL DISTRITO DE CARTAGENA DE INDIAS"/>
    <x v="63"/>
    <x v="0"/>
    <x v="14"/>
    <x v="44"/>
    <s v="06"/>
    <s v="00"/>
    <n v="131600000"/>
    <n v="0"/>
    <n v="131600000"/>
    <n v="0"/>
    <n v="131600000"/>
    <n v="0"/>
    <n v="0"/>
    <n v="0"/>
    <n v="0"/>
    <n v="131600000"/>
    <n v="0"/>
  </r>
  <r>
    <n v="2023"/>
    <n v="100"/>
    <x v="15"/>
    <x v="15"/>
    <x v="15"/>
    <s v="2,3,4501,1000,2022130010028"/>
    <n v="2022130010028"/>
    <s v="040"/>
    <x v="28"/>
    <s v="INV"/>
    <s v="NO"/>
    <s v="ADMINISTRACION DEL FONDO DE SEGURIDAD TERRITORIAL DEL DISTRITO DE CARTAGENA DE INDIAS (PROYECTO NUEVO)"/>
    <x v="255"/>
    <x v="3"/>
    <x v="11"/>
    <x v="33"/>
    <s v="06"/>
    <s v="00"/>
    <n v="130026720"/>
    <n v="0"/>
    <n v="130026720"/>
    <n v="130026720"/>
    <n v="0"/>
    <n v="128800000"/>
    <n v="99.06"/>
    <n v="128800000"/>
    <n v="99.06"/>
    <n v="1226720"/>
    <n v="128800000"/>
  </r>
  <r>
    <n v="2023"/>
    <n v="100"/>
    <x v="14"/>
    <x v="14"/>
    <x v="14"/>
    <s v="2,3,3301,1603,2021130010264"/>
    <n v="2021130010264"/>
    <s v="001"/>
    <x v="4"/>
    <s v="INV"/>
    <s v="NO"/>
    <s v="INVESTIGACION Y DIVULGACION CULTURAL SOBRE EL IMPACTO DE LA CORRUPCION EN EL MARCO DEL PREMIO JORGE PIEDRAHITA ADUEN EN EL DISTRITO DE CARTAGENA DE INDIAS"/>
    <x v="256"/>
    <x v="3"/>
    <x v="25"/>
    <x v="140"/>
    <s v="06"/>
    <s v="00"/>
    <n v="130000000"/>
    <n v="0"/>
    <n v="130000000"/>
    <n v="130000000"/>
    <n v="0"/>
    <n v="130000000"/>
    <n v="100"/>
    <n v="130000000"/>
    <n v="100"/>
    <n v="0"/>
    <n v="130000000"/>
  </r>
  <r>
    <n v="2023"/>
    <n v="100"/>
    <x v="3"/>
    <x v="3"/>
    <x v="3"/>
    <s v="2,3,1906,0300,2021130010121"/>
    <n v="2021130010121"/>
    <s v="001"/>
    <x v="4"/>
    <s v="INV"/>
    <s v="NO"/>
    <s v="ADECUACION DE CENTROS DE SALUD PARA LA POBLACION NEGRA AFROCOLOMBIANA RAIZAL Y PALENQUERA EN EL DISTRITO DE   CARTAGENA DE INDIAS"/>
    <x v="257"/>
    <x v="2"/>
    <x v="27"/>
    <x v="141"/>
    <s v="06"/>
    <s v="00"/>
    <n v="125000000"/>
    <n v="0"/>
    <n v="125000000"/>
    <n v="125000000"/>
    <n v="0"/>
    <n v="49500000"/>
    <n v="39.6"/>
    <n v="49500000"/>
    <n v="39.6"/>
    <n v="75500000"/>
    <n v="49500000"/>
  </r>
  <r>
    <n v="2023"/>
    <n v="100"/>
    <x v="5"/>
    <x v="5"/>
    <x v="5"/>
    <s v="2,3,4103,1500,2020130010102"/>
    <n v="2020130010102"/>
    <s v="001"/>
    <x v="4"/>
    <s v="INV"/>
    <s v="NO"/>
    <s v="FORTALECIMIENTO MUJERES CON AUTONOMIA ECONOMICA  CARTAGENA DE INDIAS"/>
    <x v="258"/>
    <x v="4"/>
    <x v="13"/>
    <x v="142"/>
    <s v="06"/>
    <s v="00"/>
    <n v="123500000"/>
    <n v="0"/>
    <n v="123500000"/>
    <n v="100100000"/>
    <n v="23400000"/>
    <n v="100100000"/>
    <n v="81.05"/>
    <n v="100100000"/>
    <n v="81.05"/>
    <n v="23400000"/>
    <n v="42500000"/>
  </r>
  <r>
    <n v="2023"/>
    <n v="100"/>
    <x v="16"/>
    <x v="16"/>
    <x v="16"/>
    <s v="2,3,3204,0900,2021130010217"/>
    <n v="2021130010217"/>
    <s v="063"/>
    <x v="62"/>
    <s v="INV"/>
    <s v="NO"/>
    <s v="FORTALECIMIENTO DE EPA MODERNA EFICIENTE Y TRANSPARENTE EN EL DISTRITO DE  CARTAGENA DE INDIAS"/>
    <x v="175"/>
    <x v="1"/>
    <x v="16"/>
    <x v="110"/>
    <s v="06"/>
    <s v="00"/>
    <n v="122560331"/>
    <n v="0"/>
    <n v="122560331"/>
    <n v="0"/>
    <n v="122560331"/>
    <n v="0"/>
    <n v="0"/>
    <n v="0"/>
    <n v="0"/>
    <n v="122560331"/>
    <n v="0"/>
  </r>
  <r>
    <n v="2023"/>
    <n v="100"/>
    <x v="16"/>
    <x v="16"/>
    <x v="16"/>
    <s v="2,3,3206,0900,2021130010201"/>
    <n v="2021130010201"/>
    <s v="063"/>
    <x v="62"/>
    <s v="INV"/>
    <s v="NO"/>
    <s v="FORMULACION Y ADOPCION DEL PLAN INTEGRAL DE GESTION DEL CAMBIO CLIMATICO PIACC DEL DISTRITO DE CARTAGENA DE INDIAS EN EL MARCO DE LO DISPUESTO POR LA LEY 1931 DEL 2018 BOLIVAR"/>
    <x v="220"/>
    <x v="1"/>
    <x v="16"/>
    <x v="111"/>
    <s v="06"/>
    <s v="00"/>
    <n v="122560331"/>
    <n v="0"/>
    <n v="122560331"/>
    <n v="0"/>
    <n v="122560331"/>
    <n v="0"/>
    <n v="0"/>
    <n v="0"/>
    <n v="0"/>
    <n v="122560331"/>
    <n v="0"/>
  </r>
  <r>
    <n v="2023"/>
    <n v="100"/>
    <x v="0"/>
    <x v="0"/>
    <x v="0"/>
    <s v="2,3,1905,0300,2020130010164"/>
    <n v="2020130010164"/>
    <s v="087"/>
    <x v="63"/>
    <s v="INV"/>
    <s v="NO"/>
    <s v="PREVENCION, PROMOCION , VIGILANCIA Y CONTROL DE ENFERMEDADES DE TRANSMISION VECTORIAL EN EL DISTRITO DE CARTAGENA DE INDIAS"/>
    <x v="112"/>
    <x v="0"/>
    <x v="0"/>
    <x v="74"/>
    <s v="06"/>
    <s v="00"/>
    <n v="120000000"/>
    <n v="0"/>
    <n v="120000000"/>
    <n v="118205999"/>
    <n v="1794001"/>
    <n v="118029999"/>
    <n v="98.36"/>
    <n v="114685999"/>
    <n v="95.57"/>
    <n v="1970001"/>
    <n v="112045999"/>
  </r>
  <r>
    <n v="2023"/>
    <n v="100"/>
    <x v="0"/>
    <x v="0"/>
    <x v="0"/>
    <s v="2,3,1903,0300,2020130010063"/>
    <n v="2020130010063"/>
    <s v="001"/>
    <x v="4"/>
    <s v="INV"/>
    <s v="NO"/>
    <s v="CONTROL , VIGILANCIA, INSPECCION Y PROMOCION DEL SISTEMA OBLIGATORIO DE GARANTIA DE LA CALIDAD EN EL DISTRITO DE  CARTAGENA DE INDIAS"/>
    <x v="122"/>
    <x v="0"/>
    <x v="0"/>
    <x v="0"/>
    <s v="06"/>
    <s v="00"/>
    <n v="117500000"/>
    <n v="0"/>
    <n v="117500000"/>
    <n v="107400000"/>
    <n v="10100000"/>
    <n v="107400000"/>
    <n v="91.4"/>
    <n v="107400000"/>
    <n v="91.4"/>
    <n v="10100000"/>
    <n v="107400000"/>
  </r>
  <r>
    <n v="2023"/>
    <n v="100"/>
    <x v="2"/>
    <x v="2"/>
    <x v="2"/>
    <s v="2,3,4599,1000,2021130010193"/>
    <n v="2021130010193"/>
    <s v="001"/>
    <x v="4"/>
    <s v="INV"/>
    <s v="NO"/>
    <s v="FORMULACION PLAN DE INTERNACIONALIZACION DE CARTAGENA DE INDIAS"/>
    <x v="259"/>
    <x v="4"/>
    <x v="13"/>
    <x v="143"/>
    <s v="06"/>
    <s v="00"/>
    <n v="115000000"/>
    <n v="0"/>
    <n v="115000000"/>
    <n v="115000000"/>
    <n v="0"/>
    <n v="115000000"/>
    <n v="100"/>
    <n v="115000000"/>
    <n v="100"/>
    <n v="0"/>
    <n v="0"/>
  </r>
  <r>
    <n v="2023"/>
    <n v="100"/>
    <x v="13"/>
    <x v="13"/>
    <x v="13"/>
    <s v="2,3,2409,0600,2021130010251"/>
    <n v="2021130010251"/>
    <s v="168"/>
    <x v="31"/>
    <s v="INV"/>
    <s v="NO"/>
    <s v="FORMULACION Y ADOPCION DEL PLAN LOCAL DE SEGURIDAD VIAL EN EL DISTRITO DE  CARTAGENA DE INDIAS"/>
    <x v="260"/>
    <x v="1"/>
    <x v="4"/>
    <x v="27"/>
    <s v="06"/>
    <s v="00"/>
    <n v="108581000"/>
    <n v="0"/>
    <n v="108581000"/>
    <n v="97420000"/>
    <n v="11161000"/>
    <n v="97420000"/>
    <n v="89.72"/>
    <n v="97420000"/>
    <n v="89.72"/>
    <n v="11161000"/>
    <n v="97420000"/>
  </r>
  <r>
    <n v="2023"/>
    <n v="100"/>
    <x v="5"/>
    <x v="5"/>
    <x v="5"/>
    <s v="2,3,1702,1100,2021130010186"/>
    <n v="2021130010186"/>
    <s v="001"/>
    <x v="4"/>
    <s v="INV"/>
    <s v="NO"/>
    <s v="ASISTENCIA CARTAGENA EMPRENDEDORA PARA PEQUE?OS PRODUCTORES RURALES CARTAGENA DE INDIAS"/>
    <x v="261"/>
    <x v="4"/>
    <x v="13"/>
    <x v="144"/>
    <s v="06"/>
    <s v="00"/>
    <n v="104186500"/>
    <n v="0"/>
    <n v="104186500"/>
    <n v="104186500"/>
    <n v="0"/>
    <n v="100886500"/>
    <n v="96.83"/>
    <n v="100886500"/>
    <n v="96.83"/>
    <n v="3300000"/>
    <n v="63036500"/>
  </r>
  <r>
    <n v="2023"/>
    <n v="100"/>
    <x v="4"/>
    <x v="4"/>
    <x v="4"/>
    <s v="2,3,4002,1400,2021130010266"/>
    <n v="2021130010266"/>
    <s v="001"/>
    <x v="4"/>
    <s v="INV"/>
    <s v="NO"/>
    <s v="GENERACION  DEL ESPACIO PUBLICO  CARTAGENA DE INDIAS"/>
    <x v="248"/>
    <x v="1"/>
    <x v="4"/>
    <x v="20"/>
    <s v="06"/>
    <s v="00"/>
    <n v="100000000"/>
    <n v="2664653426"/>
    <n v="2764653426"/>
    <n v="2546400000"/>
    <n v="218253426"/>
    <n v="2543680000"/>
    <n v="92.01"/>
    <n v="2543680000"/>
    <n v="92.01"/>
    <n v="220973426"/>
    <n v="2543680000"/>
  </r>
  <r>
    <n v="2023"/>
    <n v="100"/>
    <x v="20"/>
    <x v="20"/>
    <x v="20"/>
    <s v="2,3,4503,1000,2021130010098"/>
    <n v="2021130010098"/>
    <s v="001"/>
    <x v="4"/>
    <s v="INV"/>
    <s v="NO"/>
    <s v="FORTALECIMIENTO DEL MANEJO Y PREVENCION DE DESASTRES DE LA LOCALIDAD DE LA VIRGEN Y TURISTICA CARTAGENA DE INDIAS"/>
    <x v="262"/>
    <x v="3"/>
    <x v="12"/>
    <x v="21"/>
    <s v="06"/>
    <s v="00"/>
    <n v="100000000"/>
    <n v="0"/>
    <n v="100000000"/>
    <n v="100000000"/>
    <n v="0"/>
    <n v="100000000"/>
    <n v="100"/>
    <n v="100000000"/>
    <n v="100"/>
    <n v="0"/>
    <n v="100000000"/>
  </r>
  <r>
    <n v="2023"/>
    <n v="100"/>
    <x v="20"/>
    <x v="20"/>
    <x v="20"/>
    <s v="2,3,3301,1603,2021130010107"/>
    <n v="2021130010107"/>
    <s v="001"/>
    <x v="4"/>
    <s v="INV"/>
    <s v="NO"/>
    <s v="FORTALECIMIENTO DE LA PARTICIPACION DE ARTISTAS Y GESTORES CULTURALES EN LOS FESTEJOS Y FIESTAS DE LA LOCALIDAD DE LA VIRGEN Y TURISTICA CARTAGENA DE INDIAS"/>
    <x v="263"/>
    <x v="3"/>
    <x v="12"/>
    <x v="21"/>
    <s v="06"/>
    <s v="00"/>
    <n v="100000000"/>
    <n v="0"/>
    <n v="100000000"/>
    <n v="100000000"/>
    <n v="0"/>
    <n v="100000000"/>
    <n v="100"/>
    <n v="100000000"/>
    <n v="100"/>
    <n v="0"/>
    <n v="100000000"/>
  </r>
  <r>
    <n v="2023"/>
    <n v="100"/>
    <x v="20"/>
    <x v="20"/>
    <x v="20"/>
    <s v="2,3,4502,1000,2021130010126"/>
    <n v="2021130010126"/>
    <s v="001"/>
    <x v="4"/>
    <s v="INV"/>
    <s v="NO"/>
    <s v="FORTALECIMIENTO TECNICO Y LOGISTICO DE LAS ORGANIZACIONES COMUNALES DE LA LOCALIDAD DE LA VIRGEN Y TURISTICA, CARTAGENA DE INDIAS"/>
    <x v="264"/>
    <x v="3"/>
    <x v="12"/>
    <x v="21"/>
    <s v="06"/>
    <s v="00"/>
    <n v="100000000"/>
    <n v="0"/>
    <n v="100000000"/>
    <n v="100000000"/>
    <n v="0"/>
    <n v="100000000"/>
    <n v="100"/>
    <n v="100000000"/>
    <n v="100"/>
    <n v="0"/>
    <n v="100000000"/>
  </r>
  <r>
    <n v="2023"/>
    <n v="100"/>
    <x v="20"/>
    <x v="20"/>
    <x v="20"/>
    <s v="2,3,4599,1000,2021130010127"/>
    <n v="2021130010127"/>
    <s v="001"/>
    <x v="4"/>
    <s v="INV"/>
    <s v="NO"/>
    <s v="FORTALECIMIENTO TECNICO Y LOGISTICO DEL CONSEJO LOCAL DE PLANEACION DE LA LOCALIDAD DE LA VIRGEN Y TURISTICA ? CARTAGENA DE INDIAS"/>
    <x v="265"/>
    <x v="3"/>
    <x v="12"/>
    <x v="21"/>
    <s v="06"/>
    <s v="00"/>
    <n v="100000000"/>
    <n v="0"/>
    <n v="100000000"/>
    <n v="100000000"/>
    <n v="0"/>
    <n v="0"/>
    <n v="0"/>
    <n v="0"/>
    <n v="0"/>
    <n v="100000000"/>
    <n v="0"/>
  </r>
  <r>
    <n v="2023"/>
    <n v="100"/>
    <x v="20"/>
    <x v="20"/>
    <x v="20"/>
    <s v="2,3,4501,0300,2021130010060"/>
    <n v="2021130010060"/>
    <s v="001"/>
    <x v="4"/>
    <s v="INV"/>
    <s v="NO"/>
    <s v="ASISTENCIA INTEGRAL A LA FAUNA DOMESTICA EN CONDICION DE CALLE DE LA LOCALIDAD DE LA VIRGEN Y TURISTICA CARTAGENA DE INDIAS"/>
    <x v="266"/>
    <x v="3"/>
    <x v="12"/>
    <x v="21"/>
    <s v="06"/>
    <s v="00"/>
    <n v="100000000"/>
    <n v="0"/>
    <n v="100000000"/>
    <n v="100000000"/>
    <n v="0"/>
    <n v="99996990"/>
    <n v="100"/>
    <n v="99996990"/>
    <n v="100"/>
    <n v="3010"/>
    <n v="99996990"/>
  </r>
  <r>
    <n v="2023"/>
    <n v="100"/>
    <x v="1"/>
    <x v="1"/>
    <x v="1"/>
    <s v="2,3,2201,0700,2020130010117"/>
    <n v="2020130010117"/>
    <s v="001"/>
    <x v="4"/>
    <s v="INV"/>
    <s v="NO"/>
    <s v="IMPLEMENTACION DE LA ESTRATEGIA UNICOS E INAGOTABLES PARA LA ATENCION A POBLACION DIVERSA: UNA ESCUELA DE Y PARA TODAS Y TODOS, EN  CARTAGENA DE INDIAS"/>
    <x v="30"/>
    <x v="0"/>
    <x v="1"/>
    <x v="1"/>
    <s v="06"/>
    <s v="00"/>
    <n v="100000000"/>
    <n v="0"/>
    <n v="100000000"/>
    <n v="100000000"/>
    <n v="0"/>
    <n v="98583040"/>
    <n v="98.58"/>
    <n v="79794670"/>
    <n v="79.790000000000006"/>
    <n v="1416960"/>
    <n v="76036996"/>
  </r>
  <r>
    <n v="2023"/>
    <n v="100"/>
    <x v="1"/>
    <x v="1"/>
    <x v="1"/>
    <s v="2,3,2201,0700,2021130010039"/>
    <n v="2021130010039"/>
    <s v="001"/>
    <x v="4"/>
    <s v="INV"/>
    <s v="NO"/>
    <s v="FORMULACION POLITICA PUBLICA DISTRITAL SECTOR EDUCATIVO EG+  CARTAGENA DE INDIAS"/>
    <x v="267"/>
    <x v="0"/>
    <x v="1"/>
    <x v="59"/>
    <s v="06"/>
    <s v="00"/>
    <n v="100000000"/>
    <n v="-1714000"/>
    <n v="98286000"/>
    <n v="98286000"/>
    <n v="0"/>
    <n v="98286000"/>
    <n v="100"/>
    <n v="98286000"/>
    <n v="100"/>
    <n v="0"/>
    <n v="98286000"/>
  </r>
  <r>
    <n v="2023"/>
    <n v="100"/>
    <x v="5"/>
    <x v="5"/>
    <x v="5"/>
    <s v="2,3,1702,1100,2021130010187"/>
    <n v="2021130010187"/>
    <s v="001"/>
    <x v="4"/>
    <s v="INV"/>
    <s v="NO"/>
    <s v="FORTALECIMIENTO DOTACION Y CAPACITACION A ORGANIZADORES DE PESCADORES PERTENECIENTES A GRUPOS ETNICOS AFRO CARTAGENA DE INDIAS "/>
    <x v="268"/>
    <x v="2"/>
    <x v="27"/>
    <x v="103"/>
    <s v="06"/>
    <s v="00"/>
    <n v="100000000"/>
    <n v="0"/>
    <n v="100000000"/>
    <n v="97795219"/>
    <n v="2204781"/>
    <n v="97791800"/>
    <n v="97.79"/>
    <n v="97791800"/>
    <n v="97.79"/>
    <n v="2208200"/>
    <n v="97791800"/>
  </r>
  <r>
    <n v="2023"/>
    <n v="100"/>
    <x v="5"/>
    <x v="5"/>
    <x v="5"/>
    <s v="2,3,1702,1100,2021130010237"/>
    <n v="2021130010237"/>
    <s v="001"/>
    <x v="4"/>
    <s v="INV"/>
    <s v="NO"/>
    <s v="ASISTENCIA EMPODERAMIENTO DEL LIDERAZGO DE LAS MUJERES NI?EZ JOVENES FAMILIA Y GENERACION INDIGENA  CARTAGENA DE INDIAS"/>
    <x v="269"/>
    <x v="2"/>
    <x v="27"/>
    <x v="145"/>
    <s v="06"/>
    <s v="00"/>
    <n v="100000000"/>
    <n v="0"/>
    <n v="100000000"/>
    <n v="100000000"/>
    <n v="0"/>
    <n v="99453333"/>
    <n v="99.45"/>
    <n v="99453333"/>
    <n v="99.45"/>
    <n v="546667"/>
    <n v="97553333"/>
  </r>
  <r>
    <n v="2023"/>
    <n v="100"/>
    <x v="5"/>
    <x v="5"/>
    <x v="5"/>
    <s v="2,3,4102,1500,2020130010120"/>
    <n v="2020130010120"/>
    <s v="001"/>
    <x v="4"/>
    <s v="INV"/>
    <s v="NO"/>
    <s v="LOS NINOS, LAS NINAS Y ADOLESCENTES DE CARTAGENA PARTICIPAN Y DISFRUTAN SUS DERECHOS "/>
    <x v="270"/>
    <x v="2"/>
    <x v="20"/>
    <x v="146"/>
    <s v="06"/>
    <s v="00"/>
    <n v="100000000"/>
    <n v="0"/>
    <n v="100000000"/>
    <n v="100000000"/>
    <n v="0"/>
    <n v="97200000"/>
    <n v="97.2"/>
    <n v="97200000"/>
    <n v="97.2"/>
    <n v="2800000"/>
    <n v="97200000"/>
  </r>
  <r>
    <n v="2023"/>
    <n v="100"/>
    <x v="5"/>
    <x v="5"/>
    <x v="5"/>
    <s v="2,3,4103,1500,2020130010101"/>
    <n v="2020130010101"/>
    <s v="001"/>
    <x v="4"/>
    <s v="INV"/>
    <s v="NO"/>
    <s v="FORTALECIMIENTO EMPLEO INCLUSIVO PARA LOS JOVENES-0  CARTAGENA DE INDIAS"/>
    <x v="271"/>
    <x v="4"/>
    <x v="13"/>
    <x v="79"/>
    <s v="06"/>
    <s v="00"/>
    <n v="100000000"/>
    <n v="0"/>
    <n v="100000000"/>
    <n v="100000000"/>
    <n v="0"/>
    <n v="91466666"/>
    <n v="91.47"/>
    <n v="91466666"/>
    <n v="91.47"/>
    <n v="8533334"/>
    <n v="28000000"/>
  </r>
  <r>
    <n v="2023"/>
    <n v="100"/>
    <x v="0"/>
    <x v="0"/>
    <x v="0"/>
    <s v="2,3,1905,0300,2020130010145"/>
    <n v="2020130010145"/>
    <s v="170"/>
    <x v="34"/>
    <s v="INV"/>
    <s v="NO"/>
    <s v="PREVENCION Y CONTROL DE LAS ALTERACIONES DE LA SALUD VISUAL  CARTAGENA DE INDIAS"/>
    <x v="272"/>
    <x v="0"/>
    <x v="0"/>
    <x v="82"/>
    <s v="06"/>
    <s v="00"/>
    <n v="100000000"/>
    <n v="0"/>
    <n v="100000000"/>
    <n v="100000000"/>
    <n v="0"/>
    <n v="98885333"/>
    <n v="98.89"/>
    <n v="98885333"/>
    <n v="98.89"/>
    <n v="1114667"/>
    <n v="65765333"/>
  </r>
  <r>
    <n v="2023"/>
    <n v="100"/>
    <x v="0"/>
    <x v="0"/>
    <x v="0"/>
    <s v="2,3,1905,0300,2020130010146"/>
    <n v="2020130010146"/>
    <s v="170"/>
    <x v="34"/>
    <s v="INV"/>
    <s v="NO"/>
    <s v="PREVENCION Y CONTROL DE SALUD AUDITIVA  CARTAGENA DE INDIAS"/>
    <x v="273"/>
    <x v="0"/>
    <x v="0"/>
    <x v="82"/>
    <s v="06"/>
    <s v="00"/>
    <n v="100000000"/>
    <n v="0"/>
    <n v="100000000"/>
    <n v="100000000"/>
    <n v="0"/>
    <n v="100000000"/>
    <n v="100"/>
    <n v="100000000"/>
    <n v="100"/>
    <n v="0"/>
    <n v="66880000"/>
  </r>
  <r>
    <n v="2023"/>
    <n v="100"/>
    <x v="19"/>
    <x v="19"/>
    <x v="19"/>
    <s v="2,3,4599,1000,2021130010241"/>
    <n v="2021130010241"/>
    <s v="001"/>
    <x v="4"/>
    <s v="INV"/>
    <s v="NO"/>
    <s v="DESARROLLO E IMPLEMENTACION DE CURSOS DE FORMACION VIRTUAL EN LA ESCUELA DE GOBIERNO DEL DISTRITO DE CARTAGENA DE INDIAS"/>
    <x v="274"/>
    <x v="3"/>
    <x v="19"/>
    <x v="147"/>
    <s v="06"/>
    <s v="00"/>
    <n v="100000000"/>
    <n v="0"/>
    <n v="100000000"/>
    <n v="100000000"/>
    <n v="0"/>
    <n v="99999895.799999997"/>
    <n v="100"/>
    <n v="65919955.920000002"/>
    <n v="65.92"/>
    <n v="104.2"/>
    <n v="43199996"/>
  </r>
  <r>
    <n v="2023"/>
    <n v="100"/>
    <x v="14"/>
    <x v="14"/>
    <x v="14"/>
    <s v="2,3,3301,1603,2020130010045"/>
    <n v="2020130010045"/>
    <s v="001"/>
    <x v="4"/>
    <s v="INV"/>
    <s v="NO"/>
    <s v="FORMACION Y DIVULGACION PARA LAS ARTES Y EL EMPRENDIMIENTO EN EL DISTRITO DE  CARTAGENA DE INDIAS"/>
    <x v="139"/>
    <x v="0"/>
    <x v="14"/>
    <x v="85"/>
    <s v="06"/>
    <s v="00"/>
    <n v="100000000"/>
    <n v="0"/>
    <n v="100000000"/>
    <n v="100000000"/>
    <n v="0"/>
    <n v="100000000"/>
    <n v="100"/>
    <n v="100000000"/>
    <n v="100"/>
    <n v="0"/>
    <n v="100000000"/>
  </r>
  <r>
    <n v="2023"/>
    <n v="100"/>
    <x v="11"/>
    <x v="11"/>
    <x v="11"/>
    <s v="2,3,2202,0700,2021130010152"/>
    <n v="2021130010152"/>
    <s v="103"/>
    <x v="64"/>
    <s v="INV"/>
    <s v="NO"/>
    <s v="FORTALECIMIENTO DE LA INSTITUCION UNIVERSITARIA MAYOR DE CARTAGENA DE INDIAS"/>
    <x v="28"/>
    <x v="0"/>
    <x v="1"/>
    <x v="19"/>
    <s v="06"/>
    <s v="00"/>
    <n v="100000000"/>
    <n v="0"/>
    <n v="100000000"/>
    <n v="0"/>
    <n v="100000000"/>
    <n v="0"/>
    <n v="0"/>
    <n v="0"/>
    <n v="0"/>
    <n v="100000000"/>
    <n v="0"/>
  </r>
  <r>
    <n v="2023"/>
    <n v="100"/>
    <x v="14"/>
    <x v="14"/>
    <x v="14"/>
    <s v="2,3,3301,1603,2021130010090"/>
    <n v="2021130010090"/>
    <s v="001"/>
    <x v="4"/>
    <s v="INV"/>
    <s v="NO"/>
    <s v="DESARROLLO DE ACTIVIDADES CULTURALES Y ARTISTICAS PARA LOS JOVENES ENTRE 14 Y 28 A?OS DEL DISTRITO DE   CARTAGENA DE INDIAS"/>
    <x v="275"/>
    <x v="2"/>
    <x v="31"/>
    <x v="128"/>
    <s v="06"/>
    <s v="00"/>
    <n v="90000000"/>
    <n v="0"/>
    <n v="90000000"/>
    <n v="90000000"/>
    <n v="0"/>
    <n v="90000000"/>
    <n v="100"/>
    <n v="90000000"/>
    <n v="100"/>
    <n v="0"/>
    <n v="90000000"/>
  </r>
  <r>
    <n v="2023"/>
    <n v="100"/>
    <x v="14"/>
    <x v="14"/>
    <x v="14"/>
    <s v="2,3,3302,1603,2021130010006"/>
    <n v="2021130010006"/>
    <s v="001"/>
    <x v="4"/>
    <s v="INV"/>
    <s v="NO"/>
    <s v="FORTALECIMIENTO DE PLANES ESPECIALES DE SALVAGUARDIA PARA INCLUSION DE LAS MANIFESTACIONES CULTURALES EN EL DISTRITO DE CARTAGENA DE INDIAS "/>
    <x v="211"/>
    <x v="0"/>
    <x v="14"/>
    <x v="76"/>
    <s v="06"/>
    <s v="00"/>
    <n v="90000000"/>
    <n v="0"/>
    <n v="90000000"/>
    <n v="90000000"/>
    <n v="0"/>
    <n v="90000000"/>
    <n v="100"/>
    <n v="90000000"/>
    <n v="100"/>
    <n v="0"/>
    <n v="90000000"/>
  </r>
  <r>
    <n v="2023"/>
    <n v="100"/>
    <x v="5"/>
    <x v="5"/>
    <x v="5"/>
    <s v="2,3,4103,1500,2021130010228"/>
    <n v="2021130010228"/>
    <s v="001"/>
    <x v="4"/>
    <s v="INV"/>
    <s v="NO"/>
    <s v="ACTUALIZACION MUJERES CONSTRUCTORAS DE PAZ, CARTAGENA DE INDIAS"/>
    <x v="276"/>
    <x v="2"/>
    <x v="18"/>
    <x v="148"/>
    <s v="06"/>
    <s v="00"/>
    <n v="88500000"/>
    <n v="-53500000"/>
    <n v="35000000"/>
    <n v="35000000"/>
    <n v="0"/>
    <n v="35000000"/>
    <n v="100"/>
    <n v="35000000"/>
    <n v="100"/>
    <n v="0"/>
    <n v="35000000"/>
  </r>
  <r>
    <n v="2023"/>
    <n v="100"/>
    <x v="9"/>
    <x v="9"/>
    <x v="9"/>
    <s v="2,3,0401,1003,2021130010179"/>
    <n v="2021130010179"/>
    <s v="001"/>
    <x v="4"/>
    <s v="INV"/>
    <s v="NO"/>
    <s v="Fortalecimiento del proceso de Estratificacion Socioeconomica en el Distrito de  Cartagena de Indias"/>
    <x v="134"/>
    <x v="0"/>
    <x v="21"/>
    <x v="54"/>
    <s v="06"/>
    <s v="00"/>
    <n v="84716667"/>
    <n v="40500000"/>
    <n v="125216667"/>
    <n v="125200000"/>
    <n v="16667"/>
    <n v="125200000"/>
    <n v="99.99"/>
    <n v="125200000"/>
    <n v="99.99"/>
    <n v="16667"/>
    <n v="125200000"/>
  </r>
  <r>
    <n v="2023"/>
    <n v="100"/>
    <x v="1"/>
    <x v="1"/>
    <x v="1"/>
    <s v="2,3,2201,0700,2020130010257"/>
    <n v="2020130010257"/>
    <s v="001"/>
    <x v="4"/>
    <s v="INV"/>
    <s v="NO"/>
    <s v="FORTALECIMIENTO DE LAS PRACTICAS ETNOEDUCATIVAS EN INSTITUCIONES EDUCATIVAS OFICIALES  DEL DISTRITO   CARTAGENA DE INDIAS"/>
    <x v="277"/>
    <x v="0"/>
    <x v="1"/>
    <x v="69"/>
    <s v="06"/>
    <s v="00"/>
    <n v="82500000"/>
    <n v="-2160000"/>
    <n v="80340000"/>
    <n v="80340000"/>
    <n v="0"/>
    <n v="80340000"/>
    <n v="100"/>
    <n v="80340000"/>
    <n v="100"/>
    <n v="0"/>
    <n v="80340000"/>
  </r>
  <r>
    <n v="2023"/>
    <n v="100"/>
    <x v="14"/>
    <x v="14"/>
    <x v="14"/>
    <s v="2,3,3301,1603,2021130010291"/>
    <n v="2021130010291"/>
    <s v="001"/>
    <x v="4"/>
    <s v="INV"/>
    <s v="NO"/>
    <s v="PROTECCION Y GARANTIA DE LOS DERECHOS CULTURALES EN EL DISTRITO DE  CARTAGENA DE INDIAS"/>
    <x v="278"/>
    <x v="0"/>
    <x v="14"/>
    <x v="149"/>
    <s v="06"/>
    <s v="00"/>
    <n v="80457249"/>
    <n v="0"/>
    <n v="80457249"/>
    <n v="80457249"/>
    <n v="0"/>
    <n v="80457249"/>
    <n v="100"/>
    <n v="80457249"/>
    <n v="100"/>
    <n v="0"/>
    <n v="80457249"/>
  </r>
  <r>
    <n v="2023"/>
    <n v="100"/>
    <x v="14"/>
    <x v="14"/>
    <x v="14"/>
    <s v="2,3,3301,1603,2021130010005"/>
    <n v="2021130010005"/>
    <s v="082"/>
    <x v="40"/>
    <s v="INV"/>
    <s v="NO"/>
    <s v="FORTALECIMIENTO Y MODERNIZACION INSTITUCIONAL DEL INSTITUTO DE PATRIMONIO Y CULTURA (IPCC) EN EL DISTRITO DE CARTAGENA DE INDIAS"/>
    <x v="279"/>
    <x v="0"/>
    <x v="14"/>
    <x v="150"/>
    <s v="06"/>
    <s v="00"/>
    <n v="79983168"/>
    <n v="0"/>
    <n v="79983168"/>
    <n v="0"/>
    <n v="79983168"/>
    <n v="0"/>
    <n v="0"/>
    <n v="0"/>
    <n v="0"/>
    <n v="79983168"/>
    <n v="0"/>
  </r>
  <r>
    <n v="2023"/>
    <n v="100"/>
    <x v="14"/>
    <x v="14"/>
    <x v="14"/>
    <s v="2,3,3302,1603,2021130010134"/>
    <n v="2021130010134"/>
    <s v="001"/>
    <x v="4"/>
    <s v="INV"/>
    <s v="NO"/>
    <s v="DESARROLLO DEL FESTIVAL DE MEMORIA ORAL UNA ESTRATEGIA PARA LA SOSTENIBILIDAD CULTURAL COMO GARANTIA DE PERMANENCIA DE LOS VALORES CULTURALES EN EL DISTRITO DE CARTAGENA DE INDIAS"/>
    <x v="280"/>
    <x v="2"/>
    <x v="27"/>
    <x v="151"/>
    <s v="06"/>
    <s v="00"/>
    <n v="75000000"/>
    <n v="0"/>
    <n v="75000000"/>
    <n v="75000000"/>
    <n v="0"/>
    <n v="75000000"/>
    <n v="100"/>
    <n v="75000000"/>
    <n v="100"/>
    <n v="0"/>
    <n v="75000000"/>
  </r>
  <r>
    <n v="2023"/>
    <n v="100"/>
    <x v="5"/>
    <x v="5"/>
    <x v="5"/>
    <s v="2,3,4102,1500,2020130010110"/>
    <n v="2020130010110"/>
    <s v="001"/>
    <x v="4"/>
    <s v="INV"/>
    <s v="NO"/>
    <s v="FORTALECIMIENTO FAMILIAR  CARTAGENA DE INDIAS"/>
    <x v="281"/>
    <x v="2"/>
    <x v="20"/>
    <x v="152"/>
    <s v="06"/>
    <s v="00"/>
    <n v="70000000"/>
    <n v="0"/>
    <n v="70000000"/>
    <n v="69955010"/>
    <n v="44990"/>
    <n v="56955010"/>
    <n v="81.36"/>
    <n v="24000000"/>
    <n v="34.29"/>
    <n v="13044990"/>
    <n v="24000000"/>
  </r>
  <r>
    <n v="2023"/>
    <n v="100"/>
    <x v="5"/>
    <x v="5"/>
    <x v="5"/>
    <s v="2,3,4199,1500,2020130010168"/>
    <n v="2020130010168"/>
    <s v="001"/>
    <x v="4"/>
    <s v="INV"/>
    <s v="NO"/>
    <s v="FORMULACION E IMPLEMENTACION DE LA POLITICA PUBLICA DE JUVENTUD EN  CARTAGENA DE INDIAS"/>
    <x v="282"/>
    <x v="2"/>
    <x v="31"/>
    <x v="153"/>
    <s v="06"/>
    <s v="00"/>
    <n v="70000000"/>
    <n v="0"/>
    <n v="70000000"/>
    <n v="70000000"/>
    <n v="0"/>
    <n v="70000000"/>
    <n v="100"/>
    <n v="70000000"/>
    <n v="100"/>
    <n v="0"/>
    <n v="67200000"/>
  </r>
  <r>
    <n v="2023"/>
    <n v="100"/>
    <x v="2"/>
    <x v="2"/>
    <x v="2"/>
    <s v="2,3,2202,0700,2021130010172"/>
    <n v="2021130010172"/>
    <s v="139"/>
    <x v="65"/>
    <s v="INV"/>
    <s v="NO"/>
    <s v="IMPLEMENTACION DEL PROGRAMA DE FORMACION INTEGRAL ESCUELA TALLER CARTAGENA DE INDIAS DEL DISTRITO DE  CARTAGENA DE INDIAS"/>
    <x v="85"/>
    <x v="0"/>
    <x v="1"/>
    <x v="58"/>
    <s v="06"/>
    <s v="00"/>
    <n v="65173163"/>
    <n v="0"/>
    <n v="65173163"/>
    <n v="65173163"/>
    <n v="0"/>
    <n v="65173163"/>
    <n v="100"/>
    <n v="0"/>
    <n v="0"/>
    <n v="0"/>
    <n v="0"/>
  </r>
  <r>
    <n v="2023"/>
    <n v="100"/>
    <x v="5"/>
    <x v="5"/>
    <x v="5"/>
    <s v="2,3,4502,1000,2021130010213"/>
    <n v="2021130010213"/>
    <s v="001"/>
    <x v="4"/>
    <s v="INV"/>
    <s v="NO"/>
    <s v="ACTUALIZACION LAS MUJERES DECIDIMOS SOBRE EL EJERCICIO DEL PODER CARTAGENA DE INDIAS"/>
    <x v="283"/>
    <x v="2"/>
    <x v="18"/>
    <x v="154"/>
    <s v="06"/>
    <s v="00"/>
    <n v="65000000"/>
    <n v="-7800000"/>
    <n v="57200000"/>
    <n v="43400000"/>
    <n v="13800000"/>
    <n v="43400000"/>
    <n v="75.87"/>
    <n v="43400000"/>
    <n v="75.87"/>
    <n v="13800000"/>
    <n v="43400000"/>
  </r>
  <r>
    <n v="2023"/>
    <n v="100"/>
    <x v="0"/>
    <x v="0"/>
    <x v="0"/>
    <s v="2,3,1905,0300,2020130010058"/>
    <n v="2020130010058"/>
    <s v="016"/>
    <x v="38"/>
    <s v="INV"/>
    <s v="NO"/>
    <s v="PREVENCION Y CONTROL DE LA LEPRA EN EL DISTRITO DE  CARTAGENA DE INDIAS"/>
    <x v="182"/>
    <x v="0"/>
    <x v="0"/>
    <x v="74"/>
    <s v="06"/>
    <s v="00"/>
    <n v="64385222"/>
    <n v="-5853202"/>
    <n v="58532020"/>
    <n v="34085333"/>
    <n v="24446687"/>
    <n v="34085333"/>
    <n v="58.23"/>
    <n v="31812000"/>
    <n v="54.35"/>
    <n v="24446687"/>
    <n v="31812000"/>
  </r>
  <r>
    <n v="2023"/>
    <n v="100"/>
    <x v="6"/>
    <x v="6"/>
    <x v="6"/>
    <s v="2,3,4002,1400,2020130010306"/>
    <n v="2020130010306"/>
    <s v="039"/>
    <x v="14"/>
    <s v="INV"/>
    <s v="NO"/>
    <s v="ELABORACION DE ESTUDIOS SECTORIALES Y SEGUIMIENTO A LA LINEA ESTRATEGICA DE VIVIENDA A TRAVES DE UN OBSERVATORIO DE VIVIENDA DE INTERES SOCIAL DEL PROGRAMA MI CASA MI ENTORNO MI HABITAT DE LA CIUDAD DE CARTAGENA DE INDIAS"/>
    <x v="284"/>
    <x v="1"/>
    <x v="6"/>
    <x v="136"/>
    <s v="06"/>
    <s v="00"/>
    <n v="62000000"/>
    <n v="0"/>
    <n v="62000000"/>
    <n v="62000000"/>
    <n v="0"/>
    <n v="62000000"/>
    <n v="100"/>
    <n v="62000000"/>
    <n v="100"/>
    <n v="0"/>
    <n v="62000000"/>
  </r>
  <r>
    <n v="2023"/>
    <n v="100"/>
    <x v="8"/>
    <x v="8"/>
    <x v="8"/>
    <s v="2,3,4301,1604,2020130010036"/>
    <n v="2020130010036"/>
    <s v="122"/>
    <x v="66"/>
    <s v="INV"/>
    <s v="NO"/>
    <s v="CONSERVACION , MANTENIMIENTO Y MEJORAMIENTO DE LOS ESCENARIOS DEPORTIVOS DE LA CIUDAD COMO ESTRATEGIA DE PRESERVACION DEL PATRIMONIO MATERIAL DEL DISTRITO DE   CARTAGENA DE INDIAS"/>
    <x v="17"/>
    <x v="0"/>
    <x v="9"/>
    <x v="11"/>
    <s v="06"/>
    <s v="00"/>
    <n v="60000000"/>
    <n v="0"/>
    <n v="60000000"/>
    <n v="0"/>
    <n v="60000000"/>
    <n v="0"/>
    <n v="0"/>
    <n v="0"/>
    <n v="0"/>
    <n v="60000000"/>
    <n v="0"/>
  </r>
  <r>
    <n v="2023"/>
    <n v="100"/>
    <x v="5"/>
    <x v="5"/>
    <x v="5"/>
    <s v="2,3,4502,1000,2021130010222"/>
    <n v="2021130010222"/>
    <s v="001"/>
    <x v="4"/>
    <s v="INV"/>
    <s v="NO"/>
    <s v="ADECUACION CARTAGENA LIBRE DE UNA CULTURA MACHISTA CARTAGENA DE INDIAS CARTAGENA DE INDIAS"/>
    <x v="285"/>
    <x v="2"/>
    <x v="18"/>
    <x v="155"/>
    <s v="06"/>
    <s v="00"/>
    <n v="57200000"/>
    <n v="-9400000"/>
    <n v="47800000"/>
    <n v="46806667"/>
    <n v="993333"/>
    <n v="46713333"/>
    <n v="97.73"/>
    <n v="46713333"/>
    <n v="97.73"/>
    <n v="1086667"/>
    <n v="46713333"/>
  </r>
  <r>
    <n v="2023"/>
    <n v="100"/>
    <x v="14"/>
    <x v="14"/>
    <x v="14"/>
    <s v="2,3,3302,1603,2020130010213"/>
    <n v="2020130010213"/>
    <s v="166"/>
    <x v="67"/>
    <s v="INV"/>
    <s v="NO"/>
    <s v="FORTALECIMIENTO A LA APROPIACION SOCIAL Y DIVULGACION DEL PATRIMONIO MATERIAL EN EL DISTRITO DE  CARTAGENA DE INDIAS"/>
    <x v="164"/>
    <x v="0"/>
    <x v="14"/>
    <x v="44"/>
    <s v="06"/>
    <s v="00"/>
    <n v="53985000"/>
    <n v="0"/>
    <n v="53985000"/>
    <n v="0"/>
    <n v="53985000"/>
    <n v="0"/>
    <n v="0"/>
    <n v="0"/>
    <n v="0"/>
    <n v="53985000"/>
    <n v="0"/>
  </r>
  <r>
    <n v="2023"/>
    <n v="100"/>
    <x v="2"/>
    <x v="2"/>
    <x v="2"/>
    <s v="2,3,3502,0200,2021130010146"/>
    <n v="2021130010146"/>
    <s v="001"/>
    <x v="4"/>
    <s v="INV"/>
    <s v="NO"/>
    <s v="APOYO A LA REALIZACION DEL FESTIVAL INTERNACIONAL DE CINE DE CARTAGENA FICCI 2021 PARA LOS BARRIOS DE CARTAGENA DE INDIAS"/>
    <x v="286"/>
    <x v="4"/>
    <x v="24"/>
    <x v="122"/>
    <s v="06"/>
    <s v="00"/>
    <n v="50000000"/>
    <n v="77830250"/>
    <n v="127830250"/>
    <n v="127830250"/>
    <n v="0"/>
    <n v="127830250"/>
    <n v="100"/>
    <n v="127830250"/>
    <n v="100"/>
    <n v="0"/>
    <n v="127830250"/>
  </r>
  <r>
    <n v="2023"/>
    <n v="100"/>
    <x v="2"/>
    <x v="2"/>
    <x v="2"/>
    <s v="2,3,3502,0200,2021130010278"/>
    <n v="2021130010278"/>
    <s v="001"/>
    <x v="4"/>
    <s v="INV"/>
    <s v="NO"/>
    <s v="IMPLEMENTACION DEL PROYECTO CARTAGENA XVI FESTIVAL DE MUSICA CARTAGENA DE INDIAS"/>
    <x v="287"/>
    <x v="4"/>
    <x v="24"/>
    <x v="122"/>
    <s v="06"/>
    <s v="00"/>
    <n v="50000000"/>
    <n v="-50000000"/>
    <n v="0"/>
    <n v="0"/>
    <n v="0"/>
    <n v="0"/>
    <n v="0"/>
    <n v="0"/>
    <n v="0"/>
    <n v="0"/>
    <n v="0"/>
  </r>
  <r>
    <n v="2023"/>
    <n v="100"/>
    <x v="3"/>
    <x v="3"/>
    <x v="3"/>
    <s v="2,3,1906,0300,2021130010121"/>
    <n v="2021130010121"/>
    <s v="138"/>
    <x v="25"/>
    <s v="INV"/>
    <s v="NO"/>
    <s v="ADECUACION DE CENTROS DE SALUD PARA LA POBLACION NEGRA AFROCOLOMBIANA RAIZAL Y PALENQUERA EN EL DISTRITO DE   CARTAGENA DE INDIAS"/>
    <x v="257"/>
    <x v="2"/>
    <x v="27"/>
    <x v="141"/>
    <s v="06"/>
    <s v="00"/>
    <n v="50000000"/>
    <n v="0"/>
    <n v="50000000"/>
    <n v="16580189"/>
    <n v="33419811"/>
    <n v="0"/>
    <n v="0"/>
    <n v="0"/>
    <n v="0"/>
    <n v="50000000"/>
    <n v="0"/>
  </r>
  <r>
    <n v="2023"/>
    <n v="100"/>
    <x v="5"/>
    <x v="5"/>
    <x v="5"/>
    <s v="2,3,4103,1500,2020130010321"/>
    <n v="2020130010321"/>
    <s v="001"/>
    <x v="4"/>
    <s v="INV"/>
    <s v="NO"/>
    <s v="APOYO A LA FORMACION PARA EL TRABAJO GENERACION DE INGRESOS Y RESPONSABILIDAD SOCIAL EMPRESARIAL A PERSONAS HABITANTES DE CALLE EN  CARTAGENA DE INDIAS"/>
    <x v="288"/>
    <x v="2"/>
    <x v="26"/>
    <x v="156"/>
    <s v="06"/>
    <s v="00"/>
    <n v="50000000"/>
    <n v="-50000000"/>
    <n v="0"/>
    <n v="0"/>
    <n v="0"/>
    <n v="0"/>
    <n v="0"/>
    <n v="0"/>
    <n v="0"/>
    <n v="0"/>
    <n v="0"/>
  </r>
  <r>
    <n v="2023"/>
    <n v="100"/>
    <x v="17"/>
    <x v="17"/>
    <x v="17"/>
    <s v="2,3,3207,0900,2020130010241"/>
    <n v="2020130010241"/>
    <s v="001"/>
    <x v="4"/>
    <s v="INV"/>
    <s v="NO"/>
    <s v="CONSTRUCCION PROTECCION COSTERA DE CARTAGENA CIUDAD DE BORDES Y ORILLAS RESILIENTE  CARTAGENA DE INDIAS"/>
    <x v="289"/>
    <x v="1"/>
    <x v="3"/>
    <x v="157"/>
    <s v="06"/>
    <s v="00"/>
    <n v="50000000"/>
    <n v="787662500"/>
    <n v="837662500"/>
    <n v="743662500"/>
    <n v="94000000"/>
    <n v="787662500"/>
    <n v="94.03"/>
    <n v="787662500"/>
    <n v="94.03"/>
    <n v="50000000"/>
    <n v="787662500"/>
  </r>
  <r>
    <n v="2023"/>
    <n v="100"/>
    <x v="14"/>
    <x v="14"/>
    <x v="14"/>
    <s v="2,3,3301,1603,2021130010005"/>
    <n v="2021130010005"/>
    <s v="001"/>
    <x v="4"/>
    <s v="INV"/>
    <s v="NO"/>
    <s v="FORTALECIMIENTO Y MODERNIZACION INSTITUCIONAL DEL INSTITUTO DE PATRIMONIO Y CULTURA (IPCC) EN EL DISTRITO DE CARTAGENA DE INDIAS"/>
    <x v="279"/>
    <x v="0"/>
    <x v="14"/>
    <x v="150"/>
    <s v="06"/>
    <s v="00"/>
    <n v="50000000"/>
    <n v="0"/>
    <n v="50000000"/>
    <n v="50000000"/>
    <n v="0"/>
    <n v="50000000"/>
    <n v="100"/>
    <n v="35714286"/>
    <n v="71.430000000000007"/>
    <n v="0"/>
    <n v="35714286"/>
  </r>
  <r>
    <n v="2023"/>
    <n v="100"/>
    <x v="13"/>
    <x v="13"/>
    <x v="13"/>
    <s v="2,3,2409,0600,2021130010249"/>
    <n v="2021130010249"/>
    <s v="168"/>
    <x v="31"/>
    <s v="INV"/>
    <s v="NO"/>
    <s v="IMPLEMENTACION SISTEMA DE MOVILIDAD SOSTENIBLE EN EL DISTRITO DE   CARTAGENA DE INDIAS"/>
    <x v="209"/>
    <x v="1"/>
    <x v="4"/>
    <x v="46"/>
    <s v="06"/>
    <s v="00"/>
    <n v="47694300"/>
    <n v="0"/>
    <n v="47694300"/>
    <n v="33413333"/>
    <n v="14280967"/>
    <n v="33413333"/>
    <n v="70.06"/>
    <n v="33413333"/>
    <n v="70.06"/>
    <n v="14280967"/>
    <n v="33413333"/>
  </r>
  <r>
    <n v="2023"/>
    <n v="100"/>
    <x v="8"/>
    <x v="8"/>
    <x v="8"/>
    <s v="2,3,4302,1604,2021130010270"/>
    <n v="2021130010270"/>
    <s v="092"/>
    <x v="68"/>
    <s v="INV"/>
    <s v="NO"/>
    <s v="IMPLEMENTACION DEL OBSERVATORIO DE CIENCIAS APLICADAS AL DEPORTE, LA RECREACION, LA ACTIVIDAD FISICA Y EL APROVECHAMIENTO DEL TIEMPO LIBRE EN EL DISTRITO DE  CARTAGENA DE INDIAS"/>
    <x v="149"/>
    <x v="0"/>
    <x v="9"/>
    <x v="95"/>
    <s v="06"/>
    <s v="00"/>
    <n v="45229000"/>
    <n v="0"/>
    <n v="45229000"/>
    <n v="0"/>
    <n v="45229000"/>
    <n v="0"/>
    <n v="0"/>
    <n v="0"/>
    <n v="0"/>
    <n v="45229000"/>
    <n v="0"/>
  </r>
  <r>
    <n v="2023"/>
    <n v="100"/>
    <x v="4"/>
    <x v="4"/>
    <x v="4"/>
    <s v="2,3,4599,1000,2021130010267"/>
    <n v="2021130010267"/>
    <s v="080"/>
    <x v="69"/>
    <s v="INV"/>
    <s v="NO"/>
    <s v="RECUPERACION DEL ESPACIO PUBLICO  CARTAGENA DE INDIAS"/>
    <x v="48"/>
    <x v="1"/>
    <x v="4"/>
    <x v="35"/>
    <s v="06"/>
    <s v="00"/>
    <n v="42439051.450000003"/>
    <n v="0"/>
    <n v="42439051.450000003"/>
    <n v="0"/>
    <n v="42439051.450000003"/>
    <n v="0"/>
    <n v="0"/>
    <n v="0"/>
    <n v="0"/>
    <n v="42439051.450000003"/>
    <n v="0"/>
  </r>
  <r>
    <n v="2023"/>
    <n v="100"/>
    <x v="0"/>
    <x v="0"/>
    <x v="0"/>
    <s v="2,3,1905,0300,2020130010164"/>
    <n v="2020130010164"/>
    <s v="017"/>
    <x v="60"/>
    <s v="INV"/>
    <s v="NO"/>
    <s v="PREVENCION, PROMOCION , VIGILANCIA Y CONTROL DE ENFERMEDADES DE TRANSMISION VECTORIAL EN EL DISTRITO DE CARTAGENA DE INDIAS"/>
    <x v="112"/>
    <x v="0"/>
    <x v="0"/>
    <x v="74"/>
    <s v="06"/>
    <s v="00"/>
    <n v="40000000"/>
    <n v="0"/>
    <n v="40000000"/>
    <n v="0"/>
    <n v="40000000"/>
    <n v="0"/>
    <n v="0"/>
    <n v="0"/>
    <n v="0"/>
    <n v="40000000"/>
    <n v="0"/>
  </r>
  <r>
    <n v="2023"/>
    <n v="100"/>
    <x v="14"/>
    <x v="14"/>
    <x v="14"/>
    <s v="2,3,3301,1603,2020130010218"/>
    <n v="2020130010218"/>
    <s v="123"/>
    <x v="70"/>
    <s v="INV"/>
    <s v="NO"/>
    <s v="MANTENIMIENTO DE LA INFRAESTRUCTURA CULTURAL PARA LA INCLUSION EN EL DISTRITO DE CARTAGENA DE INDIAS"/>
    <x v="41"/>
    <x v="0"/>
    <x v="14"/>
    <x v="29"/>
    <s v="06"/>
    <s v="00"/>
    <n v="40000000"/>
    <n v="0"/>
    <n v="40000000"/>
    <n v="40000000"/>
    <n v="0"/>
    <n v="40000000"/>
    <n v="100"/>
    <n v="40000000"/>
    <n v="100"/>
    <n v="0"/>
    <n v="40000000"/>
  </r>
  <r>
    <n v="2023"/>
    <n v="100"/>
    <x v="5"/>
    <x v="5"/>
    <x v="5"/>
    <s v="2,3,4502,1000,2021130010234"/>
    <n v="2021130010234"/>
    <s v="001"/>
    <x v="4"/>
    <s v="INV"/>
    <s v="NO"/>
    <s v="ACTUALIZACION DIVERSIDAD SEXUAL E IDENTIDADES DE GENERO CARTAGENA DE INDIAS"/>
    <x v="290"/>
    <x v="2"/>
    <x v="32"/>
    <x v="158"/>
    <s v="06"/>
    <s v="00"/>
    <n v="37500000"/>
    <n v="-4500000"/>
    <n v="33000000"/>
    <n v="33000000"/>
    <n v="0"/>
    <n v="31500000"/>
    <n v="95.45"/>
    <n v="31500000"/>
    <n v="95.45"/>
    <n v="1500000"/>
    <n v="31500000"/>
  </r>
  <r>
    <n v="2023"/>
    <n v="100"/>
    <x v="5"/>
    <x v="5"/>
    <x v="5"/>
    <s v="2,3,4502,1000,2021130010235"/>
    <n v="2021130010235"/>
    <s v="001"/>
    <x v="4"/>
    <s v="INV"/>
    <s v="NO"/>
    <s v="FORMULACION DE LA POLITICA PUBLICA DE DIVERSIDAD SEXUAL E IDENTIDADES DE GENERO CARTAGENA DE INDIAS"/>
    <x v="291"/>
    <x v="2"/>
    <x v="32"/>
    <x v="158"/>
    <s v="06"/>
    <s v="00"/>
    <n v="37500000"/>
    <n v="0"/>
    <n v="37500000"/>
    <n v="37487933"/>
    <n v="12067"/>
    <n v="37487933"/>
    <n v="99.97"/>
    <n v="37487933"/>
    <n v="99.97"/>
    <n v="12067"/>
    <n v="37487933"/>
  </r>
  <r>
    <n v="2023"/>
    <n v="100"/>
    <x v="2"/>
    <x v="2"/>
    <x v="2"/>
    <s v="2,3,4599,1000,2021130010216"/>
    <n v="2021130010216"/>
    <s v="001"/>
    <x v="4"/>
    <s v="INV"/>
    <s v="NO"/>
    <s v="FORTALECIMIENTO DEL ECOSISTEMA DE COOPERACION DEL DISTRITO DE CARTAGENA DE INDIAS"/>
    <x v="292"/>
    <x v="4"/>
    <x v="13"/>
    <x v="143"/>
    <s v="06"/>
    <s v="00"/>
    <n v="31000000"/>
    <n v="0"/>
    <n v="31000000"/>
    <n v="26000000"/>
    <n v="5000000"/>
    <n v="26000000"/>
    <n v="83.87"/>
    <n v="26000000"/>
    <n v="83.87"/>
    <n v="5000000"/>
    <n v="26000000"/>
  </r>
  <r>
    <n v="2023"/>
    <n v="100"/>
    <x v="2"/>
    <x v="2"/>
    <x v="2"/>
    <s v="2,3,4003,1400,2021130010208"/>
    <n v="2021130010208"/>
    <s v="111"/>
    <x v="71"/>
    <s v="INV"/>
    <s v="NO"/>
    <s v=" ACTUALIZACION EXTENSION DE REDES DE ACUEDUCTO EN EL DISTRITO DE CARTAGENA  DE INDIAS"/>
    <x v="121"/>
    <x v="1"/>
    <x v="2"/>
    <x v="2"/>
    <s v="06"/>
    <s v="00"/>
    <n v="30000000"/>
    <n v="0"/>
    <n v="30000000"/>
    <n v="0"/>
    <n v="30000000"/>
    <n v="0"/>
    <n v="0"/>
    <n v="0"/>
    <n v="0"/>
    <n v="30000000"/>
    <n v="0"/>
  </r>
  <r>
    <n v="2023"/>
    <n v="100"/>
    <x v="2"/>
    <x v="2"/>
    <x v="2"/>
    <s v="2,3,3502,1603,2021130010289"/>
    <n v="2021130010289"/>
    <s v="001"/>
    <x v="4"/>
    <s v="INV"/>
    <s v="NO"/>
    <s v="APOYO PARA LA IMPLEMENTACION DE HAY FESTIVAL CARTAGENA DE INDIAS DIGITAL EN EL DISTRITO DE CARTAGENA DE INDIAS "/>
    <x v="293"/>
    <x v="4"/>
    <x v="24"/>
    <x v="122"/>
    <s v="06"/>
    <s v="00"/>
    <n v="27830250"/>
    <n v="-27830250"/>
    <n v="0"/>
    <n v="0"/>
    <n v="0"/>
    <n v="0"/>
    <n v="0"/>
    <n v="0"/>
    <n v="0"/>
    <n v="0"/>
    <n v="0"/>
  </r>
  <r>
    <n v="2023"/>
    <n v="100"/>
    <x v="8"/>
    <x v="8"/>
    <x v="8"/>
    <s v="2,3,4302,1604,2021130010270"/>
    <n v="2021130010270"/>
    <s v="011"/>
    <x v="72"/>
    <s v="INV"/>
    <s v="NO"/>
    <s v="IMPLEMENTACION DEL OBSERVATORIO DE CIENCIAS APLICADAS AL DEPORTE, LA RECREACION, LA ACTIVIDAD FISICA Y EL APROVECHAMIENTO DEL TIEMPO LIBRE EN EL DISTRITO DE  CARTAGENA DE INDIAS"/>
    <x v="149"/>
    <x v="0"/>
    <x v="9"/>
    <x v="95"/>
    <s v="06"/>
    <s v="00"/>
    <n v="26623498"/>
    <n v="0"/>
    <n v="26623498"/>
    <n v="0"/>
    <n v="26623498"/>
    <n v="0"/>
    <n v="0"/>
    <n v="0"/>
    <n v="0"/>
    <n v="26623498"/>
    <n v="0"/>
  </r>
  <r>
    <n v="2023"/>
    <n v="100"/>
    <x v="2"/>
    <x v="2"/>
    <x v="2"/>
    <s v="2,3,2202,0700,2021130010172"/>
    <n v="2021130010172"/>
    <s v="126"/>
    <x v="73"/>
    <s v="INV"/>
    <s v="NO"/>
    <s v="IMPLEMENTACION DEL PROGRAMA DE FORMACION INTEGRAL ESCUELA TALLER CARTAGENA DE INDIAS DEL DISTRITO DE  CARTAGENA DE INDIAS"/>
    <x v="85"/>
    <x v="0"/>
    <x v="1"/>
    <x v="58"/>
    <s v="06"/>
    <s v="00"/>
    <n v="20000000"/>
    <n v="0"/>
    <n v="20000000"/>
    <n v="20000000"/>
    <n v="0"/>
    <n v="20000000"/>
    <n v="100"/>
    <n v="0"/>
    <n v="0"/>
    <n v="0"/>
    <n v="0"/>
  </r>
  <r>
    <n v="2023"/>
    <n v="100"/>
    <x v="0"/>
    <x v="0"/>
    <x v="0"/>
    <s v="2,3,1906,0300,2021130010153"/>
    <n v="2021130010153"/>
    <s v="179"/>
    <x v="74"/>
    <s v="INV"/>
    <s v="NO"/>
    <s v="FORTALECIMIENTO DE LA CALIDAD DE LA ATENCION EN SALUD  PARA LA POBLACION POBRE NO ASEGURADA RESIDENTE  EN EL DISTRITO DE CARTAGENA DE INDIAS"/>
    <x v="9"/>
    <x v="0"/>
    <x v="0"/>
    <x v="0"/>
    <s v="06"/>
    <s v="00"/>
    <n v="20000000"/>
    <n v="0"/>
    <n v="20000000"/>
    <n v="0"/>
    <n v="20000000"/>
    <n v="0"/>
    <n v="0"/>
    <n v="0"/>
    <n v="0"/>
    <n v="20000000"/>
    <n v="0"/>
  </r>
  <r>
    <n v="2023"/>
    <n v="100"/>
    <x v="0"/>
    <x v="0"/>
    <x v="0"/>
    <s v="2,3,1903,0300,2020130010157"/>
    <n v="2020130010157"/>
    <s v="184"/>
    <x v="75"/>
    <s v="INV"/>
    <s v="NO"/>
    <s v="CONTROL Y VIGILANCIA DE MEDICAMENTOS EN EL DISTRITO DE  CARTAGENA DE INDIAS"/>
    <x v="215"/>
    <x v="0"/>
    <x v="0"/>
    <x v="0"/>
    <s v="06"/>
    <s v="00"/>
    <n v="20000000"/>
    <n v="0"/>
    <n v="20000000"/>
    <n v="0"/>
    <n v="20000000"/>
    <n v="0"/>
    <n v="0"/>
    <n v="0"/>
    <n v="0"/>
    <n v="20000000"/>
    <n v="0"/>
  </r>
  <r>
    <n v="2023"/>
    <n v="100"/>
    <x v="0"/>
    <x v="0"/>
    <x v="0"/>
    <s v="2,3,1906,0300,2021130010153"/>
    <n v="2021130010153"/>
    <s v="017"/>
    <x v="60"/>
    <s v="INV"/>
    <s v="NO"/>
    <s v="FORTALECIMIENTO DE LA CALIDAD DE LA ATENCION EN SALUD  PARA LA POBLACION POBRE NO ASEGURADA RESIDENTE  EN EL DISTRITO DE CARTAGENA DE INDIAS"/>
    <x v="9"/>
    <x v="0"/>
    <x v="0"/>
    <x v="0"/>
    <s v="06"/>
    <s v="00"/>
    <n v="20000000"/>
    <n v="0"/>
    <n v="20000000"/>
    <n v="0"/>
    <n v="20000000"/>
    <n v="0"/>
    <n v="0"/>
    <n v="0"/>
    <n v="0"/>
    <n v="20000000"/>
    <n v="0"/>
  </r>
  <r>
    <n v="2023"/>
    <n v="100"/>
    <x v="16"/>
    <x v="16"/>
    <x v="16"/>
    <s v="2,3,3203,0900,2021130010198"/>
    <n v="2021130010198"/>
    <s v="014"/>
    <x v="76"/>
    <s v="INV"/>
    <s v="NO"/>
    <s v="IMPLEMENTACION DE LA GESTION INTEGRAL DEL RECURSO HIDRICO  CARTAGENA DE INDIAS"/>
    <x v="64"/>
    <x v="1"/>
    <x v="16"/>
    <x v="45"/>
    <s v="06"/>
    <s v="00"/>
    <n v="19135544"/>
    <n v="0"/>
    <n v="19135544"/>
    <n v="0"/>
    <n v="19135544"/>
    <n v="0"/>
    <n v="0"/>
    <n v="0"/>
    <n v="0"/>
    <n v="19135544"/>
    <n v="0"/>
  </r>
  <r>
    <n v="2023"/>
    <n v="100"/>
    <x v="8"/>
    <x v="8"/>
    <x v="8"/>
    <s v="2,3,4302,1604,2021130010270"/>
    <n v="2021130010270"/>
    <s v="024"/>
    <x v="77"/>
    <s v="INV"/>
    <s v="NO"/>
    <s v="IMPLEMENTACION DEL OBSERVATORIO DE CIENCIAS APLICADAS AL DEPORTE, LA RECREACION, LA ACTIVIDAD FISICA Y EL APROVECHAMIENTO DEL TIEMPO LIBRE EN EL DISTRITO DE  CARTAGENA DE INDIAS"/>
    <x v="149"/>
    <x v="0"/>
    <x v="9"/>
    <x v="95"/>
    <s v="06"/>
    <s v="00"/>
    <n v="12700000"/>
    <n v="0"/>
    <n v="12700000"/>
    <n v="0"/>
    <n v="12700000"/>
    <n v="0"/>
    <n v="0"/>
    <n v="0"/>
    <n v="0"/>
    <n v="12700000"/>
    <n v="0"/>
  </r>
  <r>
    <n v="2023"/>
    <n v="100"/>
    <x v="4"/>
    <x v="4"/>
    <x v="4"/>
    <s v="2,3,3299,0900,2020130010211"/>
    <n v="2020130010211"/>
    <s v="080"/>
    <x v="69"/>
    <s v="INV"/>
    <s v="NO"/>
    <s v="CONSERVACION INTEGRAL DEL ESPACIO PUBLICO  CARTAGENA DE INDIAS"/>
    <x v="141"/>
    <x v="1"/>
    <x v="4"/>
    <x v="90"/>
    <s v="06"/>
    <s v="00"/>
    <n v="9072509.5500000007"/>
    <n v="0"/>
    <n v="9072509.5500000007"/>
    <n v="0"/>
    <n v="9072509.5500000007"/>
    <n v="0"/>
    <n v="0"/>
    <n v="0"/>
    <n v="0"/>
    <n v="9072509.5500000007"/>
    <n v="0"/>
  </r>
  <r>
    <n v="2023"/>
    <n v="100"/>
    <x v="13"/>
    <x v="13"/>
    <x v="13"/>
    <s v="2,3,4599,1000,2021130010248"/>
    <n v="2021130010248"/>
    <s v="079"/>
    <x v="78"/>
    <s v="INV"/>
    <s v="NO"/>
    <s v="IMPLEMENTACION DE REINGENIERIA INSTITUCIONAL Y FORTALECIMIENTO FINANCIERO DEL DEPARTAMENTO ADMINISTRATIVO DE TRANSITO Y TRANSPORTE DE   CARTAGENA DE INDIAS"/>
    <x v="37"/>
    <x v="1"/>
    <x v="4"/>
    <x v="26"/>
    <s v="06"/>
    <s v="00"/>
    <n v="9057878"/>
    <n v="0"/>
    <n v="9057878"/>
    <n v="4445529.7699999996"/>
    <n v="4612348.2300000004"/>
    <n v="0"/>
    <n v="0"/>
    <n v="0"/>
    <n v="0"/>
    <n v="9057878"/>
    <n v="0"/>
  </r>
  <r>
    <n v="2023"/>
    <n v="100"/>
    <x v="17"/>
    <x v="17"/>
    <x v="17"/>
    <s v="2,3,3205,0900,2020130010239"/>
    <n v="2020130010239"/>
    <s v="023"/>
    <x v="79"/>
    <s v="INV"/>
    <s v="NO"/>
    <s v="CONSTRUCCION SISTEMA HIDRICO Y PLAN MAESTRO DE DRENAJES PLUVIALES EN LA CIUDAD DE CARTAGENA PARA SALVAR EL HABITAT  CARTAGENA DE INDIAS"/>
    <x v="47"/>
    <x v="1"/>
    <x v="3"/>
    <x v="17"/>
    <s v="06"/>
    <s v="00"/>
    <n v="7983160"/>
    <n v="0"/>
    <n v="7983160"/>
    <n v="0"/>
    <n v="7983160"/>
    <n v="0"/>
    <n v="0"/>
    <n v="0"/>
    <n v="0"/>
    <n v="7983160"/>
    <n v="0"/>
  </r>
  <r>
    <n v="2023"/>
    <n v="100"/>
    <x v="1"/>
    <x v="1"/>
    <x v="1"/>
    <s v="2,3,2201,0700,2021130010277"/>
    <n v="2021130010277"/>
    <s v="071"/>
    <x v="1"/>
    <s v="INV"/>
    <s v="NO"/>
    <s v="IMPLEMENTACION DE LA ESTRATEGIA ESCUELA DINAMICA: YO TAMBIEN LLEGO, ATENCION A POBLACION CON EXTRAEDAD EN EL DISTRITO DE  CARTAGENA DE INDIAS"/>
    <x v="87"/>
    <x v="0"/>
    <x v="1"/>
    <x v="1"/>
    <s v="06"/>
    <s v="00"/>
    <n v="7565879"/>
    <n v="4187205"/>
    <n v="11753084"/>
    <n v="7565879"/>
    <n v="4187205"/>
    <n v="7565879"/>
    <n v="64.37"/>
    <n v="7565879"/>
    <n v="64.37"/>
    <n v="4187205"/>
    <n v="7565879"/>
  </r>
  <r>
    <n v="2023"/>
    <n v="100"/>
    <x v="13"/>
    <x v="13"/>
    <x v="13"/>
    <s v="2,3,2409,0600,2021130010249"/>
    <n v="2021130010249"/>
    <s v="079"/>
    <x v="78"/>
    <s v="INV"/>
    <s v="NO"/>
    <s v="IMPLEMENTACION SISTEMA DE MOVILIDAD SOSTENIBLE EN EL DISTRITO DE   CARTAGENA DE INDIAS"/>
    <x v="209"/>
    <x v="1"/>
    <x v="4"/>
    <x v="46"/>
    <s v="06"/>
    <s v="00"/>
    <n v="6364960"/>
    <n v="0"/>
    <n v="6364960"/>
    <n v="6364960"/>
    <n v="0"/>
    <n v="6364960"/>
    <n v="100"/>
    <n v="6364960"/>
    <n v="100"/>
    <n v="0"/>
    <n v="5150000"/>
  </r>
  <r>
    <n v="2023"/>
    <n v="100"/>
    <x v="0"/>
    <x v="0"/>
    <x v="0"/>
    <s v="2,3,1906,0300,2021130010156"/>
    <n v="2021130010156"/>
    <s v="189"/>
    <x v="80"/>
    <s v="INV"/>
    <s v="NO"/>
    <s v="AMPLIACION Y CONTINUIDAD DE LA AFILIACION AL REGIMEN SUBSIDIADO EN SALUD EN EL DISTRITO DE  CARTAGENA DE INDIAS"/>
    <x v="0"/>
    <x v="0"/>
    <x v="0"/>
    <x v="0"/>
    <s v="06"/>
    <s v="00"/>
    <n v="6000000"/>
    <n v="0"/>
    <n v="6000000"/>
    <n v="6000000"/>
    <n v="0"/>
    <n v="6000000"/>
    <n v="100"/>
    <n v="6000000"/>
    <n v="100"/>
    <n v="0"/>
    <n v="6000000"/>
  </r>
  <r>
    <n v="2023"/>
    <n v="100"/>
    <x v="10"/>
    <x v="10"/>
    <x v="10"/>
    <s v="2,3,4501,1000,2021130010180"/>
    <n v="2021130010180"/>
    <s v="084"/>
    <x v="81"/>
    <s v="INV"/>
    <s v="NO"/>
    <s v="IMPLEMENTACION Y SOSTENIMIENTO DE HERRAMIENTAS TECNOLOGICAS PARA SEGURIDAD Y SOCORRO"/>
    <x v="27"/>
    <x v="3"/>
    <x v="11"/>
    <x v="18"/>
    <s v="06"/>
    <s v="00"/>
    <n v="1427638"/>
    <n v="0"/>
    <n v="1427638"/>
    <n v="0"/>
    <n v="1427638"/>
    <n v="0"/>
    <n v="0"/>
    <n v="0"/>
    <n v="0"/>
    <n v="1427638"/>
    <n v="0"/>
  </r>
  <r>
    <n v="2023"/>
    <n v="100"/>
    <x v="13"/>
    <x v="13"/>
    <x v="13"/>
    <s v="2,3,2409,0600,2021130010253"/>
    <n v="2021130010253"/>
    <s v="001"/>
    <x v="4"/>
    <s v="INV"/>
    <s v="NO"/>
    <s v="ESTUDIOS PARA IMPLEMENTAR EL SISTEMA DE FISCALIZACION ELECTRONICA PARA LA REGULACION Y EL CONTROL DEL TRANSITO EN EL DISTRITO DE   CARTAGENA DE INDIAS"/>
    <x v="294"/>
    <x v="1"/>
    <x v="4"/>
    <x v="26"/>
    <s v="06"/>
    <s v="00"/>
    <n v="3"/>
    <n v="0"/>
    <n v="3"/>
    <n v="0"/>
    <n v="3"/>
    <n v="0"/>
    <n v="0"/>
    <n v="0"/>
    <n v="0"/>
    <n v="3"/>
    <n v="0"/>
  </r>
  <r>
    <n v="2023"/>
    <n v="100"/>
    <x v="13"/>
    <x v="13"/>
    <x v="13"/>
    <s v="2,3,4599,1000,2021130010252"/>
    <n v="2021130010252"/>
    <s v="079"/>
    <x v="78"/>
    <s v="INV"/>
    <s v="NO"/>
    <s v="DISE?O E IMPLEMENTACION DE UNA PLATAFORMA TECNOLOGICA  VIRTUAL PARA LA INFORMACION Y LA GESTION DE TRAMITES EN EL DEPARTAMENTO ADMINISTRATIVO DE TRANSITO Y TRANSPORTE EN EL DISTRITO DE   CARTAGENA DE INDIAS"/>
    <x v="295"/>
    <x v="1"/>
    <x v="4"/>
    <x v="26"/>
    <s v="06"/>
    <s v="00"/>
    <n v="2"/>
    <n v="0"/>
    <n v="2"/>
    <n v="0"/>
    <n v="2"/>
    <n v="0"/>
    <n v="0"/>
    <n v="0"/>
    <n v="0"/>
    <n v="2"/>
    <n v="0"/>
  </r>
  <r>
    <n v="2023"/>
    <n v="100"/>
    <x v="4"/>
    <x v="4"/>
    <x v="4"/>
    <s v="2,3,4301,1604,2020130010036"/>
    <n v="2020130010036"/>
    <s v="001"/>
    <x v="4"/>
    <s v="INV"/>
    <s v="NO"/>
    <s v="CONSERVACION , MANTENIMIENTO Y MEJORAMIENTO DE LOS ESCENARIOS DEPORTIVOS DE LA CIUDAD COMO ESTRATEGIA DE PRESERVACION DEL PATRIMONIO MATERIAL DEL DISTRITO DE   CARTAGENA DE INDIAS"/>
    <x v="17"/>
    <x v="0"/>
    <x v="9"/>
    <x v="11"/>
    <s v="06"/>
    <s v="00"/>
    <n v="1"/>
    <n v="7798940977"/>
    <n v="7798940978"/>
    <n v="7798940977"/>
    <n v="1"/>
    <n v="7798940977"/>
    <n v="100"/>
    <n v="7798940977"/>
    <n v="100"/>
    <n v="1"/>
    <n v="7798940977"/>
  </r>
  <r>
    <n v="2023"/>
    <n v="100"/>
    <x v="4"/>
    <x v="4"/>
    <x v="4"/>
    <s v="2,3,4503,1000,2020130010033"/>
    <n v="2020130010033"/>
    <s v="086"/>
    <x v="82"/>
    <s v="INV"/>
    <s v="NO"/>
    <s v="CONTROL DE LOS RIESGOS EN NUESTRO TERRITORIO  CARTAGENA DE INDIAS"/>
    <x v="15"/>
    <x v="1"/>
    <x v="7"/>
    <x v="9"/>
    <s v="06"/>
    <s v="00"/>
    <n v="1"/>
    <n v="0"/>
    <n v="1"/>
    <n v="0"/>
    <n v="1"/>
    <n v="0"/>
    <n v="0"/>
    <n v="0"/>
    <n v="0"/>
    <n v="1"/>
    <n v="0"/>
  </r>
  <r>
    <n v="2023"/>
    <n v="100"/>
    <x v="4"/>
    <x v="4"/>
    <x v="4"/>
    <s v="2,3,4599,1000,2021130010267"/>
    <n v="2021130010267"/>
    <s v="147"/>
    <x v="83"/>
    <s v="INV"/>
    <s v="NO"/>
    <s v="RECUPERACION DEL ESPACIO PUBLICO  CARTAGENA DE INDIAS"/>
    <x v="48"/>
    <x v="1"/>
    <x v="4"/>
    <x v="35"/>
    <s v="06"/>
    <s v="00"/>
    <n v="1"/>
    <n v="0"/>
    <n v="1"/>
    <n v="0"/>
    <n v="1"/>
    <n v="0"/>
    <n v="0"/>
    <n v="0"/>
    <n v="0"/>
    <n v="1"/>
    <n v="0"/>
  </r>
  <r>
    <n v="2023"/>
    <n v="100"/>
    <x v="4"/>
    <x v="4"/>
    <x v="4"/>
    <s v="2,3,2408,0600,2020130010075"/>
    <n v="2020130010075"/>
    <s v="191"/>
    <x v="84"/>
    <s v="INV"/>
    <s v="NO"/>
    <s v="FORTALECIMIENTO OPERACIONAL DEL SISTEMA INTEGRADO DE TRANSPORTE MASIVO DE CARTAGENA DE INDIAS  TRANSCARIBE  CARTAGENA DE INDIAS"/>
    <x v="8"/>
    <x v="1"/>
    <x v="4"/>
    <x v="5"/>
    <s v="06"/>
    <s v="00"/>
    <n v="1"/>
    <n v="0"/>
    <n v="1"/>
    <n v="0"/>
    <n v="1"/>
    <n v="0"/>
    <n v="0"/>
    <n v="0"/>
    <n v="0"/>
    <n v="1"/>
    <n v="0"/>
  </r>
  <r>
    <n v="2023"/>
    <n v="100"/>
    <x v="15"/>
    <x v="15"/>
    <x v="15"/>
    <s v="2,3,4501,1000,2020130010031"/>
    <n v="2020130010031"/>
    <s v="161"/>
    <x v="85"/>
    <s v="INV"/>
    <s v="NO"/>
    <s v="MEJORAMIENTO DE LA CONVIVENCIA CON LA IMPLEMENTACIN DEL CODIGO NACIONAL DE SEGURIDAD Y CONVIVENCIA CIUDADANA  Y  LA MODERNIZACION DE LAS INSPECCIONES DE POLICA EN EL DISTRITO DE  CARTAGENA DE INDIAS"/>
    <x v="67"/>
    <x v="3"/>
    <x v="11"/>
    <x v="47"/>
    <s v="06"/>
    <s v="00"/>
    <n v="1"/>
    <n v="0"/>
    <n v="1"/>
    <n v="0"/>
    <n v="1"/>
    <n v="0"/>
    <n v="0"/>
    <n v="0"/>
    <n v="0"/>
    <n v="1"/>
    <n v="0"/>
  </r>
  <r>
    <n v="2023"/>
    <n v="100"/>
    <x v="7"/>
    <x v="7"/>
    <x v="7"/>
    <s v="2,3,4599,1000,2022130010001"/>
    <n v="2022130010001"/>
    <s v="177"/>
    <x v="86"/>
    <s v="INV"/>
    <s v="NO"/>
    <s v="IMPLEMENTACION DE ESTRATEGIAS PARA EL MEJORAMIENTO Y SOSTENIBILIDAD DE LAS FINANZAS EN EL DISTRITO DE CARTAGENA DE INDIAS  CARTAGENA DE INDIAS"/>
    <x v="16"/>
    <x v="3"/>
    <x v="8"/>
    <x v="10"/>
    <s v="06"/>
    <s v="00"/>
    <n v="1"/>
    <n v="0"/>
    <n v="1"/>
    <n v="0"/>
    <n v="1"/>
    <n v="0"/>
    <n v="0"/>
    <n v="0"/>
    <n v="0"/>
    <n v="1"/>
    <n v="0"/>
  </r>
  <r>
    <n v="2023"/>
    <n v="100"/>
    <x v="20"/>
    <x v="20"/>
    <x v="20"/>
    <s v="2,3,0000,0000,0000130010402"/>
    <n v="130010402"/>
    <s v="095"/>
    <x v="87"/>
    <s v="INV"/>
    <s v="NO"/>
    <s v="MODERNIZACION DEL SISTEMA DISTRITAL DE PLANEACION Y DESCENTRALIZACION  "/>
    <x v="72"/>
    <x v="3"/>
    <x v="12"/>
    <x v="21"/>
    <s v="06"/>
    <s v="00"/>
    <n v="1"/>
    <n v="0"/>
    <n v="1"/>
    <n v="0"/>
    <n v="1"/>
    <n v="0"/>
    <n v="0"/>
    <n v="0"/>
    <n v="0"/>
    <n v="1"/>
    <n v="0"/>
  </r>
  <r>
    <n v="2023"/>
    <n v="100"/>
    <x v="5"/>
    <x v="5"/>
    <x v="5"/>
    <s v="2,3,4502,1000,2021130010214"/>
    <n v="2021130010214"/>
    <s v="001"/>
    <x v="4"/>
    <s v="INV"/>
    <s v="NO"/>
    <s v="ACTUALIZACION Y REFORMULACION DE LA POLITICA PUBLICA DE MUJER CARTAGENA DE INDIAS"/>
    <x v="296"/>
    <x v="2"/>
    <x v="18"/>
    <x v="154"/>
    <s v="06"/>
    <s v="00"/>
    <n v="1"/>
    <n v="-1"/>
    <n v="0"/>
    <n v="0"/>
    <n v="0"/>
    <n v="0"/>
    <n v="0"/>
    <n v="0"/>
    <n v="0"/>
    <n v="0"/>
    <n v="0"/>
  </r>
  <r>
    <n v="2023"/>
    <n v="100"/>
    <x v="5"/>
    <x v="5"/>
    <x v="5"/>
    <s v="2,3,4502,1000,2021130010233"/>
    <n v="2021130010233"/>
    <s v="001"/>
    <x v="4"/>
    <s v="INV"/>
    <s v="NO"/>
    <s v="ACTUALIZACION INSTANCIA RECTORA DE LA POLITICA PUBLICA DE MUJERES CARTAGENA DE INDIAS"/>
    <x v="297"/>
    <x v="2"/>
    <x v="18"/>
    <x v="154"/>
    <s v="06"/>
    <s v="00"/>
    <n v="1"/>
    <n v="-1"/>
    <n v="0"/>
    <n v="0"/>
    <n v="0"/>
    <n v="0"/>
    <n v="0"/>
    <n v="0"/>
    <n v="0"/>
    <n v="0"/>
    <n v="0"/>
  </r>
  <r>
    <n v="2023"/>
    <n v="100"/>
    <x v="5"/>
    <x v="5"/>
    <x v="5"/>
    <s v="2,3,4102,1500,2020130010119"/>
    <n v="2020130010119"/>
    <s v="065"/>
    <x v="88"/>
    <s v="INV"/>
    <s v="NO"/>
    <s v="COMPROMISO CON LA SALVACION DE  NUESTRA PRIMERA INFANCIA EN EL DISTRITO DE  CARTAGENA DE INDIAS"/>
    <x v="89"/>
    <x v="2"/>
    <x v="20"/>
    <x v="60"/>
    <s v="06"/>
    <s v="00"/>
    <n v="1"/>
    <n v="0"/>
    <n v="1"/>
    <n v="0"/>
    <n v="1"/>
    <n v="0"/>
    <n v="0"/>
    <n v="0"/>
    <n v="0"/>
    <n v="1"/>
    <n v="0"/>
  </r>
  <r>
    <n v="2023"/>
    <n v="100"/>
    <x v="9"/>
    <x v="9"/>
    <x v="9"/>
    <s v="2,3,0401,1003,2021130010179"/>
    <n v="2021130010179"/>
    <s v="173"/>
    <x v="89"/>
    <s v="INV"/>
    <s v="NO"/>
    <s v="Fortalecimiento del proceso de Estratificacion Socioeconomica en el Distrito de  Cartagena de Indias"/>
    <x v="134"/>
    <x v="0"/>
    <x v="21"/>
    <x v="54"/>
    <s v="06"/>
    <s v="00"/>
    <n v="1"/>
    <n v="0"/>
    <n v="1"/>
    <n v="0"/>
    <n v="1"/>
    <n v="0"/>
    <n v="0"/>
    <n v="0"/>
    <n v="0"/>
    <n v="1"/>
    <n v="0"/>
  </r>
  <r>
    <n v="2023"/>
    <n v="100"/>
    <x v="13"/>
    <x v="13"/>
    <x v="13"/>
    <s v="2,3,2409,0600,2020130010329"/>
    <n v="2020130010329"/>
    <s v="001"/>
    <x v="4"/>
    <s v="INV"/>
    <s v="NO"/>
    <s v="SUSTITUCION DE VEHICULOS DE TRACCION ANIMAL DEDICADOS AL TRANSPORTE DE CARGA LIVIANA EXISTENTES EN EL DISTRITO DE   CARTAGENA DE INDIAS"/>
    <x v="298"/>
    <x v="1"/>
    <x v="4"/>
    <x v="46"/>
    <s v="06"/>
    <s v="00"/>
    <n v="1"/>
    <n v="0"/>
    <n v="1"/>
    <n v="0"/>
    <n v="1"/>
    <n v="0"/>
    <n v="0"/>
    <n v="0"/>
    <n v="0"/>
    <n v="1"/>
    <n v="0"/>
  </r>
  <r>
    <n v="2023"/>
    <n v="100"/>
    <x v="17"/>
    <x v="17"/>
    <x v="17"/>
    <s v="2,3,2402,0600,2021130010154"/>
    <n v="2021130010154"/>
    <s v="001"/>
    <x v="4"/>
    <s v="INV"/>
    <s v="NO"/>
    <s v="DISE?O Y CONSTRUCCION DE VIAS POR CONTRIBUCION DE VALORIZACION DENTRO DEL PROGRAMA &quot;CARTAGENA SE CONECTA&quot; CARTAGENA DE INDIAS "/>
    <x v="299"/>
    <x v="1"/>
    <x v="3"/>
    <x v="159"/>
    <s v="06"/>
    <s v="00"/>
    <n v="1"/>
    <n v="0"/>
    <n v="1"/>
    <n v="0"/>
    <n v="1"/>
    <n v="0"/>
    <n v="0"/>
    <n v="0"/>
    <n v="0"/>
    <n v="1"/>
    <n v="0"/>
  </r>
  <r>
    <n v="2023"/>
    <n v="100"/>
    <x v="19"/>
    <x v="19"/>
    <x v="19"/>
    <s v="2,3,4502,1000,2021130010240"/>
    <n v="2021130010240"/>
    <s v="001"/>
    <x v="4"/>
    <s v="INV"/>
    <s v="NO"/>
    <s v="FORMACION INVESTIGACION PREMIOS JORGE PIEDRAHITA ADUEN"/>
    <x v="300"/>
    <x v="3"/>
    <x v="25"/>
    <x v="140"/>
    <s v="06"/>
    <s v="00"/>
    <n v="1"/>
    <n v="0"/>
    <n v="1"/>
    <n v="0"/>
    <n v="1"/>
    <n v="0"/>
    <n v="0"/>
    <n v="0"/>
    <n v="0"/>
    <n v="1"/>
    <n v="0"/>
  </r>
  <r>
    <n v="2023"/>
    <n v="100"/>
    <x v="4"/>
    <x v="4"/>
    <x v="4"/>
    <s v="2,3,4503,1000,2020130010034"/>
    <n v="2020130010034"/>
    <s v="R070"/>
    <x v="90"/>
    <s v="INV"/>
    <s v="NO"/>
    <s v="APORTES PARA MITIGAR EL RIESGO EN LAS COMUNIDADES DEL DISTRITO   CARTAGENA DE INDIAS"/>
    <x v="79"/>
    <x v="1"/>
    <x v="7"/>
    <x v="55"/>
    <s v="06"/>
    <s v="00"/>
    <n v="0"/>
    <n v="210484635.09999999"/>
    <n v="210484635.09999999"/>
    <n v="0"/>
    <n v="210484635.09999999"/>
    <n v="0"/>
    <n v="0"/>
    <n v="0"/>
    <n v="0"/>
    <n v="210484635.09999999"/>
    <n v="0"/>
  </r>
  <r>
    <n v="2023"/>
    <n v="100"/>
    <x v="4"/>
    <x v="4"/>
    <x v="4"/>
    <s v="2,3,4503,1000,2021130010147"/>
    <n v="2021130010147"/>
    <s v="R070"/>
    <x v="90"/>
    <s v="INV"/>
    <s v="NO"/>
    <s v="EXTENSION DEL CONOCIMIENTO DEL RIESGO EN NUESTRO TERRITORIO   CARTAGENA DE INDIAS"/>
    <x v="53"/>
    <x v="1"/>
    <x v="7"/>
    <x v="39"/>
    <s v="06"/>
    <s v="00"/>
    <n v="0"/>
    <n v="0"/>
    <n v="0"/>
    <n v="0"/>
    <n v="0"/>
    <n v="0"/>
    <n v="0"/>
    <n v="0"/>
    <n v="0"/>
    <n v="0"/>
    <n v="0"/>
  </r>
  <r>
    <n v="2023"/>
    <n v="100"/>
    <x v="4"/>
    <x v="4"/>
    <x v="4"/>
    <s v="2,3,3299,0900,2020130010211"/>
    <n v="2020130010211"/>
    <s v="R080"/>
    <x v="91"/>
    <s v="INV"/>
    <s v="NO"/>
    <s v="CONSERVACION INTEGRAL DEL ESPACIO PUBLICO  CARTAGENA DE INDIAS"/>
    <x v="141"/>
    <x v="1"/>
    <x v="4"/>
    <x v="90"/>
    <s v="06"/>
    <s v="00"/>
    <n v="0"/>
    <n v="69663233"/>
    <n v="69663233"/>
    <n v="67500000"/>
    <n v="2163233"/>
    <n v="10500000"/>
    <n v="15.07"/>
    <n v="10500000"/>
    <n v="15.07"/>
    <n v="59163233"/>
    <n v="10500000"/>
  </r>
  <r>
    <n v="2023"/>
    <n v="100"/>
    <x v="4"/>
    <x v="4"/>
    <x v="4"/>
    <s v="2,3,4599,1000,2021130010267"/>
    <n v="2021130010267"/>
    <s v="R080"/>
    <x v="91"/>
    <s v="INV"/>
    <s v="NO"/>
    <s v="RECUPERACION DEL ESPACIO PUBLICO  CARTAGENA DE INDIAS"/>
    <x v="48"/>
    <x v="1"/>
    <x v="4"/>
    <x v="35"/>
    <s v="06"/>
    <s v="00"/>
    <n v="0"/>
    <n v="336767.05"/>
    <n v="336767.05"/>
    <n v="0"/>
    <n v="336767.05"/>
    <n v="0"/>
    <n v="0"/>
    <n v="0"/>
    <n v="0"/>
    <n v="336767.05"/>
    <n v="0"/>
  </r>
  <r>
    <n v="2023"/>
    <n v="100"/>
    <x v="4"/>
    <x v="4"/>
    <x v="4"/>
    <s v="2,3,4103,1500,2021130010259"/>
    <n v="2021130010259"/>
    <s v="R107"/>
    <x v="92"/>
    <s v="INV"/>
    <s v="NO"/>
    <s v="APOYO  IMPLEMENTACION DEL PROGRAMA DE FAMILIAS EN ACCION EN CARTAGENA DE INDIAS -GT+  CARTAGENA DE INDIAS"/>
    <x v="66"/>
    <x v="0"/>
    <x v="17"/>
    <x v="34"/>
    <s v="06"/>
    <s v="00"/>
    <n v="0"/>
    <n v="31629890.420000002"/>
    <n v="31629890.420000002"/>
    <n v="31629890.420000002"/>
    <n v="0"/>
    <n v="22700000"/>
    <n v="71.77"/>
    <n v="22700000"/>
    <n v="71.77"/>
    <n v="8929890.4199999999"/>
    <n v="22700000"/>
  </r>
  <r>
    <n v="2023"/>
    <n v="100"/>
    <x v="4"/>
    <x v="4"/>
    <x v="4"/>
    <s v="2,3,4503,1000,2020130010033"/>
    <n v="2020130010033"/>
    <s v="R119"/>
    <x v="93"/>
    <s v="INV"/>
    <s v="NO"/>
    <s v="CONTROL DE LOS RIESGOS EN NUESTRO TERRITORIO  CARTAGENA DE INDIAS"/>
    <x v="15"/>
    <x v="1"/>
    <x v="7"/>
    <x v="9"/>
    <s v="06"/>
    <s v="00"/>
    <n v="0"/>
    <n v="449397986.91000003"/>
    <n v="449397986.91000003"/>
    <n v="0"/>
    <n v="449397986.91000003"/>
    <n v="0"/>
    <n v="0"/>
    <n v="0"/>
    <n v="0"/>
    <n v="449397986.91000003"/>
    <n v="0"/>
  </r>
  <r>
    <n v="2023"/>
    <n v="100"/>
    <x v="4"/>
    <x v="4"/>
    <x v="4"/>
    <s v="2,3,4503,1000,2020130010034"/>
    <n v="2020130010034"/>
    <s v="R119"/>
    <x v="93"/>
    <s v="INV"/>
    <s v="NO"/>
    <s v="APORTES PARA MITIGAR EL RIESGO EN LAS COMUNIDADES DEL DISTRITO   CARTAGENA DE INDIAS"/>
    <x v="79"/>
    <x v="1"/>
    <x v="7"/>
    <x v="55"/>
    <s v="06"/>
    <s v="00"/>
    <n v="0"/>
    <n v="469840001"/>
    <n v="469840001"/>
    <n v="469840001"/>
    <n v="0"/>
    <n v="0"/>
    <n v="0"/>
    <n v="0"/>
    <n v="0"/>
    <n v="469840001"/>
    <n v="0"/>
  </r>
  <r>
    <n v="2023"/>
    <n v="100"/>
    <x v="4"/>
    <x v="4"/>
    <x v="4"/>
    <s v="2,3,4503,1000,2021130010147"/>
    <n v="2021130010147"/>
    <s v="R119"/>
    <x v="93"/>
    <s v="INV"/>
    <s v="NO"/>
    <s v="EXTENSION DEL CONOCIMIENTO DEL RIESGO EN NUESTRO TERRITORIO   CARTAGENA DE INDIAS"/>
    <x v="53"/>
    <x v="1"/>
    <x v="7"/>
    <x v="39"/>
    <s v="06"/>
    <s v="00"/>
    <n v="0"/>
    <n v="1049657614.5"/>
    <n v="1049657614.5"/>
    <n v="692153951"/>
    <n v="357503663.5"/>
    <n v="692153951"/>
    <n v="65.94"/>
    <n v="29000000"/>
    <n v="2.76"/>
    <n v="357503663.5"/>
    <n v="29000000"/>
  </r>
  <r>
    <n v="2023"/>
    <n v="100"/>
    <x v="4"/>
    <x v="4"/>
    <x v="4"/>
    <s v="2,3,4103,1500,2021130010259"/>
    <n v="2021130010259"/>
    <s v="R124"/>
    <x v="94"/>
    <s v="INV"/>
    <s v="NO"/>
    <s v="APOYO  IMPLEMENTACION DEL PROGRAMA DE FAMILIAS EN ACCION EN CARTAGENA DE INDIAS -GT+  CARTAGENA DE INDIAS"/>
    <x v="66"/>
    <x v="0"/>
    <x v="17"/>
    <x v="34"/>
    <s v="06"/>
    <s v="00"/>
    <n v="0"/>
    <n v="69086226"/>
    <n v="69086226"/>
    <n v="69086226"/>
    <n v="0"/>
    <n v="64866664"/>
    <n v="93.89"/>
    <n v="64866664"/>
    <n v="93.89"/>
    <n v="4219562"/>
    <n v="64866664"/>
  </r>
  <r>
    <n v="2023"/>
    <n v="100"/>
    <x v="4"/>
    <x v="4"/>
    <x v="4"/>
    <s v="2,3,4599,1000,2021130010267"/>
    <n v="2021130010267"/>
    <s v="R147"/>
    <x v="95"/>
    <s v="INV"/>
    <s v="NO"/>
    <s v="RECUPERACION DEL ESPACIO PUBLICO  CARTAGENA DE INDIAS"/>
    <x v="48"/>
    <x v="1"/>
    <x v="4"/>
    <x v="35"/>
    <s v="06"/>
    <s v="00"/>
    <n v="0"/>
    <n v="14671922.560000001"/>
    <n v="14671922.560000001"/>
    <n v="0"/>
    <n v="14671922.560000001"/>
    <n v="0"/>
    <n v="0"/>
    <n v="0"/>
    <n v="0"/>
    <n v="14671922.560000001"/>
    <n v="0"/>
  </r>
  <r>
    <n v="2023"/>
    <n v="100"/>
    <x v="4"/>
    <x v="4"/>
    <x v="4"/>
    <s v="2,3,3202,0900,2021130010197"/>
    <n v="2021130010197"/>
    <s v="198"/>
    <x v="96"/>
    <s v="INV"/>
    <s v="NO"/>
    <s v="RECUPERACION DE AREAS AMBIENTALMENTE DEGRADADAS  CARTAGENA DE INDIAS"/>
    <x v="91"/>
    <x v="1"/>
    <x v="16"/>
    <x v="61"/>
    <s v="06"/>
    <s v="00"/>
    <n v="0"/>
    <n v="19656369125.619999"/>
    <n v="19656369125.619999"/>
    <n v="0"/>
    <n v="19656369125.619999"/>
    <n v="0"/>
    <n v="0"/>
    <n v="0"/>
    <n v="0"/>
    <n v="19656369125.619999"/>
    <n v="0"/>
  </r>
  <r>
    <n v="2023"/>
    <n v="100"/>
    <x v="4"/>
    <x v="4"/>
    <x v="4"/>
    <s v="2,3,4503,1000,2020130010033"/>
    <n v="2020130010033"/>
    <s v="B119"/>
    <x v="97"/>
    <s v="INV"/>
    <s v="NO"/>
    <s v="CONTROL DE LOS RIESGOS EN NUESTRO TERRITORIO  CARTAGENA DE INDIAS"/>
    <x v="15"/>
    <x v="1"/>
    <x v="7"/>
    <x v="9"/>
    <s v="06"/>
    <s v="00"/>
    <n v="0"/>
    <n v="957977955.44000006"/>
    <n v="957977955.44000006"/>
    <n v="0"/>
    <n v="957977955.44000006"/>
    <n v="0"/>
    <n v="0"/>
    <n v="0"/>
    <n v="0"/>
    <n v="957977955.44000006"/>
    <n v="0"/>
  </r>
  <r>
    <n v="2023"/>
    <n v="100"/>
    <x v="4"/>
    <x v="4"/>
    <x v="4"/>
    <s v="2,3,2408,0600,2020130010075"/>
    <n v="2020130010075"/>
    <s v="001"/>
    <x v="4"/>
    <s v="INV"/>
    <s v="NO"/>
    <s v="FORTALECIMIENTO OPERACIONAL DEL SISTEMA INTEGRADO DE TRANSPORTE MASIVO DE CARTAGENA DE INDIAS  TRANSCARIBE  CARTAGENA DE INDIAS"/>
    <x v="8"/>
    <x v="1"/>
    <x v="4"/>
    <x v="5"/>
    <s v="06"/>
    <s v="00"/>
    <n v="0"/>
    <n v="24497254638"/>
    <n v="24497254638"/>
    <n v="24497254638"/>
    <n v="0"/>
    <n v="24497254638"/>
    <n v="100"/>
    <n v="24497254638"/>
    <n v="100"/>
    <n v="0"/>
    <n v="24497254638"/>
  </r>
  <r>
    <n v="2023"/>
    <n v="100"/>
    <x v="4"/>
    <x v="4"/>
    <x v="4"/>
    <s v="2,3,2499,0600,2020130010160"/>
    <n v="2020130010160"/>
    <s v="B100"/>
    <x v="98"/>
    <s v="INV"/>
    <s v="NO"/>
    <s v="DISE?O DE PLAN INTEGRAL PARA MEJORAR LA MOVILIDAD EN  CARTAGENA DE INDIAS"/>
    <x v="138"/>
    <x v="1"/>
    <x v="4"/>
    <x v="89"/>
    <s v="06"/>
    <s v="00"/>
    <n v="0"/>
    <n v="838579349.24000001"/>
    <n v="838579349.24000001"/>
    <n v="381600000"/>
    <n v="456979349.24000001"/>
    <n v="217873334"/>
    <n v="25.98"/>
    <n v="178373334"/>
    <n v="21.27"/>
    <n v="620706015.24000001"/>
    <n v="178373334"/>
  </r>
  <r>
    <n v="2023"/>
    <n v="100"/>
    <x v="4"/>
    <x v="4"/>
    <x v="4"/>
    <s v="2,3,4103,1500,2020130010071"/>
    <n v="2020130010071"/>
    <s v="R004"/>
    <x v="99"/>
    <s v="INV"/>
    <s v="NO"/>
    <s v="APOYO DINAMICA FAMILIAR PARA SUPERACION DE LA POBREZA Y DESIGUALDAD "/>
    <x v="188"/>
    <x v="0"/>
    <x v="17"/>
    <x v="115"/>
    <s v="06"/>
    <s v="00"/>
    <n v="0"/>
    <n v="11507204.4"/>
    <n v="11507204.4"/>
    <n v="0"/>
    <n v="11507204.4"/>
    <n v="0"/>
    <n v="0"/>
    <n v="0"/>
    <n v="0"/>
    <n v="11507204.4"/>
    <n v="0"/>
  </r>
  <r>
    <n v="2023"/>
    <n v="100"/>
    <x v="4"/>
    <x v="4"/>
    <x v="4"/>
    <s v="2,3,4599,1000,2021130010267"/>
    <n v="2021130010267"/>
    <s v="R008"/>
    <x v="100"/>
    <s v="INV"/>
    <s v="NO"/>
    <s v="RECUPERACION DEL ESPACIO PUBLICO  CARTAGENA DE INDIAS"/>
    <x v="48"/>
    <x v="1"/>
    <x v="4"/>
    <x v="35"/>
    <s v="06"/>
    <s v="00"/>
    <n v="0"/>
    <n v="690112148.95000005"/>
    <n v="690112148.95000005"/>
    <n v="302059480"/>
    <n v="388052668.94999999"/>
    <n v="228147538.33000001"/>
    <n v="33.06"/>
    <n v="204747538.33000001"/>
    <n v="29.67"/>
    <n v="461964610.62"/>
    <n v="204747538.33000001"/>
  </r>
  <r>
    <n v="2023"/>
    <n v="100"/>
    <x v="4"/>
    <x v="4"/>
    <x v="4"/>
    <s v="2,3,4503,1000,2020130010033"/>
    <n v="2020130010033"/>
    <s v="R009"/>
    <x v="101"/>
    <s v="INV"/>
    <s v="NO"/>
    <s v="CONTROL DE LOS RIESGOS EN NUESTRO TERRITORIO  CARTAGENA DE INDIAS"/>
    <x v="15"/>
    <x v="1"/>
    <x v="7"/>
    <x v="9"/>
    <s v="06"/>
    <s v="00"/>
    <n v="0"/>
    <n v="47902420"/>
    <n v="47902420"/>
    <n v="0"/>
    <n v="47902420"/>
    <n v="0"/>
    <n v="0"/>
    <n v="0"/>
    <n v="0"/>
    <n v="47902420"/>
    <n v="0"/>
  </r>
  <r>
    <n v="2023"/>
    <n v="100"/>
    <x v="4"/>
    <x v="4"/>
    <x v="4"/>
    <s v="2,3,4503,1000,2020130010033"/>
    <n v="2020130010033"/>
    <s v="R070"/>
    <x v="90"/>
    <s v="INV"/>
    <s v="NO"/>
    <s v="CONTROL DE LOS RIESGOS EN NUESTRO TERRITORIO  CARTAGENA DE INDIAS"/>
    <x v="15"/>
    <x v="1"/>
    <x v="7"/>
    <x v="9"/>
    <s v="06"/>
    <s v="00"/>
    <n v="0"/>
    <n v="628671429.05999994"/>
    <n v="628671429.05999994"/>
    <n v="0"/>
    <n v="628671429.05999994"/>
    <n v="0"/>
    <n v="0"/>
    <n v="0"/>
    <n v="0"/>
    <n v="628671429.05999994"/>
    <n v="0"/>
  </r>
  <r>
    <n v="2023"/>
    <n v="100"/>
    <x v="4"/>
    <x v="4"/>
    <x v="4"/>
    <s v="2,3,2499,0600,2020130010160"/>
    <n v="2020130010160"/>
    <s v="R100"/>
    <x v="102"/>
    <s v="INV"/>
    <s v="NO"/>
    <s v="DISE?O DE PLAN INTEGRAL PARA MEJORAR LA MOVILIDAD EN  CARTAGENA DE INDIAS"/>
    <x v="138"/>
    <x v="1"/>
    <x v="4"/>
    <x v="89"/>
    <s v="06"/>
    <s v="00"/>
    <n v="0"/>
    <n v="7098672.7800000003"/>
    <n v="7098672.7800000003"/>
    <n v="0"/>
    <n v="7098672.7800000003"/>
    <n v="0"/>
    <n v="0"/>
    <n v="0"/>
    <n v="0"/>
    <n v="7098672.7800000003"/>
    <n v="0"/>
  </r>
  <r>
    <n v="2023"/>
    <n v="100"/>
    <x v="4"/>
    <x v="4"/>
    <x v="4"/>
    <s v="2,3,2408,0600,2021130010243"/>
    <n v="2021130010243"/>
    <s v="018"/>
    <x v="103"/>
    <s v="INV"/>
    <s v="NO"/>
    <s v="IMPLEMENTACION DEL SISTEMA PARA RETIRO DE VEHICULOS DE TRANSPORTE PUBLICO COLECTIVO (FONDO DE DESINTEGRACION) EN EL DISTRITO DE CARTAGENA DE INDIAS"/>
    <x v="301"/>
    <x v="1"/>
    <x v="4"/>
    <x v="5"/>
    <s v="06"/>
    <s v="00"/>
    <n v="0"/>
    <n v="20734679472.779999"/>
    <n v="20734679472.779999"/>
    <n v="20734679472.779999"/>
    <n v="0"/>
    <n v="20734679472.779999"/>
    <n v="100"/>
    <n v="20734679472.779999"/>
    <n v="100"/>
    <n v="0"/>
    <n v="20734679472.779999"/>
  </r>
  <r>
    <n v="2023"/>
    <n v="100"/>
    <x v="4"/>
    <x v="4"/>
    <x v="4"/>
    <s v="2,3,2408,0600,2020130010075"/>
    <n v="2020130010075"/>
    <s v="B001"/>
    <x v="104"/>
    <s v="INV"/>
    <s v="NO"/>
    <s v="FORTALECIMIENTO OPERACIONAL DEL SISTEMA INTEGRADO DE TRANSPORTE MASIVO DE CARTAGENA DE INDIAS  TRANSCARIBE  CARTAGENA DE INDIAS"/>
    <x v="8"/>
    <x v="1"/>
    <x v="4"/>
    <x v="5"/>
    <s v="06"/>
    <s v="00"/>
    <n v="0"/>
    <n v="57000000000"/>
    <n v="57000000000"/>
    <n v="57000000000"/>
    <n v="0"/>
    <n v="57000000000"/>
    <n v="100"/>
    <n v="57000000000"/>
    <n v="100"/>
    <n v="0"/>
    <n v="57000000000"/>
  </r>
  <r>
    <n v="2023"/>
    <n v="100"/>
    <x v="4"/>
    <x v="4"/>
    <x v="4"/>
    <s v="2,3,4103,1500,2021130010160"/>
    <n v="2021130010160"/>
    <s v="B053"/>
    <x v="105"/>
    <s v="INV"/>
    <s v="NO"/>
    <s v="APOYO A LA SEGURIDAD ALIMENTARIA Y NUTRICION PARA LA SUPERACION DE LA POBREZA EXTREMA Y DESIGUALDAD"/>
    <x v="84"/>
    <x v="0"/>
    <x v="17"/>
    <x v="57"/>
    <s v="06"/>
    <s v="00"/>
    <n v="0"/>
    <n v="1370204297.1800001"/>
    <n v="1370204297.1800001"/>
    <n v="1370204297"/>
    <n v="0.18"/>
    <n v="0"/>
    <n v="0"/>
    <n v="0"/>
    <n v="0"/>
    <n v="1370204297.1800001"/>
    <n v="0"/>
  </r>
  <r>
    <n v="2023"/>
    <n v="100"/>
    <x v="4"/>
    <x v="4"/>
    <x v="4"/>
    <s v="2,3,4002,1400,2021130010266"/>
    <n v="2021130010266"/>
    <s v="B062"/>
    <x v="106"/>
    <s v="INV"/>
    <s v="NO"/>
    <s v="GENERACION  DEL ESPACIO PUBLICO  CARTAGENA DE INDIAS"/>
    <x v="248"/>
    <x v="1"/>
    <x v="4"/>
    <x v="20"/>
    <s v="06"/>
    <s v="00"/>
    <n v="0"/>
    <n v="2278335734.5599999"/>
    <n v="2278335734.5599999"/>
    <n v="1207024408.74"/>
    <n v="1071311325.8200001"/>
    <n v="111702444"/>
    <n v="4.9000000000000004"/>
    <n v="0"/>
    <n v="0"/>
    <n v="2166633290.5599999"/>
    <n v="0"/>
  </r>
  <r>
    <n v="2023"/>
    <n v="100"/>
    <x v="4"/>
    <x v="4"/>
    <x v="4"/>
    <s v="2,3,4599,1000,2021130010267"/>
    <n v="2021130010267"/>
    <s v="B062"/>
    <x v="106"/>
    <s v="INV"/>
    <s v="NO"/>
    <s v="RECUPERACION DEL ESPACIO PUBLICO  CARTAGENA DE INDIAS"/>
    <x v="48"/>
    <x v="1"/>
    <x v="4"/>
    <x v="35"/>
    <s v="06"/>
    <s v="00"/>
    <n v="0"/>
    <n v="440000000"/>
    <n v="440000000"/>
    <n v="440000000"/>
    <n v="0"/>
    <n v="432073335"/>
    <n v="98.2"/>
    <n v="392216668"/>
    <n v="89.14"/>
    <n v="7926665"/>
    <n v="392216668"/>
  </r>
  <r>
    <n v="2023"/>
    <n v="100"/>
    <x v="4"/>
    <x v="4"/>
    <x v="4"/>
    <s v="2,3,4103,1500,2021130010160"/>
    <n v="2021130010160"/>
    <s v="B075"/>
    <x v="107"/>
    <s v="INV"/>
    <s v="NO"/>
    <s v="APOYO A LA SEGURIDAD ALIMENTARIA Y NUTRICION PARA LA SUPERACION DE LA POBREZA EXTREMA Y DESIGUALDAD"/>
    <x v="84"/>
    <x v="0"/>
    <x v="17"/>
    <x v="57"/>
    <s v="06"/>
    <s v="00"/>
    <n v="0"/>
    <n v="938807504.19000006"/>
    <n v="938807504.19000006"/>
    <n v="938807504"/>
    <n v="0.19"/>
    <n v="938807504"/>
    <n v="100"/>
    <n v="938807504"/>
    <n v="100"/>
    <n v="0.19"/>
    <n v="0"/>
  </r>
  <r>
    <n v="2023"/>
    <n v="100"/>
    <x v="4"/>
    <x v="4"/>
    <x v="4"/>
    <s v="2,3,4599,1000,2021130010267"/>
    <n v="2021130010267"/>
    <s v="B080"/>
    <x v="108"/>
    <s v="INV"/>
    <s v="NO"/>
    <s v="RECUPERACION DEL ESPACIO PUBLICO  CARTAGENA DE INDIAS"/>
    <x v="48"/>
    <x v="1"/>
    <x v="4"/>
    <x v="35"/>
    <s v="06"/>
    <s v="00"/>
    <n v="0"/>
    <n v="475881224.72000003"/>
    <n v="475881224.72000003"/>
    <n v="475800000"/>
    <n v="81224.72"/>
    <n v="471300000"/>
    <n v="99.04"/>
    <n v="441300000"/>
    <n v="92.73"/>
    <n v="4581224.72"/>
    <n v="437300000"/>
  </r>
  <r>
    <n v="2023"/>
    <n v="100"/>
    <x v="4"/>
    <x v="4"/>
    <x v="4"/>
    <s v="2,3,4103,1500,2021130010160"/>
    <n v="2021130010160"/>
    <s v="B108"/>
    <x v="109"/>
    <s v="INV"/>
    <s v="NO"/>
    <s v="APOYO A LA SEGURIDAD ALIMENTARIA Y NUTRICION PARA LA SUPERACION DE LA POBREZA EXTREMA Y DESIGUALDAD"/>
    <x v="84"/>
    <x v="0"/>
    <x v="17"/>
    <x v="57"/>
    <s v="06"/>
    <s v="00"/>
    <n v="0"/>
    <n v="450430434"/>
    <n v="450430434"/>
    <n v="450430433.80000001"/>
    <n v="0.2"/>
    <n v="281783197"/>
    <n v="62.56"/>
    <n v="171730789"/>
    <n v="38.130000000000003"/>
    <n v="168647237"/>
    <n v="171730789"/>
  </r>
  <r>
    <n v="2023"/>
    <n v="100"/>
    <x v="4"/>
    <x v="4"/>
    <x v="4"/>
    <s v="2,3,4503,1000,2021130010147"/>
    <n v="2021130010147"/>
    <s v="B119"/>
    <x v="97"/>
    <s v="INV"/>
    <s v="NO"/>
    <s v="EXTENSION DEL CONOCIMIENTO DEL RIESGO EN NUESTRO TERRITORIO   CARTAGENA DE INDIAS"/>
    <x v="53"/>
    <x v="1"/>
    <x v="7"/>
    <x v="39"/>
    <s v="06"/>
    <s v="00"/>
    <n v="0"/>
    <n v="0"/>
    <n v="0"/>
    <n v="0"/>
    <n v="0"/>
    <n v="0"/>
    <n v="0"/>
    <n v="0"/>
    <n v="0"/>
    <n v="0"/>
    <n v="0"/>
  </r>
  <r>
    <n v="2023"/>
    <n v="100"/>
    <x v="4"/>
    <x v="4"/>
    <x v="4"/>
    <s v="2,3,4103,1500,2021130010160"/>
    <n v="2021130010160"/>
    <s v="B124"/>
    <x v="110"/>
    <s v="INV"/>
    <s v="NO"/>
    <s v="APOYO A LA SEGURIDAD ALIMENTARIA Y NUTRICION PARA LA SUPERACION DE LA POBREZA EXTREMA Y DESIGUALDAD"/>
    <x v="84"/>
    <x v="0"/>
    <x v="17"/>
    <x v="57"/>
    <s v="06"/>
    <s v="00"/>
    <n v="0"/>
    <n v="2623213815.2800002"/>
    <n v="2623213815.2800002"/>
    <n v="2623213814.3400002"/>
    <n v="0.94"/>
    <n v="2623213814.3400002"/>
    <n v="100"/>
    <n v="2623213814.3400002"/>
    <n v="100"/>
    <n v="0.94"/>
    <n v="2623213814.3400002"/>
  </r>
  <r>
    <n v="2023"/>
    <n v="100"/>
    <x v="4"/>
    <x v="4"/>
    <x v="4"/>
    <s v="2,3,4103,1500,2021130010160"/>
    <n v="2021130010160"/>
    <s v="B126"/>
    <x v="111"/>
    <s v="INV"/>
    <s v="NO"/>
    <s v="APOYO A LA SEGURIDAD ALIMENTARIA Y NUTRICION PARA LA SUPERACION DE LA POBREZA EXTREMA Y DESIGUALDAD"/>
    <x v="84"/>
    <x v="0"/>
    <x v="17"/>
    <x v="57"/>
    <s v="06"/>
    <s v="00"/>
    <n v="0"/>
    <n v="71947210"/>
    <n v="71947210"/>
    <n v="71947210"/>
    <n v="0"/>
    <n v="71947210"/>
    <n v="100"/>
    <n v="71947210"/>
    <n v="100"/>
    <n v="0"/>
    <n v="71947210"/>
  </r>
  <r>
    <n v="2023"/>
    <n v="100"/>
    <x v="4"/>
    <x v="4"/>
    <x v="4"/>
    <s v="2,3,4002,1400,2021130010266"/>
    <n v="2021130010266"/>
    <s v="B138"/>
    <x v="112"/>
    <s v="INV"/>
    <s v="NO"/>
    <s v="GENERACION  DEL ESPACIO PUBLICO  CARTAGENA DE INDIAS"/>
    <x v="248"/>
    <x v="1"/>
    <x v="4"/>
    <x v="20"/>
    <s v="06"/>
    <s v="00"/>
    <n v="0"/>
    <n v="51664265.439999998"/>
    <n v="51664265.439999998"/>
    <n v="0"/>
    <n v="51664265.439999998"/>
    <n v="0"/>
    <n v="0"/>
    <n v="0"/>
    <n v="0"/>
    <n v="51664265.439999998"/>
    <n v="0"/>
  </r>
  <r>
    <n v="2023"/>
    <n v="100"/>
    <x v="4"/>
    <x v="4"/>
    <x v="4"/>
    <s v="2,3,4103,1500,2021130010160"/>
    <n v="2021130010160"/>
    <s v="B138"/>
    <x v="112"/>
    <s v="INV"/>
    <s v="NO"/>
    <s v="APOYO A LA SEGURIDAD ALIMENTARIA Y NUTRICION PARA LA SUPERACION DE LA POBREZA EXTREMA Y DESIGUALDAD"/>
    <x v="84"/>
    <x v="0"/>
    <x v="17"/>
    <x v="57"/>
    <s v="06"/>
    <s v="00"/>
    <n v="0"/>
    <n v="7545396739.3500004"/>
    <n v="7545396739.3500004"/>
    <n v="7545396739"/>
    <n v="0.35"/>
    <n v="7305396641.6700001"/>
    <n v="96.82"/>
    <n v="7305396641.1099997"/>
    <n v="96.82"/>
    <n v="240000097.68000001"/>
    <n v="7305396641.1099997"/>
  </r>
  <r>
    <n v="2023"/>
    <n v="100"/>
    <x v="4"/>
    <x v="4"/>
    <x v="4"/>
    <s v="2,3,4503,1000,2020130010033"/>
    <n v="2020130010033"/>
    <s v="B193"/>
    <x v="113"/>
    <s v="INV"/>
    <s v="NO"/>
    <s v="CONTROL DE LOS RIESGOS EN NUESTRO TERRITORIO  CARTAGENA DE INDIAS"/>
    <x v="15"/>
    <x v="1"/>
    <x v="7"/>
    <x v="9"/>
    <s v="06"/>
    <s v="00"/>
    <n v="0"/>
    <n v="502483.51"/>
    <n v="502483.51"/>
    <n v="0"/>
    <n v="502483.51"/>
    <n v="0"/>
    <n v="0"/>
    <n v="0"/>
    <n v="0"/>
    <n v="502483.51"/>
    <n v="0"/>
  </r>
  <r>
    <n v="2023"/>
    <n v="100"/>
    <x v="4"/>
    <x v="4"/>
    <x v="4"/>
    <s v="2,3,4103,1500,2021130010159"/>
    <n v="2021130010159"/>
    <s v="R053"/>
    <x v="114"/>
    <s v="INV"/>
    <s v="NO"/>
    <s v="APOYO FORTALECIMIENTO PARA LA SUPERACION DE LA POBREZA EXTREMA Y DEISIGUALDAD "/>
    <x v="46"/>
    <x v="0"/>
    <x v="17"/>
    <x v="34"/>
    <s v="06"/>
    <s v="00"/>
    <n v="0"/>
    <n v="27610269.329999998"/>
    <n v="27610269.329999998"/>
    <n v="0"/>
    <n v="27610269.329999998"/>
    <n v="0"/>
    <n v="0"/>
    <n v="0"/>
    <n v="0"/>
    <n v="27610269.329999998"/>
    <n v="0"/>
  </r>
  <r>
    <n v="2023"/>
    <n v="100"/>
    <x v="4"/>
    <x v="4"/>
    <x v="4"/>
    <s v="2,3,4103,1500,2021130010160"/>
    <n v="2021130010160"/>
    <s v="R053"/>
    <x v="114"/>
    <s v="INV"/>
    <s v="NO"/>
    <s v="APOYO A LA SEGURIDAD ALIMENTARIA Y NUTRICION PARA LA SUPERACION DE LA POBREZA EXTREMA Y DESIGUALDAD"/>
    <x v="84"/>
    <x v="0"/>
    <x v="17"/>
    <x v="57"/>
    <s v="06"/>
    <s v="00"/>
    <n v="0"/>
    <n v="31271212.82"/>
    <n v="31271212.82"/>
    <n v="15360184"/>
    <n v="15911028.82"/>
    <n v="15360184"/>
    <n v="49.12"/>
    <n v="15360184"/>
    <n v="49.12"/>
    <n v="15911028.82"/>
    <n v="15360184"/>
  </r>
  <r>
    <n v="2023"/>
    <n v="100"/>
    <x v="4"/>
    <x v="4"/>
    <x v="4"/>
    <s v="2,3,4103,1500,2021130010161"/>
    <n v="2021130010161"/>
    <s v="R053"/>
    <x v="114"/>
    <s v="INV"/>
    <s v="NO"/>
    <s v="APOYO INGRESO Y TRABAJO PARA LA SUPERACION DE LA POBREZA EXTREMA Y DESIGUALDAD"/>
    <x v="57"/>
    <x v="0"/>
    <x v="17"/>
    <x v="41"/>
    <s v="06"/>
    <s v="00"/>
    <n v="0"/>
    <n v="3378431830.5"/>
    <n v="3378431830.5"/>
    <n v="3378431830"/>
    <n v="0.5"/>
    <n v="3377350834"/>
    <n v="99.97"/>
    <n v="3377350834"/>
    <n v="99.97"/>
    <n v="1080996.5"/>
    <n v="3210562417.3000002"/>
  </r>
  <r>
    <n v="2023"/>
    <n v="100"/>
    <x v="4"/>
    <x v="4"/>
    <x v="4"/>
    <s v="2,3,4103,1500,2021130010162"/>
    <n v="2021130010162"/>
    <s v="R053"/>
    <x v="114"/>
    <s v="INV"/>
    <s v="NO"/>
    <s v="APOYO HABITABILIDAD PARA LA SUPERACION DE LA POBREZA Y DESIGUALDAD"/>
    <x v="102"/>
    <x v="0"/>
    <x v="17"/>
    <x v="68"/>
    <s v="06"/>
    <s v="00"/>
    <n v="0"/>
    <n v="136928227.44999999"/>
    <n v="136928227.44999999"/>
    <n v="92565042"/>
    <n v="44363185.450000003"/>
    <n v="85878468"/>
    <n v="62.72"/>
    <n v="13771827.359999999"/>
    <n v="10.06"/>
    <n v="51049759.450000003"/>
    <n v="13771827.359999999"/>
  </r>
  <r>
    <n v="2023"/>
    <n v="100"/>
    <x v="4"/>
    <x v="4"/>
    <x v="4"/>
    <s v="2,3,4103,1500,2021130010259"/>
    <n v="2021130010259"/>
    <s v="R053"/>
    <x v="114"/>
    <s v="INV"/>
    <s v="NO"/>
    <s v="APOYO  IMPLEMENTACION DEL PROGRAMA DE FAMILIAS EN ACCION EN CARTAGENA DE INDIAS -GT+  CARTAGENA DE INDIAS"/>
    <x v="66"/>
    <x v="0"/>
    <x v="17"/>
    <x v="34"/>
    <s v="06"/>
    <s v="00"/>
    <n v="0"/>
    <n v="44317884.759999998"/>
    <n v="44317884.759999998"/>
    <n v="44317884.759999998"/>
    <n v="0"/>
    <n v="40150000"/>
    <n v="90.6"/>
    <n v="40150000"/>
    <n v="90.6"/>
    <n v="4167884.76"/>
    <n v="40150000"/>
  </r>
  <r>
    <n v="2023"/>
    <n v="100"/>
    <x v="15"/>
    <x v="15"/>
    <x v="15"/>
    <s v="2,3,4503,1000,2021130010142"/>
    <n v="2021130010142"/>
    <s v="042"/>
    <x v="115"/>
    <s v="INV"/>
    <s v="NO"/>
    <s v="FORTALECIMIENTO DEL CUERPO DE BOMBEROS DEL DISTRITO DE   CARTAGENA DE INDIAS"/>
    <x v="170"/>
    <x v="1"/>
    <x v="7"/>
    <x v="107"/>
    <s v="06"/>
    <s v="00"/>
    <n v="0"/>
    <n v="16783968656"/>
    <n v="16783968656"/>
    <n v="0"/>
    <n v="16783968656"/>
    <n v="0"/>
    <n v="0"/>
    <n v="0"/>
    <n v="0"/>
    <n v="16783968656"/>
    <n v="0"/>
  </r>
  <r>
    <n v="2023"/>
    <n v="100"/>
    <x v="15"/>
    <x v="15"/>
    <x v="15"/>
    <s v="2,3,4501,1000,2020130010254"/>
    <n v="2020130010254"/>
    <s v="R040"/>
    <x v="116"/>
    <s v="INV"/>
    <s v="NO"/>
    <s v="FORTALECIMIENTO EN PARQUE AUTOMOTOR Y TECNOLOGIA PARA LA POLICIA METROPOLITANA DE   CARTAGENA DE INDIAS"/>
    <x v="61"/>
    <x v="3"/>
    <x v="11"/>
    <x v="33"/>
    <s v="06"/>
    <s v="00"/>
    <n v="0"/>
    <n v="400000000"/>
    <n v="400000000"/>
    <n v="400000000"/>
    <n v="0"/>
    <n v="361756370"/>
    <n v="90.44"/>
    <n v="0"/>
    <n v="0"/>
    <n v="38243630"/>
    <n v="0"/>
  </r>
  <r>
    <n v="2023"/>
    <n v="100"/>
    <x v="15"/>
    <x v="15"/>
    <x v="15"/>
    <s v="2,3,4501,1000,2020130010272"/>
    <n v="2020130010272"/>
    <s v="R040"/>
    <x v="116"/>
    <s v="INV"/>
    <s v="NO"/>
    <s v="FORTALECIMIENTO DE LAS CAPACIDADES OPERATIVAS DE LA ARMADA NACIONAL PARA LA OPORTUNA ASISTENCIA MILITAR E INCREMENTO DE LA PROTECCION Y SEGURIDAD CIUDADANA EN EL DISTRITO DE   CARTAGENA DE INDIAS"/>
    <x v="45"/>
    <x v="3"/>
    <x v="11"/>
    <x v="33"/>
    <s v="06"/>
    <s v="00"/>
    <n v="0"/>
    <n v="1573159626.0799999"/>
    <n v="1573159626.0799999"/>
    <n v="1349100767.5"/>
    <n v="224058858.58000001"/>
    <n v="1325358400"/>
    <n v="84.25"/>
    <n v="0"/>
    <n v="0"/>
    <n v="247801226.08000001"/>
    <n v="0"/>
  </r>
  <r>
    <n v="2023"/>
    <n v="100"/>
    <x v="15"/>
    <x v="15"/>
    <x v="15"/>
    <s v="2,3,4501,1000,2021130010283"/>
    <n v="2021130010283"/>
    <s v="R040"/>
    <x v="116"/>
    <s v="INV"/>
    <s v="NO"/>
    <s v="FORTALECIMIENTO DE LAS CAPACIDADES TECNOLOGICAS Y OPERATIVAS DE LA UNIDAD ADMINISTRATIVA ESPECIAL MIGRACION COLOMBIA EN EL DISTRITO DE   CARTAGENA DE INDIAS"/>
    <x v="99"/>
    <x v="3"/>
    <x v="11"/>
    <x v="33"/>
    <s v="06"/>
    <s v="00"/>
    <n v="0"/>
    <n v="1296921203.6400001"/>
    <n v="1296921203.6400001"/>
    <n v="933871584"/>
    <n v="363049619.63999999"/>
    <n v="761696324.60000002"/>
    <n v="58.73"/>
    <n v="79665714.599999994"/>
    <n v="6.14"/>
    <n v="535224879.04000002"/>
    <n v="79665714.599999994"/>
  </r>
  <r>
    <n v="2023"/>
    <n v="100"/>
    <x v="15"/>
    <x v="15"/>
    <x v="15"/>
    <s v="2,3,4501,1000,2022130010013"/>
    <n v="2022130010013"/>
    <s v="R040"/>
    <x v="116"/>
    <s v="INV"/>
    <s v="NO"/>
    <s v="FORTALECIMIENTO INTEGRAL DE LAS CAPACIDADES INSTITUCIONALES DE LA POLICIA METROPOLITANA DE CARTAGENA DE INDIAS"/>
    <x v="104"/>
    <x v="3"/>
    <x v="11"/>
    <x v="33"/>
    <s v="06"/>
    <s v="00"/>
    <n v="0"/>
    <n v="777818744.27999997"/>
    <n v="777818744.27999997"/>
    <n v="467000000"/>
    <n v="310818744.27999997"/>
    <n v="452000000"/>
    <n v="58.11"/>
    <n v="10000000"/>
    <n v="1.29"/>
    <n v="325818744.27999997"/>
    <n v="10000000"/>
  </r>
  <r>
    <n v="2023"/>
    <n v="100"/>
    <x v="15"/>
    <x v="15"/>
    <x v="15"/>
    <s v="2,3,4503,1000,2021130010142"/>
    <n v="2021130010142"/>
    <s v="R042"/>
    <x v="117"/>
    <s v="INV"/>
    <s v="NO"/>
    <s v="FORTALECIMIENTO DEL CUERPO DE BOMBEROS DEL DISTRITO DE   CARTAGENA DE INDIAS"/>
    <x v="170"/>
    <x v="1"/>
    <x v="7"/>
    <x v="107"/>
    <s v="06"/>
    <s v="00"/>
    <n v="0"/>
    <n v="4668894818.6499996"/>
    <n v="4668894818.6499996"/>
    <n v="4119409333.3299999"/>
    <n v="549485485.32000005"/>
    <n v="0"/>
    <n v="0"/>
    <n v="0"/>
    <n v="0"/>
    <n v="4668894818.6499996"/>
    <n v="0"/>
  </r>
  <r>
    <n v="2023"/>
    <n v="100"/>
    <x v="15"/>
    <x v="15"/>
    <x v="15"/>
    <s v="2,3,4103,1500,2020130010084"/>
    <n v="2020130010084"/>
    <s v="R053"/>
    <x v="114"/>
    <s v="INV"/>
    <s v="NO"/>
    <s v="ASISTENCIA Y ATENCION INTEGRAL A LOS NI?OS, NI?AS,  JOVENES  Y ADOLESCENTES EN RIESGO DE VINCULACION A  ACTIVIDADES DELICTIVAS Y  AQUELLOS EN CONFLICTO CON LA LEY PENAL EN EL DISTRITO DE   CARTAGENA DE INDIAS"/>
    <x v="143"/>
    <x v="3"/>
    <x v="11"/>
    <x v="92"/>
    <s v="06"/>
    <s v="00"/>
    <n v="0"/>
    <n v="0"/>
    <n v="0"/>
    <n v="0"/>
    <n v="0"/>
    <n v="0"/>
    <n v="0"/>
    <n v="0"/>
    <n v="0"/>
    <n v="0"/>
    <n v="0"/>
  </r>
  <r>
    <n v="2023"/>
    <n v="100"/>
    <x v="15"/>
    <x v="15"/>
    <x v="15"/>
    <s v="2,3,4103,1500,2020130010187"/>
    <n v="2020130010187"/>
    <s v="R053"/>
    <x v="114"/>
    <s v="INV"/>
    <s v="NO"/>
    <s v="CONSTRUCCION DE PAZ TERRITORIAL EN EL DISTRITO DE   CARTAGENA DE INDIAS"/>
    <x v="221"/>
    <x v="3"/>
    <x v="23"/>
    <x v="126"/>
    <s v="06"/>
    <s v="00"/>
    <n v="0"/>
    <n v="6184666.6699999999"/>
    <n v="6184666.6699999999"/>
    <n v="0"/>
    <n v="6184666.6699999999"/>
    <n v="0"/>
    <n v="0"/>
    <n v="0"/>
    <n v="0"/>
    <n v="6184666.6699999999"/>
    <n v="0"/>
  </r>
  <r>
    <n v="2023"/>
    <n v="100"/>
    <x v="15"/>
    <x v="15"/>
    <x v="15"/>
    <s v="2,3,1206,0800,2020130010032"/>
    <n v="2020130010032"/>
    <s v="R138"/>
    <x v="118"/>
    <s v="INV"/>
    <s v="NO"/>
    <s v="FORTALECIMIENTO Y ATENCION INTEGRAL A INTERNOS DE LOS ESTABLECIMIENTOS CARCELARIOS DEL DISTRITO DE  CARTAGENA DE INDIAS "/>
    <x v="42"/>
    <x v="3"/>
    <x v="15"/>
    <x v="30"/>
    <s v="06"/>
    <s v="00"/>
    <n v="0"/>
    <n v="0.5"/>
    <n v="0.5"/>
    <n v="0"/>
    <n v="0.5"/>
    <n v="0"/>
    <n v="0"/>
    <n v="0"/>
    <n v="0"/>
    <n v="0.5"/>
    <n v="0"/>
  </r>
  <r>
    <n v="2023"/>
    <n v="100"/>
    <x v="15"/>
    <x v="15"/>
    <x v="15"/>
    <s v="2,3,4503,1000,2021130010142"/>
    <n v="2021130010142"/>
    <s v="B042"/>
    <x v="119"/>
    <s v="INV"/>
    <s v="NO"/>
    <s v="FORTALECIMIENTO DEL CUERPO DE BOMBEROS DEL DISTRITO DE   CARTAGENA DE INDIAS"/>
    <x v="170"/>
    <x v="1"/>
    <x v="7"/>
    <x v="107"/>
    <s v="06"/>
    <s v="00"/>
    <n v="0"/>
    <n v="295947064"/>
    <n v="295947064"/>
    <n v="93300000"/>
    <n v="202647064"/>
    <n v="26026666"/>
    <n v="8.7899999999999991"/>
    <n v="15933333"/>
    <n v="5.38"/>
    <n v="269920398"/>
    <n v="6600000"/>
  </r>
  <r>
    <n v="2023"/>
    <n v="100"/>
    <x v="15"/>
    <x v="15"/>
    <x v="15"/>
    <s v="2,3,4503,1000,2021130010142"/>
    <n v="2021130010142"/>
    <s v="B044"/>
    <x v="120"/>
    <s v="INV"/>
    <s v="NO"/>
    <s v="FORTALECIMIENTO DEL CUERPO DE BOMBEROS DEL DISTRITO DE   CARTAGENA DE INDIAS"/>
    <x v="170"/>
    <x v="1"/>
    <x v="7"/>
    <x v="107"/>
    <s v="06"/>
    <s v="00"/>
    <n v="0"/>
    <n v="656122025.13"/>
    <n v="656122025.13"/>
    <n v="360000000"/>
    <n v="296122025.13"/>
    <n v="334928982"/>
    <n v="51.05"/>
    <n v="0"/>
    <n v="0"/>
    <n v="321193043.13"/>
    <n v="0"/>
  </r>
  <r>
    <n v="2023"/>
    <n v="100"/>
    <x v="15"/>
    <x v="15"/>
    <x v="15"/>
    <s v="2,3,4501,1000,2020130010031"/>
    <n v="2020130010031"/>
    <s v="B120"/>
    <x v="121"/>
    <s v="INV"/>
    <s v="NO"/>
    <s v="MEJORAMIENTO DE LA CONVIVENCIA CON LA IMPLEMENTACIN DEL CODIGO NACIONAL DE SEGURIDAD Y CONVIVENCIA CIUDADANA  Y  LA MODERNIZACION DE LAS INSPECCIONES DE POLICA EN EL DISTRITO DE  CARTAGENA DE INDIAS"/>
    <x v="67"/>
    <x v="3"/>
    <x v="11"/>
    <x v="47"/>
    <s v="06"/>
    <s v="00"/>
    <n v="0"/>
    <n v="18219942.850000001"/>
    <n v="18219942.850000001"/>
    <n v="3594542.25"/>
    <n v="14625400.6"/>
    <n v="3594542.25"/>
    <n v="19.73"/>
    <n v="3594542.25"/>
    <n v="19.73"/>
    <n v="14625400.6"/>
    <n v="3594542.25"/>
  </r>
  <r>
    <n v="2023"/>
    <n v="100"/>
    <x v="15"/>
    <x v="15"/>
    <x v="15"/>
    <s v="2,3,4501,1000,2020130010037"/>
    <n v="2020130010037"/>
    <s v="B158"/>
    <x v="122"/>
    <s v="INV"/>
    <s v="NO"/>
    <s v="FORTALECIMIENTO DE LOS MECANISMOS COMUNITARIOS E INSTITUCIONALES DE PREVENCION Y REACCION A SITUACIONES DE RIESGO POR CONDUCTAS DELICTIVAS EN EL DISTRITO DE CARTAGENA DE INDIAS"/>
    <x v="142"/>
    <x v="3"/>
    <x v="11"/>
    <x v="91"/>
    <s v="06"/>
    <s v="00"/>
    <n v="0"/>
    <n v="22560496.449999999"/>
    <n v="22560496.449999999"/>
    <n v="0"/>
    <n v="22560496.449999999"/>
    <n v="0"/>
    <n v="0"/>
    <n v="0"/>
    <n v="0"/>
    <n v="22560496.449999999"/>
    <n v="0"/>
  </r>
  <r>
    <n v="2023"/>
    <n v="100"/>
    <x v="15"/>
    <x v="15"/>
    <x v="15"/>
    <s v="2,3,4501,1000,2020130010037"/>
    <n v="2020130010037"/>
    <s v="R005"/>
    <x v="123"/>
    <s v="INV"/>
    <s v="NO"/>
    <s v="FORTALECIMIENTO DE LOS MECANISMOS COMUNITARIOS E INSTITUCIONALES DE PREVENCION Y REACCION A SITUACIONES DE RIESGO POR CONDUCTAS DELICTIVAS EN EL DISTRITO DE CARTAGENA DE INDIAS"/>
    <x v="142"/>
    <x v="3"/>
    <x v="11"/>
    <x v="91"/>
    <s v="06"/>
    <s v="00"/>
    <n v="0"/>
    <n v="60392178.909999996"/>
    <n v="60392178.909999996"/>
    <n v="0"/>
    <n v="60392178.909999996"/>
    <n v="0"/>
    <n v="0"/>
    <n v="0"/>
    <n v="0"/>
    <n v="60392178.909999996"/>
    <n v="0"/>
  </r>
  <r>
    <n v="2023"/>
    <n v="100"/>
    <x v="15"/>
    <x v="15"/>
    <x v="15"/>
    <s v="2,3,4501,1000,2020130010304"/>
    <n v="2020130010304"/>
    <s v="R040"/>
    <x v="116"/>
    <s v="INV"/>
    <s v="NO"/>
    <s v="MEJORAMIENTO DE LA SEDE DE LA FISCALIA GENERAL DE LA NACION UBICADA EN EL BARRIO CRESPO CALLE 66 4 -86 EDIFICIO HOCOL PISOS 1 Y 2 DEL DISTRITO DE CARTAGENA DE INDIAS"/>
    <x v="50"/>
    <x v="3"/>
    <x v="11"/>
    <x v="33"/>
    <s v="06"/>
    <s v="00"/>
    <n v="0"/>
    <n v="3360827760.02"/>
    <n v="3360827760.02"/>
    <n v="3360827760.02"/>
    <n v="0"/>
    <n v="994319011"/>
    <n v="29.59"/>
    <n v="989416414.60000002"/>
    <n v="29.44"/>
    <n v="2366508749.02"/>
    <n v="989416414.60000002"/>
  </r>
  <r>
    <n v="2023"/>
    <n v="100"/>
    <x v="15"/>
    <x v="15"/>
    <x v="15"/>
    <s v="2,3,4501,1000,2020130010031"/>
    <n v="2020130010031"/>
    <s v="R120"/>
    <x v="124"/>
    <s v="INV"/>
    <s v="NO"/>
    <s v="MEJORAMIENTO DE LA CONVIVENCIA CON LA IMPLEMENTACIN DEL CODIGO NACIONAL DE SEGURIDAD Y CONVIVENCIA CIUDADANA  Y  LA MODERNIZACION DE LAS INSPECCIONES DE POLICA EN EL DISTRITO DE  CARTAGENA DE INDIAS"/>
    <x v="67"/>
    <x v="3"/>
    <x v="11"/>
    <x v="47"/>
    <s v="06"/>
    <s v="00"/>
    <n v="0"/>
    <n v="882715328.88"/>
    <n v="882715328.88"/>
    <n v="0"/>
    <n v="882715328.88"/>
    <n v="0"/>
    <n v="0"/>
    <n v="0"/>
    <n v="0"/>
    <n v="882715328.88"/>
    <n v="0"/>
  </r>
  <r>
    <n v="2023"/>
    <n v="100"/>
    <x v="15"/>
    <x v="15"/>
    <x v="15"/>
    <s v="2,3,4502,1000,2021130010145"/>
    <n v="2021130010145"/>
    <s v="R138"/>
    <x v="118"/>
    <s v="INV"/>
    <s v="NO"/>
    <s v="FORTALECIMIENTO DE LA GOBERNANZA Y AUTODETERMINACION DE LA CULTURA EN INSTITUCIONES PROPIAS DE LA POBLACION INDIGENA EN EL DISTRITO DE CARTAGENA DE INDIAS"/>
    <x v="223"/>
    <x v="2"/>
    <x v="27"/>
    <x v="123"/>
    <s v="06"/>
    <s v="00"/>
    <n v="0"/>
    <n v="600000000"/>
    <n v="600000000"/>
    <n v="600000000"/>
    <n v="0"/>
    <n v="0"/>
    <n v="0"/>
    <n v="0"/>
    <n v="0"/>
    <n v="600000000"/>
    <n v="0"/>
  </r>
  <r>
    <n v="2023"/>
    <n v="100"/>
    <x v="15"/>
    <x v="15"/>
    <x v="15"/>
    <s v="2,3,4501,1000,2020130010037"/>
    <n v="2020130010037"/>
    <s v="R158"/>
    <x v="125"/>
    <s v="INV"/>
    <s v="NO"/>
    <s v="FORTALECIMIENTO DE LOS MECANISMOS COMUNITARIOS E INSTITUCIONALES DE PREVENCION Y REACCION A SITUACIONES DE RIESGO POR CONDUCTAS DELICTIVAS EN EL DISTRITO DE CARTAGENA DE INDIAS"/>
    <x v="142"/>
    <x v="3"/>
    <x v="11"/>
    <x v="91"/>
    <s v="06"/>
    <s v="00"/>
    <n v="0"/>
    <n v="140316238.41"/>
    <n v="140316238.41"/>
    <n v="0"/>
    <n v="140316238.41"/>
    <n v="0"/>
    <n v="0"/>
    <n v="0"/>
    <n v="0"/>
    <n v="140316238.41"/>
    <n v="0"/>
  </r>
  <r>
    <n v="2023"/>
    <n v="100"/>
    <x v="15"/>
    <x v="15"/>
    <x v="15"/>
    <s v="2,3,1202,0800,2020130010030"/>
    <n v="2020130010030"/>
    <s v="R053"/>
    <x v="114"/>
    <s v="INV"/>
    <s v="NO"/>
    <s v="FORTALECIMIENTO Y PROMOCION AL ACCESO A LA JUSTICIA DESDE LAS CASAS DE JUSTICIA Y COMISARIAS DE FAMILIA EN EL DISTRITO DE   CARTAGENA DE INDIAS"/>
    <x v="49"/>
    <x v="3"/>
    <x v="11"/>
    <x v="36"/>
    <s v="06"/>
    <s v="00"/>
    <n v="0"/>
    <n v="6200000"/>
    <n v="6200000"/>
    <n v="5581710"/>
    <n v="618290"/>
    <n v="2500000"/>
    <n v="40.32"/>
    <n v="2500000"/>
    <n v="40.32"/>
    <n v="3700000"/>
    <n v="2500000"/>
  </r>
  <r>
    <n v="2023"/>
    <n v="100"/>
    <x v="15"/>
    <x v="15"/>
    <x v="15"/>
    <s v="2,3,4502,1000,2021130010148"/>
    <n v="2021130010148"/>
    <s v="R138"/>
    <x v="118"/>
    <s v="INV"/>
    <s v="NO"/>
    <s v="FORTALECIMIENTO DEL PROCESO ORGANIZATIVO Y ATENCION DIFERENCIAL A LA POBLACION NEGRA, AFRODESCENDIENTE, RAIZAL Y PALENQUERA EN EL DISTRITO DE CARTAGENA DE INDIAS"/>
    <x v="129"/>
    <x v="2"/>
    <x v="27"/>
    <x v="83"/>
    <s v="06"/>
    <s v="00"/>
    <n v="0"/>
    <n v="70690404"/>
    <n v="70690404"/>
    <n v="70600265"/>
    <n v="90139"/>
    <n v="37183333"/>
    <n v="52.6"/>
    <n v="24850000"/>
    <n v="35.15"/>
    <n v="33507071"/>
    <n v="18250000"/>
  </r>
  <r>
    <n v="2023"/>
    <n v="100"/>
    <x v="7"/>
    <x v="7"/>
    <x v="7"/>
    <s v="2,3,4599,1000,2022130010001"/>
    <n v="2022130010001"/>
    <s v="R139"/>
    <x v="126"/>
    <s v="INV"/>
    <s v="NO"/>
    <s v="IMPLEMENTACION DE ESTRATEGIAS PARA EL MEJORAMIENTO Y SOSTENIBILIDAD DE LAS FINANZAS EN EL DISTRITO DE CARTAGENA DE INDIAS  CARTAGENA DE INDIAS"/>
    <x v="16"/>
    <x v="3"/>
    <x v="8"/>
    <x v="10"/>
    <s v="06"/>
    <s v="00"/>
    <n v="0"/>
    <n v="19334250"/>
    <n v="19334250"/>
    <n v="0"/>
    <n v="19334250"/>
    <n v="0"/>
    <n v="0"/>
    <n v="0"/>
    <n v="0"/>
    <n v="19334250"/>
    <n v="0"/>
  </r>
  <r>
    <n v="2023"/>
    <n v="100"/>
    <x v="7"/>
    <x v="7"/>
    <x v="7"/>
    <s v="2,3,4599,1000,2022130010001"/>
    <n v="2022130010001"/>
    <s v="R070"/>
    <x v="90"/>
    <s v="INV"/>
    <s v="NO"/>
    <s v="IMPLEMENTACION DE ESTRATEGIAS PARA EL MEJORAMIENTO Y SOSTENIBILIDAD DE LAS FINANZAS EN EL DISTRITO DE CARTAGENA DE INDIAS  CARTAGENA DE INDIAS"/>
    <x v="16"/>
    <x v="3"/>
    <x v="8"/>
    <x v="10"/>
    <s v="06"/>
    <s v="00"/>
    <n v="0"/>
    <n v="1465273469.51"/>
    <n v="1465273469.51"/>
    <n v="1465000000"/>
    <n v="273469.51"/>
    <n v="1426539999"/>
    <n v="97.36"/>
    <n v="1380481666"/>
    <n v="94.21"/>
    <n v="38733470.509999998"/>
    <n v="1380481666"/>
  </r>
  <r>
    <n v="2023"/>
    <n v="100"/>
    <x v="7"/>
    <x v="7"/>
    <x v="7"/>
    <s v="2,3,4599,1000,2022130010001"/>
    <n v="2022130010001"/>
    <s v="R075"/>
    <x v="127"/>
    <s v="INV"/>
    <s v="NO"/>
    <s v="IMPLEMENTACION DE ESTRATEGIAS PARA EL MEJORAMIENTO Y SOSTENIBILIDAD DE LAS FINANZAS EN EL DISTRITO DE CARTAGENA DE INDIAS  CARTAGENA DE INDIAS"/>
    <x v="16"/>
    <x v="3"/>
    <x v="8"/>
    <x v="10"/>
    <s v="06"/>
    <s v="00"/>
    <n v="0"/>
    <n v="139933520"/>
    <n v="139933520"/>
    <n v="65269000"/>
    <n v="74664520"/>
    <n v="33161402"/>
    <n v="23.7"/>
    <n v="16580700.779999999"/>
    <n v="11.85"/>
    <n v="106772118"/>
    <n v="0"/>
  </r>
  <r>
    <n v="2023"/>
    <n v="100"/>
    <x v="7"/>
    <x v="7"/>
    <x v="7"/>
    <s v="2,3,4599,1000,2022130010001"/>
    <n v="2022130010001"/>
    <s v="R108"/>
    <x v="128"/>
    <s v="INV"/>
    <s v="NO"/>
    <s v="IMPLEMENTACION DE ESTRATEGIAS PARA EL MEJORAMIENTO Y SOSTENIBILIDAD DE LAS FINANZAS EN EL DISTRITO DE CARTAGENA DE INDIAS  CARTAGENA DE INDIAS"/>
    <x v="16"/>
    <x v="3"/>
    <x v="8"/>
    <x v="10"/>
    <s v="06"/>
    <s v="00"/>
    <n v="0"/>
    <n v="139643945.69"/>
    <n v="139643945.69"/>
    <n v="99383865"/>
    <n v="40260080.689999998"/>
    <n v="99259685"/>
    <n v="71.08"/>
    <n v="0"/>
    <n v="0"/>
    <n v="40384260.689999998"/>
    <n v="0"/>
  </r>
  <r>
    <n v="2023"/>
    <n v="100"/>
    <x v="7"/>
    <x v="7"/>
    <x v="7"/>
    <s v="2,3,4599,1000,2022130010001"/>
    <n v="2022130010001"/>
    <s v="B001"/>
    <x v="104"/>
    <s v="INV"/>
    <s v="NO"/>
    <s v="IMPLEMENTACION DE ESTRATEGIAS PARA EL MEJORAMIENTO Y SOSTENIBILIDAD DE LAS FINANZAS EN EL DISTRITO DE CARTAGENA DE INDIAS  CARTAGENA DE INDIAS"/>
    <x v="16"/>
    <x v="3"/>
    <x v="8"/>
    <x v="10"/>
    <s v="06"/>
    <s v="00"/>
    <n v="0"/>
    <n v="2000000000"/>
    <n v="2000000000"/>
    <n v="2000000000"/>
    <n v="0"/>
    <n v="1986545000"/>
    <n v="99.33"/>
    <n v="1986545000"/>
    <n v="99.33"/>
    <n v="13455000"/>
    <n v="1981150000"/>
  </r>
  <r>
    <n v="2023"/>
    <n v="100"/>
    <x v="7"/>
    <x v="7"/>
    <x v="7"/>
    <s v="2,3,4599,1000,2022130010001"/>
    <n v="2022130010001"/>
    <s v="R124"/>
    <x v="94"/>
    <s v="INV"/>
    <s v="NO"/>
    <s v="IMPLEMENTACION DE ESTRATEGIAS PARA EL MEJORAMIENTO Y SOSTENIBILIDAD DE LAS FINANZAS EN EL DISTRITO DE CARTAGENA DE INDIAS  CARTAGENA DE INDIAS"/>
    <x v="16"/>
    <x v="3"/>
    <x v="8"/>
    <x v="10"/>
    <s v="06"/>
    <s v="00"/>
    <n v="0"/>
    <n v="2256570854"/>
    <n v="2256570854"/>
    <n v="2238455187"/>
    <n v="18115667"/>
    <n v="1782093330"/>
    <n v="78.97"/>
    <n v="1672804001"/>
    <n v="74.13"/>
    <n v="474477524"/>
    <n v="1672804001"/>
  </r>
  <r>
    <n v="2023"/>
    <n v="100"/>
    <x v="7"/>
    <x v="7"/>
    <x v="7"/>
    <s v="2,3,3502,0200,2020130010325"/>
    <n v="2020130010325"/>
    <s v="R138"/>
    <x v="118"/>
    <s v="INV"/>
    <s v="NO"/>
    <s v="CONSOLIDACION DEL CIERRE DE BRECHAS PARA LA EMPLEABILIDAD Y EMPLEOS INCLUSIVOS A LOS GRUPOS POBLACIONALES VULNERABLES EN EL DISTRITO DE   CARTAGENA DE INDIAS"/>
    <x v="242"/>
    <x v="4"/>
    <x v="13"/>
    <x v="134"/>
    <s v="06"/>
    <s v="00"/>
    <n v="0"/>
    <n v="50474580"/>
    <n v="50474580"/>
    <n v="50474580"/>
    <n v="0"/>
    <n v="50474580"/>
    <n v="100"/>
    <n v="42097440"/>
    <n v="83.4"/>
    <n v="0"/>
    <n v="42097440"/>
  </r>
  <r>
    <n v="2023"/>
    <n v="100"/>
    <x v="7"/>
    <x v="7"/>
    <x v="7"/>
    <s v="2,3,3602,1300,2020130010296"/>
    <n v="2020130010296"/>
    <s v="R138"/>
    <x v="118"/>
    <s v="INV"/>
    <s v="NO"/>
    <s v="IMPLEMENTACION DEL CENTRO DE FOMENTO AL EMPRENDIMIENTO Y A LA EMPLEABILIDAD PARA UNA CARTAGENA DE INDIAS INCLUSIVA Y MAS COMPETITIVA EN  CARTAGENA DE INDIAS"/>
    <x v="40"/>
    <x v="4"/>
    <x v="13"/>
    <x v="28"/>
    <s v="06"/>
    <s v="00"/>
    <n v="0"/>
    <n v="493976000"/>
    <n v="493976000"/>
    <n v="400000000"/>
    <n v="93976000"/>
    <n v="400000000"/>
    <n v="80.98"/>
    <n v="0"/>
    <n v="0"/>
    <n v="93976000"/>
    <n v="0"/>
  </r>
  <r>
    <n v="2023"/>
    <n v="100"/>
    <x v="7"/>
    <x v="7"/>
    <x v="7"/>
    <s v="2,3,4103,1500,2021130010280"/>
    <n v="2021130010280"/>
    <s v="R138"/>
    <x v="118"/>
    <s v="INV"/>
    <s v="NO"/>
    <s v="IMPLEMENTACION DE ESTRATEGIAS DE INCLUSION PRODUCTIVAS EN POBLACION JOVEN DEL DISTRITO DE CARTAGENA "/>
    <x v="118"/>
    <x v="4"/>
    <x v="13"/>
    <x v="79"/>
    <s v="06"/>
    <s v="00"/>
    <n v="0"/>
    <n v="300000000"/>
    <n v="300000000"/>
    <n v="0"/>
    <n v="300000000"/>
    <n v="0"/>
    <n v="0"/>
    <n v="0"/>
    <n v="0"/>
    <n v="300000000"/>
    <n v="0"/>
  </r>
  <r>
    <n v="2023"/>
    <n v="100"/>
    <x v="7"/>
    <x v="7"/>
    <x v="7"/>
    <s v="2,3,4103,1500,2021130010282"/>
    <n v="2021130010282"/>
    <s v="R138"/>
    <x v="118"/>
    <s v="INV"/>
    <s v="NO"/>
    <s v="FORTALECIMIENTO DE LAS ESTRATEGIAS DE INCLUSION PRODUCTIVA PARA POBLACION NEGRA, AFROCOLOMBIANA, RAIZAL Y PALENQUERA EN EL DISTRITO DE CARTAGENA "/>
    <x v="162"/>
    <x v="2"/>
    <x v="27"/>
    <x v="103"/>
    <s v="06"/>
    <s v="00"/>
    <n v="0"/>
    <n v="150000000"/>
    <n v="150000000"/>
    <n v="150000000"/>
    <n v="0"/>
    <n v="98892546"/>
    <n v="65.930000000000007"/>
    <n v="98892546"/>
    <n v="65.930000000000007"/>
    <n v="51107454"/>
    <n v="98892546"/>
  </r>
  <r>
    <n v="2023"/>
    <n v="100"/>
    <x v="7"/>
    <x v="7"/>
    <x v="7"/>
    <s v="2,3,4599,1000,2022130010001"/>
    <n v="2022130010001"/>
    <s v="R138"/>
    <x v="118"/>
    <s v="INV"/>
    <s v="NO"/>
    <s v="IMPLEMENTACION DE ESTRATEGIAS PARA EL MEJORAMIENTO Y SOSTENIBILIDAD DE LAS FINANZAS EN EL DISTRITO DE CARTAGENA DE INDIAS  CARTAGENA DE INDIAS"/>
    <x v="16"/>
    <x v="3"/>
    <x v="8"/>
    <x v="10"/>
    <s v="06"/>
    <s v="00"/>
    <n v="0"/>
    <n v="1469474825.8399999"/>
    <n v="1469474825.8399999"/>
    <n v="77936450"/>
    <n v="1391538375.8399999"/>
    <n v="0"/>
    <n v="0"/>
    <n v="0"/>
    <n v="0"/>
    <n v="1469474825.8399999"/>
    <n v="0"/>
  </r>
  <r>
    <n v="2023"/>
    <n v="100"/>
    <x v="20"/>
    <x v="20"/>
    <x v="20"/>
    <s v="2,3,0000,0000,0000130010402"/>
    <n v="130010402"/>
    <s v="C095"/>
    <x v="129"/>
    <s v="INV"/>
    <s v="NO"/>
    <s v="MODERNIZACION DEL SISTEMA DISTRITAL DE PLANEACION Y DESCENTRALIZACION  "/>
    <x v="72"/>
    <x v="3"/>
    <x v="12"/>
    <x v="21"/>
    <s v="06"/>
    <s v="00"/>
    <n v="0"/>
    <n v="25677.33"/>
    <n v="25677.33"/>
    <n v="0"/>
    <n v="25677.33"/>
    <n v="0"/>
    <n v="0"/>
    <n v="0"/>
    <n v="0"/>
    <n v="25677.33"/>
    <n v="0"/>
  </r>
  <r>
    <n v="2023"/>
    <n v="100"/>
    <x v="20"/>
    <x v="20"/>
    <x v="20"/>
    <s v="2,3,0000,0000,0000130010402"/>
    <n v="130010402"/>
    <s v="S095"/>
    <x v="130"/>
    <s v="INV"/>
    <s v="NO"/>
    <s v="MODERNIZACION DEL SISTEMA DISTRITAL DE PLANEACION Y DESCENTRALIZACION  "/>
    <x v="72"/>
    <x v="3"/>
    <x v="12"/>
    <x v="21"/>
    <s v="06"/>
    <s v="00"/>
    <n v="0"/>
    <n v="5672542.3899999997"/>
    <n v="5672542.3899999997"/>
    <n v="0"/>
    <n v="5672542.3899999997"/>
    <n v="0"/>
    <n v="0"/>
    <n v="0"/>
    <n v="0"/>
    <n v="5672542.3899999997"/>
    <n v="0"/>
  </r>
  <r>
    <n v="2023"/>
    <n v="100"/>
    <x v="2"/>
    <x v="2"/>
    <x v="2"/>
    <s v="2,3,4599,1000,2021130010216"/>
    <n v="2021130010216"/>
    <s v="086"/>
    <x v="82"/>
    <s v="INV"/>
    <s v="NO"/>
    <s v="FORTALECIMIENTO DEL ECOSISTEMA DE COOPERACION DEL DISTRITO DE CARTAGENA DE INDIAS"/>
    <x v="292"/>
    <x v="4"/>
    <x v="13"/>
    <x v="143"/>
    <s v="06"/>
    <s v="00"/>
    <n v="0"/>
    <n v="30907196.170000002"/>
    <n v="30907196.170000002"/>
    <n v="0"/>
    <n v="30907196.170000002"/>
    <n v="0"/>
    <n v="0"/>
    <n v="0"/>
    <n v="0"/>
    <n v="30907196.170000002"/>
    <n v="0"/>
  </r>
  <r>
    <n v="2023"/>
    <n v="100"/>
    <x v="2"/>
    <x v="2"/>
    <x v="2"/>
    <s v="2,3,4003,1400,2021130010212"/>
    <n v="2021130010212"/>
    <s v="B185"/>
    <x v="131"/>
    <s v="INV"/>
    <s v="NO"/>
    <s v="ACTUALIZACION IMPLEMENTACION DEL PLAN DE GESTION INTEGRAL DE RESIDUOS SOLIDOS (PGIRS) EN EL DISTRITO DE CARTAGENA DE INDIAS CARTAGENA DE INDIAS"/>
    <x v="43"/>
    <x v="1"/>
    <x v="2"/>
    <x v="31"/>
    <s v="06"/>
    <s v="00"/>
    <n v="0"/>
    <n v="681995152.96000004"/>
    <n v="681995152.96000004"/>
    <n v="0"/>
    <n v="681995152.96000004"/>
    <n v="0"/>
    <n v="0"/>
    <n v="0"/>
    <n v="0"/>
    <n v="681995152.96000004"/>
    <n v="0"/>
  </r>
  <r>
    <n v="2023"/>
    <n v="100"/>
    <x v="2"/>
    <x v="2"/>
    <x v="2"/>
    <s v="2,3,2102,1900,2021130010195"/>
    <n v="2021130010195"/>
    <s v="R121"/>
    <x v="132"/>
    <s v="INV"/>
    <s v="NO"/>
    <s v="IMPLEMENTACION DE LA OPTIMIZACION DEL SERVICIO DE ALUMBRADO PUBLICO Y EL SUMINISTRO DE ENERGIA PARA EL SISTEMA, EN EL DISTRITO DE CARTAGENA DE INDIAS "/>
    <x v="5"/>
    <x v="1"/>
    <x v="2"/>
    <x v="3"/>
    <s v="06"/>
    <s v="00"/>
    <n v="0"/>
    <n v="12190562841.43"/>
    <n v="12190562841.43"/>
    <n v="9332031249"/>
    <n v="2858531592.4299998"/>
    <n v="9332031249"/>
    <n v="76.55"/>
    <n v="4506856943"/>
    <n v="36.97"/>
    <n v="2858531592.4299998"/>
    <n v="4506856943"/>
  </r>
  <r>
    <n v="2023"/>
    <n v="100"/>
    <x v="2"/>
    <x v="2"/>
    <x v="2"/>
    <s v="2,3,2102,1900,2021130010202"/>
    <n v="2021130010202"/>
    <s v="B001"/>
    <x v="104"/>
    <s v="INV"/>
    <s v="NO"/>
    <s v="IMPLEMENTACION DE LA GARANTIA AL ACCESO A UNA ENERGIA LIMPIA, ASEQUIBLE, SEGURA, SOSTENIBLE, MODERNA Y EFICIENTE PARA LAS ZONAS RURAL E INSULAR DE CARTAGENA DE INDIAS"/>
    <x v="229"/>
    <x v="1"/>
    <x v="2"/>
    <x v="3"/>
    <s v="06"/>
    <s v="00"/>
    <n v="0"/>
    <n v="27000000"/>
    <n v="27000000"/>
    <n v="27000000"/>
    <n v="0"/>
    <n v="27000000"/>
    <n v="100"/>
    <n v="0"/>
    <n v="0"/>
    <n v="0"/>
    <n v="0"/>
  </r>
  <r>
    <n v="2023"/>
    <n v="100"/>
    <x v="2"/>
    <x v="2"/>
    <x v="2"/>
    <s v="2,3,2202,0700,2021130010172"/>
    <n v="2021130010172"/>
    <s v="B001"/>
    <x v="104"/>
    <s v="INV"/>
    <s v="NO"/>
    <s v="IMPLEMENTACION DEL PROGRAMA DE FORMACION INTEGRAL ESCUELA TALLER CARTAGENA DE INDIAS DEL DISTRITO DE  CARTAGENA DE INDIAS"/>
    <x v="85"/>
    <x v="0"/>
    <x v="1"/>
    <x v="58"/>
    <s v="06"/>
    <s v="00"/>
    <n v="0"/>
    <n v="1147327653"/>
    <n v="1147327653"/>
    <n v="1147327653"/>
    <n v="0"/>
    <n v="1147327653"/>
    <n v="100"/>
    <n v="1147327653"/>
    <n v="100"/>
    <n v="0"/>
    <n v="1147281761"/>
  </r>
  <r>
    <n v="2023"/>
    <n v="100"/>
    <x v="2"/>
    <x v="2"/>
    <x v="2"/>
    <s v="2,3,4003,1400,2021130010196"/>
    <n v="2021130010196"/>
    <s v="B001"/>
    <x v="104"/>
    <s v="INV"/>
    <s v="NO"/>
    <s v="ADMINISTRACION DEL FONDO DE SOLIDARIDAD Y REDISTRIBUCION DEL INGRESOS PARA LOS SERVICIOS PUBLICOS DOMICILIARIOS DE ACUEDUCTO, ALCANTARILLADO Y ASEO EN EL DISTRITO DE CARTAGENA DE INDIAS"/>
    <x v="2"/>
    <x v="1"/>
    <x v="2"/>
    <x v="2"/>
    <s v="06"/>
    <s v="00"/>
    <n v="0"/>
    <n v="2244425947"/>
    <n v="2244425947"/>
    <n v="2244425947"/>
    <n v="0"/>
    <n v="2244425947"/>
    <n v="100"/>
    <n v="2244425947"/>
    <n v="100"/>
    <n v="0"/>
    <n v="2244425947"/>
  </r>
  <r>
    <n v="2023"/>
    <n v="100"/>
    <x v="2"/>
    <x v="2"/>
    <x v="2"/>
    <s v="2,3,4003,1400,2021130010212"/>
    <n v="2021130010212"/>
    <s v="B001"/>
    <x v="104"/>
    <s v="INV"/>
    <s v="NO"/>
    <s v="ACTUALIZACION IMPLEMENTACION DEL PLAN DE GESTION INTEGRAL DE RESIDUOS SOLIDOS (PGIRS) EN EL DISTRITO DE CARTAGENA DE INDIAS CARTAGENA DE INDIAS"/>
    <x v="43"/>
    <x v="1"/>
    <x v="2"/>
    <x v="31"/>
    <s v="06"/>
    <s v="00"/>
    <n v="0"/>
    <n v="800000000"/>
    <n v="800000000"/>
    <n v="800000000"/>
    <n v="0"/>
    <n v="781834603"/>
    <n v="97.73"/>
    <n v="781834603"/>
    <n v="97.73"/>
    <n v="18165397"/>
    <n v="781834603"/>
  </r>
  <r>
    <n v="2023"/>
    <n v="100"/>
    <x v="2"/>
    <x v="2"/>
    <x v="2"/>
    <s v="2,3,4003,1400,2021130010292"/>
    <n v="2021130010292"/>
    <s v="B001"/>
    <x v="104"/>
    <s v="INV"/>
    <s v="NO"/>
    <s v="DEFINICION E IMPLEMENTACION DEL ESQUEMA DE PRESTACION DE LOS SERVICIOS DE ACUEDUCTO Y ALCANTARILLADO DE LAS COMUNIDADES DE TIERRA BOMBA, ARCHIPIELAGO DE SAN BERNARDO, ISLA FUERTE E ISLA DE BARU,"/>
    <x v="82"/>
    <x v="1"/>
    <x v="2"/>
    <x v="2"/>
    <s v="06"/>
    <s v="00"/>
    <n v="0"/>
    <n v="2503583168.7800002"/>
    <n v="2503583168.7800002"/>
    <n v="2503483168.7800002"/>
    <n v="100000"/>
    <n v="2503483168.7800002"/>
    <n v="100"/>
    <n v="2503483168.7800002"/>
    <n v="100"/>
    <n v="100000"/>
    <n v="2294006488"/>
  </r>
  <r>
    <n v="2023"/>
    <n v="100"/>
    <x v="2"/>
    <x v="2"/>
    <x v="2"/>
    <s v="2,3,4003,1400,2021130010293"/>
    <n v="2021130010293"/>
    <s v="B001"/>
    <x v="104"/>
    <s v="INV"/>
    <s v="NO"/>
    <s v="SANEAMIENTO DE FORMA SEGURA PARA TODOS EN EL DISTRITO DE CARTAGENA "/>
    <x v="59"/>
    <x v="1"/>
    <x v="2"/>
    <x v="2"/>
    <s v="06"/>
    <s v="00"/>
    <n v="0"/>
    <n v="500000000"/>
    <n v="500000000"/>
    <n v="100000000"/>
    <n v="400000000"/>
    <n v="100000000"/>
    <n v="20"/>
    <n v="0"/>
    <n v="0"/>
    <n v="400000000"/>
    <n v="0"/>
  </r>
  <r>
    <n v="2023"/>
    <n v="100"/>
    <x v="2"/>
    <x v="2"/>
    <x v="2"/>
    <s v="2,3,4502,1000,2021130010285"/>
    <n v="2021130010285"/>
    <s v="B001"/>
    <x v="104"/>
    <s v="INV"/>
    <s v="NO"/>
    <s v="DISE?O IMPLEMENTACION DE LA ESTRATEGIA DISTRITAL DE TRANSPARENCIA, PREVENCION DE LA CORRUPCION Y CULTURA CIUDADANA ANTICORRUPCION, PARA EL FORTALECIMIENTO DE LA CONFIANZA EN LAS INSTITUCIONES DEL DISTRITO DE CARTAGENA DE INDIAS"/>
    <x v="243"/>
    <x v="3"/>
    <x v="22"/>
    <x v="135"/>
    <s v="06"/>
    <s v="00"/>
    <n v="0"/>
    <n v="500000000"/>
    <n v="500000000"/>
    <n v="500000000"/>
    <n v="0"/>
    <n v="324052686"/>
    <n v="64.81"/>
    <n v="174052686"/>
    <n v="34.81"/>
    <n v="175947314"/>
    <n v="52831611.600000001"/>
  </r>
  <r>
    <n v="2023"/>
    <n v="100"/>
    <x v="2"/>
    <x v="2"/>
    <x v="2"/>
    <s v="2,3,4599,1000,2021130010216"/>
    <n v="2021130010216"/>
    <s v="B001"/>
    <x v="104"/>
    <s v="INV"/>
    <s v="NO"/>
    <s v="FORTALECIMIENTO DEL ECOSISTEMA DE COOPERACION DEL DISTRITO DE CARTAGENA DE INDIAS"/>
    <x v="292"/>
    <x v="4"/>
    <x v="13"/>
    <x v="143"/>
    <s v="06"/>
    <s v="00"/>
    <n v="0"/>
    <n v="200000000"/>
    <n v="200000000"/>
    <n v="0"/>
    <n v="200000000"/>
    <n v="0"/>
    <n v="0"/>
    <n v="0"/>
    <n v="0"/>
    <n v="200000000"/>
    <n v="0"/>
  </r>
  <r>
    <n v="2023"/>
    <n v="100"/>
    <x v="2"/>
    <x v="2"/>
    <x v="2"/>
    <s v="2,3,4003,1400,2021130010196"/>
    <n v="2021130010196"/>
    <s v="B055"/>
    <x v="133"/>
    <s v="INV"/>
    <s v="NO"/>
    <s v="ADMINISTRACION DEL FONDO DE SOLIDARIDAD Y REDISTRIBUCION DEL INGRESOS PARA LOS SERVICIOS PUBLICOS DOMICILIARIOS DE ACUEDUCTO, ALCANTARILLADO Y ASEO EN EL DISTRITO DE CARTAGENA DE INDIAS"/>
    <x v="2"/>
    <x v="1"/>
    <x v="2"/>
    <x v="2"/>
    <s v="06"/>
    <s v="00"/>
    <n v="0"/>
    <n v="7366501810.0100002"/>
    <n v="7366501810.0100002"/>
    <n v="7344586675.8199997"/>
    <n v="21915134.190000001"/>
    <n v="7344586675.8199997"/>
    <n v="99.7"/>
    <n v="7344586675.8199997"/>
    <n v="99.7"/>
    <n v="21915134.190000001"/>
    <n v="7344586675.8199997"/>
  </r>
  <r>
    <n v="2023"/>
    <n v="100"/>
    <x v="2"/>
    <x v="2"/>
    <x v="2"/>
    <s v="2,3,4003,1400,2021130010292"/>
    <n v="2021130010292"/>
    <s v="B062"/>
    <x v="106"/>
    <s v="INV"/>
    <s v="NO"/>
    <s v="DEFINICION E IMPLEMENTACION DEL ESQUEMA DE PRESTACION DE LOS SERVICIOS DE ACUEDUCTO Y ALCANTARILLADO DE LAS COMUNIDADES DE TIERRA BOMBA, ARCHIPIELAGO DE SAN BERNARDO, ISLA FUERTE E ISLA DE BARU,"/>
    <x v="82"/>
    <x v="1"/>
    <x v="2"/>
    <x v="2"/>
    <s v="06"/>
    <s v="00"/>
    <n v="0"/>
    <n v="607512675.67999995"/>
    <n v="607512675.67999995"/>
    <n v="334685529.22000003"/>
    <n v="272827146.45999998"/>
    <n v="334685529.22000003"/>
    <n v="55.09"/>
    <n v="334685529.22000003"/>
    <n v="55.09"/>
    <n v="272827146.45999998"/>
    <n v="334685529.22000003"/>
  </r>
  <r>
    <n v="2023"/>
    <n v="100"/>
    <x v="2"/>
    <x v="2"/>
    <x v="2"/>
    <s v="2,3,4003,1400,2021130010292"/>
    <n v="2021130010292"/>
    <s v="B070"/>
    <x v="134"/>
    <s v="INV"/>
    <s v="NO"/>
    <s v="DEFINICION E IMPLEMENTACION DEL ESQUEMA DE PRESTACION DE LOS SERVICIOS DE ACUEDUCTO Y ALCANTARILLADO DE LAS COMUNIDADES DE TIERRA BOMBA, ARCHIPIELAGO DE SAN BERNARDO, ISLA FUERTE E ISLA DE BARU,"/>
    <x v="82"/>
    <x v="1"/>
    <x v="2"/>
    <x v="2"/>
    <s v="06"/>
    <s v="00"/>
    <n v="0"/>
    <n v="1251224685.3599999"/>
    <n v="1251224685.3599999"/>
    <n v="192381531"/>
    <n v="1058843154.36"/>
    <n v="192381531"/>
    <n v="15.38"/>
    <n v="192381531"/>
    <n v="15.38"/>
    <n v="1058843154.36"/>
    <n v="0"/>
  </r>
  <r>
    <n v="2023"/>
    <n v="100"/>
    <x v="2"/>
    <x v="2"/>
    <x v="2"/>
    <s v="2,3,4003,1400,2021130010196"/>
    <n v="2021130010196"/>
    <s v="B111"/>
    <x v="135"/>
    <s v="INV"/>
    <s v="NO"/>
    <s v="ADMINISTRACION DEL FONDO DE SOLIDARIDAD Y REDISTRIBUCION DEL INGRESOS PARA LOS SERVICIOS PUBLICOS DOMICILIARIOS DE ACUEDUCTO, ALCANTARILLADO Y ASEO EN EL DISTRITO DE CARTAGENA DE INDIAS"/>
    <x v="2"/>
    <x v="1"/>
    <x v="2"/>
    <x v="2"/>
    <s v="06"/>
    <s v="00"/>
    <n v="0"/>
    <n v="85897823"/>
    <n v="85897823"/>
    <n v="85897823"/>
    <n v="0"/>
    <n v="85897823"/>
    <n v="100"/>
    <n v="85897823"/>
    <n v="100"/>
    <n v="0"/>
    <n v="85897823"/>
  </r>
  <r>
    <n v="2023"/>
    <n v="100"/>
    <x v="2"/>
    <x v="2"/>
    <x v="2"/>
    <s v="2,3,4003,1400,2021130010292"/>
    <n v="2021130010292"/>
    <s v="B139"/>
    <x v="136"/>
    <s v="INV"/>
    <s v="NO"/>
    <s v="DEFINICION E IMPLEMENTACION DEL ESQUEMA DE PRESTACION DE LOS SERVICIOS DE ACUEDUCTO Y ALCANTARILLADO DE LAS COMUNIDADES DE TIERRA BOMBA, ARCHIPIELAGO DE SAN BERNARDO, ISLA FUERTE E ISLA DE BARU,"/>
    <x v="82"/>
    <x v="1"/>
    <x v="2"/>
    <x v="2"/>
    <s v="06"/>
    <s v="00"/>
    <n v="0"/>
    <n v="30916522"/>
    <n v="30916522"/>
    <n v="0"/>
    <n v="30916522"/>
    <n v="0"/>
    <n v="0"/>
    <n v="0"/>
    <n v="0"/>
    <n v="30916522"/>
    <n v="0"/>
  </r>
  <r>
    <n v="2023"/>
    <n v="100"/>
    <x v="2"/>
    <x v="2"/>
    <x v="2"/>
    <s v="2,3,4003,1400,2021130010292"/>
    <n v="2021130010292"/>
    <s v="B140"/>
    <x v="137"/>
    <s v="INV"/>
    <s v="NO"/>
    <s v="DEFINICION E IMPLEMENTACION DEL ESQUEMA DE PRESTACION DE LOS SERVICIOS DE ACUEDUCTO Y ALCANTARILLADO DE LAS COMUNIDADES DE TIERRA BOMBA, ARCHIPIELAGO DE SAN BERNARDO, ISLA FUERTE E ISLA DE BARU,"/>
    <x v="82"/>
    <x v="1"/>
    <x v="2"/>
    <x v="2"/>
    <s v="06"/>
    <s v="00"/>
    <n v="0"/>
    <n v="106762948.18000001"/>
    <n v="106762948.18000001"/>
    <n v="0"/>
    <n v="106762948.18000001"/>
    <n v="0"/>
    <n v="0"/>
    <n v="0"/>
    <n v="0"/>
    <n v="106762948.18000001"/>
    <n v="0"/>
  </r>
  <r>
    <n v="2023"/>
    <n v="100"/>
    <x v="2"/>
    <x v="2"/>
    <x v="2"/>
    <s v="2,3,2102,1900,2021130010195"/>
    <n v="2021130010195"/>
    <s v="B162"/>
    <x v="138"/>
    <s v="INV"/>
    <s v="NO"/>
    <s v="IMPLEMENTACION DE LA OPTIMIZACION DEL SERVICIO DE ALUMBRADO PUBLICO Y EL SUMINISTRO DE ENERGIA PARA EL SISTEMA, EN EL DISTRITO DE CARTAGENA DE INDIAS "/>
    <x v="5"/>
    <x v="1"/>
    <x v="2"/>
    <x v="3"/>
    <s v="06"/>
    <s v="00"/>
    <n v="0"/>
    <n v="1536214274"/>
    <n v="1536214274"/>
    <n v="692700367"/>
    <n v="843513907"/>
    <n v="692700367"/>
    <n v="45.09"/>
    <n v="0"/>
    <n v="0"/>
    <n v="843513907"/>
    <n v="0"/>
  </r>
  <r>
    <n v="2023"/>
    <n v="100"/>
    <x v="2"/>
    <x v="2"/>
    <x v="2"/>
    <s v="2,3,4599,1000,2021130010190"/>
    <n v="2021130010190"/>
    <s v="R041"/>
    <x v="139"/>
    <s v="INV"/>
    <s v="NO"/>
    <s v="FORTALECIMIENTO DEL SISTEMA INTEGRADO DE MERCADOS PUBLICOS MEDIANTE EL DESARROLLO DE ACTIVIDADES Y/O ACTUACIONES ADMINISTRATIVAS, OPERATIVAS, JURIDICAS, CONTRACTUALES Y AMBIENTALES EN EL DISTRITO DE CARTAGENA DE INDIAS"/>
    <x v="76"/>
    <x v="4"/>
    <x v="13"/>
    <x v="53"/>
    <s v="06"/>
    <s v="00"/>
    <n v="0"/>
    <n v="32860293.890000001"/>
    <n v="32860293.890000001"/>
    <n v="32860293.890000001"/>
    <n v="0"/>
    <n v="32860293.890000001"/>
    <n v="100"/>
    <n v="32860293.890000001"/>
    <n v="100"/>
    <n v="0"/>
    <n v="32860293.890000001"/>
  </r>
  <r>
    <n v="2023"/>
    <n v="100"/>
    <x v="2"/>
    <x v="2"/>
    <x v="2"/>
    <s v="2,3,4003,1400,2021130010196"/>
    <n v="2021130010196"/>
    <s v="R055"/>
    <x v="140"/>
    <s v="INV"/>
    <s v="NO"/>
    <s v="ADMINISTRACION DEL FONDO DE SOLIDARIDAD Y REDISTRIBUCION DEL INGRESOS PARA LOS SERVICIOS PUBLICOS DOMICILIARIOS DE ACUEDUCTO, ALCANTARILLADO Y ASEO EN EL DISTRITO DE CARTAGENA DE INDIAS"/>
    <x v="2"/>
    <x v="1"/>
    <x v="2"/>
    <x v="2"/>
    <s v="06"/>
    <s v="00"/>
    <n v="0"/>
    <n v="3490071405.0300002"/>
    <n v="3490071405.0300002"/>
    <n v="3490071405"/>
    <n v="0.03"/>
    <n v="3490071405"/>
    <n v="100"/>
    <n v="3490071405"/>
    <n v="100"/>
    <n v="0.03"/>
    <n v="3490071405"/>
  </r>
  <r>
    <n v="2023"/>
    <n v="100"/>
    <x v="2"/>
    <x v="2"/>
    <x v="2"/>
    <s v="2,3,4003,1400,2021130010196"/>
    <n v="2021130010196"/>
    <s v="R062"/>
    <x v="141"/>
    <s v="INV"/>
    <s v="NO"/>
    <s v="ADMINISTRACION DEL FONDO DE SOLIDARIDAD Y REDISTRIBUCION DEL INGRESOS PARA LOS SERVICIOS PUBLICOS DOMICILIARIOS DE ACUEDUCTO, ALCANTARILLADO Y ASEO EN EL DISTRITO DE CARTAGENA DE INDIAS"/>
    <x v="2"/>
    <x v="1"/>
    <x v="2"/>
    <x v="2"/>
    <s v="06"/>
    <s v="00"/>
    <n v="0"/>
    <n v="174897541"/>
    <n v="174897541"/>
    <n v="174897541"/>
    <n v="0"/>
    <n v="174897541"/>
    <n v="100"/>
    <n v="174897541"/>
    <n v="100"/>
    <n v="0"/>
    <n v="174897541"/>
  </r>
  <r>
    <n v="2023"/>
    <n v="100"/>
    <x v="2"/>
    <x v="2"/>
    <x v="2"/>
    <s v="2,3,4599,1000,2021130010190"/>
    <n v="2021130010190"/>
    <s v="R070"/>
    <x v="90"/>
    <s v="INV"/>
    <s v="NO"/>
    <s v="FORTALECIMIENTO DEL SISTEMA INTEGRADO DE MERCADOS PUBLICOS MEDIANTE EL DESARROLLO DE ACTIVIDADES Y/O ACTUACIONES ADMINISTRATIVAS, OPERATIVAS, JURIDICAS, CONTRACTUALES Y AMBIENTALES EN EL DISTRITO DE CARTAGENA DE INDIAS"/>
    <x v="76"/>
    <x v="4"/>
    <x v="13"/>
    <x v="53"/>
    <s v="06"/>
    <s v="00"/>
    <n v="0"/>
    <n v="45089030"/>
    <n v="45089030"/>
    <n v="45089030"/>
    <n v="0"/>
    <n v="45089023"/>
    <n v="100"/>
    <n v="45089023"/>
    <n v="100"/>
    <n v="7"/>
    <n v="45089023"/>
  </r>
  <r>
    <n v="2023"/>
    <n v="100"/>
    <x v="2"/>
    <x v="2"/>
    <x v="2"/>
    <s v="2,3,3502,0200,2021130010146"/>
    <n v="2021130010146"/>
    <s v="R107"/>
    <x v="92"/>
    <s v="INV"/>
    <s v="NO"/>
    <s v="APOYO A LA REALIZACION DEL FESTIVAL INTERNACIONAL DE CINE DE CARTAGENA FICCI 2021 PARA LOS BARRIOS DE CARTAGENA DE INDIAS"/>
    <x v="286"/>
    <x v="4"/>
    <x v="24"/>
    <x v="122"/>
    <s v="06"/>
    <s v="00"/>
    <n v="0"/>
    <n v="14910027"/>
    <n v="14910027"/>
    <n v="0"/>
    <n v="14910027"/>
    <n v="0"/>
    <n v="0"/>
    <n v="0"/>
    <n v="0"/>
    <n v="14910027"/>
    <n v="0"/>
  </r>
  <r>
    <n v="2023"/>
    <n v="100"/>
    <x v="2"/>
    <x v="2"/>
    <x v="2"/>
    <s v="2,3,4003,1400,2021130010196"/>
    <n v="2021130010196"/>
    <s v="R111"/>
    <x v="142"/>
    <s v="INV"/>
    <s v="NO"/>
    <s v="ADMINISTRACION DEL FONDO DE SOLIDARIDAD Y REDISTRIBUCION DEL INGRESOS PARA LOS SERVICIOS PUBLICOS DOMICILIARIOS DE ACUEDUCTO, ALCANTARILLADO Y ASEO EN EL DISTRITO DE CARTAGENA DE INDIAS"/>
    <x v="2"/>
    <x v="1"/>
    <x v="2"/>
    <x v="2"/>
    <s v="06"/>
    <s v="00"/>
    <n v="0"/>
    <n v="89171393"/>
    <n v="89171393"/>
    <n v="89171393"/>
    <n v="0"/>
    <n v="89171393"/>
    <n v="100"/>
    <n v="89171393"/>
    <n v="100"/>
    <n v="0"/>
    <n v="89171393"/>
  </r>
  <r>
    <n v="2023"/>
    <n v="100"/>
    <x v="2"/>
    <x v="2"/>
    <x v="2"/>
    <s v="2,3,4003,1400,2021130010208"/>
    <n v="2021130010208"/>
    <s v="R138"/>
    <x v="118"/>
    <s v="INV"/>
    <s v="NO"/>
    <s v=" ACTUALIZACION EXTENSION DE REDES DE ACUEDUCTO EN EL DISTRITO DE CARTAGENA  DE INDIAS"/>
    <x v="121"/>
    <x v="1"/>
    <x v="2"/>
    <x v="2"/>
    <s v="06"/>
    <s v="00"/>
    <n v="0"/>
    <n v="250000000"/>
    <n v="250000000"/>
    <n v="0"/>
    <n v="250000000"/>
    <n v="0"/>
    <n v="0"/>
    <n v="0"/>
    <n v="0"/>
    <n v="250000000"/>
    <n v="0"/>
  </r>
  <r>
    <n v="2023"/>
    <n v="100"/>
    <x v="3"/>
    <x v="3"/>
    <x v="3"/>
    <s v="2,3,3204,0900,2021130010184"/>
    <n v="2021130010184"/>
    <s v="R138"/>
    <x v="118"/>
    <s v="INV"/>
    <s v="NO"/>
    <s v="RECUPERACION Y APROVECHAMIENTO INTEGRAL DEL SISTEMA INTEGRAL DE CA?OS, LAGOS Y CIENAGAS DEL DISTRITO DE CARTAGENA DE INDIAS"/>
    <x v="20"/>
    <x v="1"/>
    <x v="3"/>
    <x v="12"/>
    <s v="06"/>
    <s v="00"/>
    <n v="0"/>
    <n v="599067842"/>
    <n v="599067842"/>
    <n v="169117564"/>
    <n v="429950278"/>
    <n v="0"/>
    <n v="0"/>
    <n v="0"/>
    <n v="0"/>
    <n v="599067842"/>
    <n v="0"/>
  </r>
  <r>
    <n v="2023"/>
    <n v="100"/>
    <x v="3"/>
    <x v="3"/>
    <x v="3"/>
    <s v="2,3,2402,0600,2021130010155"/>
    <n v="2021130010155"/>
    <s v="R062"/>
    <x v="141"/>
    <s v="INV"/>
    <s v="NO"/>
    <s v="ESTUDIOS Y DISE?OS, CONSTRUCCION, MEJORAMIENTO Y REHABILITACION DE VIAS PARA EL TRANSPORTE Y LA MOVILIDAD EN EL DISTRITO DE CARTAGENA DE INDIAS"/>
    <x v="7"/>
    <x v="1"/>
    <x v="3"/>
    <x v="4"/>
    <s v="06"/>
    <s v="00"/>
    <n v="0"/>
    <n v="87712371.760000005"/>
    <n v="87712371.760000005"/>
    <n v="87712371"/>
    <n v="0.76"/>
    <n v="87712371"/>
    <n v="100"/>
    <n v="87712371"/>
    <n v="100"/>
    <n v="0.76"/>
    <n v="87712371"/>
  </r>
  <r>
    <n v="2023"/>
    <n v="100"/>
    <x v="3"/>
    <x v="3"/>
    <x v="3"/>
    <s v="2,3,2402,0600,2021130010155"/>
    <n v="2021130010155"/>
    <s v="182"/>
    <x v="143"/>
    <s v="INV"/>
    <s v="NO"/>
    <s v="ESTUDIOS Y DISE?OS, CONSTRUCCION, MEJORAMIENTO Y REHABILITACION DE VIAS PARA EL TRANSPORTE Y LA MOVILIDAD EN EL DISTRITO DE CARTAGENA DE INDIAS"/>
    <x v="7"/>
    <x v="1"/>
    <x v="3"/>
    <x v="4"/>
    <s v="06"/>
    <s v="00"/>
    <n v="0"/>
    <n v="971165.25"/>
    <n v="971165.25"/>
    <n v="0"/>
    <n v="971165.25"/>
    <n v="0"/>
    <n v="0"/>
    <n v="0"/>
    <n v="0"/>
    <n v="971165.25"/>
    <n v="0"/>
  </r>
  <r>
    <n v="2023"/>
    <n v="100"/>
    <x v="3"/>
    <x v="3"/>
    <x v="3"/>
    <s v="2,3,2402,0600,2021130010155"/>
    <n v="2021130010155"/>
    <s v="B183"/>
    <x v="144"/>
    <s v="INV"/>
    <s v="NO"/>
    <s v="ESTUDIOS Y DISE?OS, CONSTRUCCION, MEJORAMIENTO Y REHABILITACION DE VIAS PARA EL TRANSPORTE Y LA MOVILIDAD EN EL DISTRITO DE CARTAGENA DE INDIAS"/>
    <x v="7"/>
    <x v="1"/>
    <x v="3"/>
    <x v="4"/>
    <s v="06"/>
    <s v="00"/>
    <n v="0"/>
    <n v="22281427650"/>
    <n v="22281427650"/>
    <n v="22281427650"/>
    <n v="0"/>
    <n v="22281427650"/>
    <n v="100"/>
    <n v="8599013239.2000008"/>
    <n v="38.590000000000003"/>
    <n v="0"/>
    <n v="8599013239.2000008"/>
  </r>
  <r>
    <n v="2023"/>
    <n v="100"/>
    <x v="3"/>
    <x v="3"/>
    <x v="3"/>
    <s v="2,3,2402,0600,2021130010155"/>
    <n v="2021130010155"/>
    <s v="B001"/>
    <x v="104"/>
    <s v="INV"/>
    <s v="NO"/>
    <s v="ESTUDIOS Y DISE?OS, CONSTRUCCION, MEJORAMIENTO Y REHABILITACION DE VIAS PARA EL TRANSPORTE Y LA MOVILIDAD EN EL DISTRITO DE CARTAGENA DE INDIAS"/>
    <x v="7"/>
    <x v="1"/>
    <x v="3"/>
    <x v="4"/>
    <s v="06"/>
    <s v="00"/>
    <n v="0"/>
    <n v="25000000000"/>
    <n v="25000000000"/>
    <n v="4386409785.4200001"/>
    <n v="20613590214.580002"/>
    <n v="4343836015.4200001"/>
    <n v="17.38"/>
    <n v="4330361015.4200001"/>
    <n v="17.32"/>
    <n v="20656163984.580002"/>
    <n v="1061244099"/>
  </r>
  <r>
    <n v="2023"/>
    <n v="100"/>
    <x v="3"/>
    <x v="3"/>
    <x v="3"/>
    <s v="2,3,3202,0900,2023130010003"/>
    <n v="2023130010003"/>
    <s v="B001"/>
    <x v="104"/>
    <s v="INV"/>
    <s v="NO"/>
    <s v="CONSTRUCCION DEL PARQUE DISTRITAL CIENAGA DE LA VIRGEN PARA LA RECUPERACION AMBIENTAL SOCIAL Y URBANA DE LA CIENAGA DE LA VIRGEN DEL DISTRITO DE CARTAGENA DE INDIAS"/>
    <x v="302"/>
    <x v="1"/>
    <x v="10"/>
    <x v="38"/>
    <s v="06"/>
    <s v="00"/>
    <n v="0"/>
    <n v="33681596993.16"/>
    <n v="33681596993.16"/>
    <n v="0"/>
    <n v="33681596993.16"/>
    <n v="0"/>
    <n v="0"/>
    <n v="0"/>
    <n v="0"/>
    <n v="33681596993.16"/>
    <n v="0"/>
  </r>
  <r>
    <n v="2023"/>
    <n v="100"/>
    <x v="3"/>
    <x v="3"/>
    <x v="3"/>
    <s v="2,3,3203,0900,2021130010141"/>
    <n v="2021130010141"/>
    <s v="B001"/>
    <x v="104"/>
    <s v="INV"/>
    <s v="NO"/>
    <s v="CONSTRUCCION, RECTIFICACION Y RECUPERACION DEL SISTEMA HIDRICO Y PLAN MAESTRO DE ALCANTARILLADO PLUVIAL PARA SALVAR EL HABITAT EN EL DISTRITO DE CARTAGENA DE INDIAS"/>
    <x v="26"/>
    <x v="1"/>
    <x v="3"/>
    <x v="17"/>
    <s v="06"/>
    <s v="00"/>
    <n v="0"/>
    <n v="3000000000"/>
    <n v="3000000000"/>
    <n v="2999999999.52"/>
    <n v="0.48"/>
    <n v="706196580.51999998"/>
    <n v="23.54"/>
    <n v="706196580.51999998"/>
    <n v="23.54"/>
    <n v="2293803419.48"/>
    <n v="706196580.51999998"/>
  </r>
  <r>
    <n v="2023"/>
    <n v="100"/>
    <x v="3"/>
    <x v="3"/>
    <x v="3"/>
    <s v="2,3,3204,0900,2021130010184"/>
    <n v="2021130010184"/>
    <s v="R002"/>
    <x v="145"/>
    <s v="INV"/>
    <s v="NO"/>
    <s v="RECUPERACION Y APROVECHAMIENTO INTEGRAL DEL SISTEMA INTEGRAL DE CA?OS, LAGOS Y CIENAGAS DEL DISTRITO DE CARTAGENA DE INDIAS"/>
    <x v="20"/>
    <x v="1"/>
    <x v="3"/>
    <x v="12"/>
    <s v="06"/>
    <s v="00"/>
    <n v="0"/>
    <n v="904345.61"/>
    <n v="904345.61"/>
    <n v="0"/>
    <n v="904345.61"/>
    <n v="0"/>
    <n v="0"/>
    <n v="0"/>
    <n v="0"/>
    <n v="904345.61"/>
    <n v="0"/>
  </r>
  <r>
    <n v="2023"/>
    <n v="100"/>
    <x v="3"/>
    <x v="3"/>
    <x v="3"/>
    <s v="2,3,3204,0900,2021130010184"/>
    <n v="2021130010184"/>
    <s v="R053"/>
    <x v="114"/>
    <s v="INV"/>
    <s v="NO"/>
    <s v="RECUPERACION Y APROVECHAMIENTO INTEGRAL DEL SISTEMA INTEGRAL DE CA?OS, LAGOS Y CIENAGAS DEL DISTRITO DE CARTAGENA DE INDIAS"/>
    <x v="20"/>
    <x v="1"/>
    <x v="3"/>
    <x v="12"/>
    <s v="06"/>
    <s v="00"/>
    <n v="0"/>
    <n v="644031299"/>
    <n v="644031299"/>
    <n v="0"/>
    <n v="644031299"/>
    <n v="0"/>
    <n v="0"/>
    <n v="0"/>
    <n v="0"/>
    <n v="644031299"/>
    <n v="0"/>
  </r>
  <r>
    <n v="2023"/>
    <n v="100"/>
    <x v="3"/>
    <x v="3"/>
    <x v="3"/>
    <s v="2,3,3204,0900,2021130010184"/>
    <n v="2021130010184"/>
    <s v="R062"/>
    <x v="141"/>
    <s v="INV"/>
    <s v="NO"/>
    <s v="RECUPERACION Y APROVECHAMIENTO INTEGRAL DEL SISTEMA INTEGRAL DE CA?OS, LAGOS Y CIENAGAS DEL DISTRITO DE CARTAGENA DE INDIAS"/>
    <x v="20"/>
    <x v="1"/>
    <x v="3"/>
    <x v="12"/>
    <s v="06"/>
    <s v="00"/>
    <n v="0"/>
    <n v="567844209"/>
    <n v="567844209"/>
    <n v="0"/>
    <n v="567844209"/>
    <n v="0"/>
    <n v="0"/>
    <n v="0"/>
    <n v="0"/>
    <n v="567844209"/>
    <n v="0"/>
  </r>
  <r>
    <n v="2023"/>
    <n v="100"/>
    <x v="3"/>
    <x v="3"/>
    <x v="3"/>
    <s v="2,3,3203,0900,2021130010141"/>
    <n v="2021130010141"/>
    <s v="R138"/>
    <x v="118"/>
    <s v="INV"/>
    <s v="NO"/>
    <s v="CONSTRUCCION, RECTIFICACION Y RECUPERACION DEL SISTEMA HIDRICO Y PLAN MAESTRO DE ALCANTARILLADO PLUVIAL PARA SALVAR EL HABITAT EN EL DISTRITO DE CARTAGENA DE INDIAS"/>
    <x v="26"/>
    <x v="1"/>
    <x v="3"/>
    <x v="17"/>
    <s v="06"/>
    <s v="00"/>
    <n v="0"/>
    <n v="773145998.16999996"/>
    <n v="773145998.16999996"/>
    <n v="602698918"/>
    <n v="170447080.16999999"/>
    <n v="0"/>
    <n v="0"/>
    <n v="0"/>
    <n v="0"/>
    <n v="773145998.16999996"/>
    <n v="0"/>
  </r>
  <r>
    <n v="2023"/>
    <n v="100"/>
    <x v="1"/>
    <x v="1"/>
    <x v="1"/>
    <s v="2,3,2201,0700,2020130010185"/>
    <n v="2020130010185"/>
    <s v="R171"/>
    <x v="146"/>
    <s v="INV"/>
    <s v="NO"/>
    <s v="FORTALECIMIENTO DE LA GESTION ESCOLAR PARA EL MEJORAMIENTO DE LA CALIDAD EDUCATIVA   CARTAGENA DE INDIAS"/>
    <x v="107"/>
    <x v="0"/>
    <x v="1"/>
    <x v="14"/>
    <s v="06"/>
    <s v="00"/>
    <n v="0"/>
    <n v="204187714"/>
    <n v="204187714"/>
    <n v="204187714"/>
    <n v="0"/>
    <n v="110667517.66"/>
    <n v="54.2"/>
    <n v="60521027.159999996"/>
    <n v="29.64"/>
    <n v="93520196.340000004"/>
    <n v="0"/>
  </r>
  <r>
    <n v="2023"/>
    <n v="100"/>
    <x v="1"/>
    <x v="1"/>
    <x v="1"/>
    <s v="2,3,2201,0700,2020130010186"/>
    <n v="2020130010186"/>
    <s v="R171"/>
    <x v="146"/>
    <s v="INV"/>
    <s v="NO"/>
    <s v="MEJORAMIENTO DE LA CALIDAD EDUCATIVA DE LAS INSTITUCIONES EDUCATIVAS DEL DISTRITO: FORMANDO CON AMOR  CARTAGENA DE INDIAS"/>
    <x v="105"/>
    <x v="0"/>
    <x v="1"/>
    <x v="69"/>
    <s v="06"/>
    <s v="00"/>
    <n v="0"/>
    <n v="0"/>
    <n v="0"/>
    <n v="0"/>
    <n v="0"/>
    <n v="0"/>
    <n v="0"/>
    <n v="0"/>
    <n v="0"/>
    <n v="0"/>
    <n v="0"/>
  </r>
  <r>
    <n v="2023"/>
    <n v="100"/>
    <x v="1"/>
    <x v="1"/>
    <x v="1"/>
    <s v="2,3,2201,0700,2021130010226"/>
    <n v="2021130010226"/>
    <s v="R171"/>
    <x v="146"/>
    <s v="INV"/>
    <s v="NO"/>
    <s v="TRANSFORMACION DEL APRENDIZAJE, INSPIRANDO, CREANDO Y DISE?ANDO CON LAS TECNOLOGIAS DE LA INFORMACION Y LAS COMUNICACIOONES EN LAS IEO Y SED DEL DISTRITO DE CARTAGENA DE INDIAS"/>
    <x v="32"/>
    <x v="0"/>
    <x v="1"/>
    <x v="22"/>
    <s v="06"/>
    <s v="00"/>
    <n v="0"/>
    <n v="2176569608"/>
    <n v="2176569608"/>
    <n v="2176569608"/>
    <n v="0"/>
    <n v="2025091198.46"/>
    <n v="93.04"/>
    <n v="247653326.53999999"/>
    <n v="11.38"/>
    <n v="151478409.53999999"/>
    <n v="233252859"/>
  </r>
  <r>
    <n v="2023"/>
    <n v="100"/>
    <x v="1"/>
    <x v="1"/>
    <x v="1"/>
    <s v="2,3,2201,0700,2021130010227"/>
    <n v="2021130010227"/>
    <s v="R171"/>
    <x v="146"/>
    <s v="INV"/>
    <s v="NO"/>
    <s v="FORTALECIMIENTO DE LOS PROCESOS FORMATIVOS EN LAS INSTITUCIONES EDUCATIVAS OFICIALES DEL DISTRITO DE CARTAGENA: DESARROLLO DE POTENCIALIDADES"/>
    <x v="22"/>
    <x v="0"/>
    <x v="1"/>
    <x v="14"/>
    <s v="06"/>
    <s v="00"/>
    <n v="0"/>
    <n v="141201325"/>
    <n v="141201325"/>
    <n v="141201325"/>
    <n v="0"/>
    <n v="141201325"/>
    <n v="100"/>
    <n v="0"/>
    <n v="0"/>
    <n v="0"/>
    <n v="0"/>
  </r>
  <r>
    <n v="2023"/>
    <n v="100"/>
    <x v="1"/>
    <x v="1"/>
    <x v="1"/>
    <s v="2,3,2201,0700,2020130010117"/>
    <n v="2020130010117"/>
    <s v="B001"/>
    <x v="104"/>
    <s v="INV"/>
    <s v="NO"/>
    <s v="IMPLEMENTACION DE LA ESTRATEGIA UNICOS E INAGOTABLES PARA LA ATENCION A POBLACION DIVERSA: UNA ESCUELA DE Y PARA TODAS Y TODOS, EN  CARTAGENA DE INDIAS"/>
    <x v="30"/>
    <x v="0"/>
    <x v="1"/>
    <x v="1"/>
    <s v="06"/>
    <s v="00"/>
    <n v="0"/>
    <n v="133841459"/>
    <n v="133841459"/>
    <n v="0"/>
    <n v="133841459"/>
    <n v="0"/>
    <n v="0"/>
    <n v="0"/>
    <n v="0"/>
    <n v="133841459"/>
    <n v="0"/>
  </r>
  <r>
    <n v="2023"/>
    <n v="100"/>
    <x v="1"/>
    <x v="1"/>
    <x v="1"/>
    <s v="2,3,2201,0700,2021130010224"/>
    <n v="2021130010224"/>
    <s v="B001"/>
    <x v="104"/>
    <s v="INV"/>
    <s v="NO"/>
    <s v="FORTALECIMIENTO DE LA EDUCACION INTEGRAL DESDE LA PARTICIPACION, DEMOCRACIA Y AUTONOMIA  EN LAS INSTITUCIONES EDUCATIVAS OFICIALES DEL DISTRITO DE CARTAGENA?"/>
    <x v="93"/>
    <x v="0"/>
    <x v="1"/>
    <x v="62"/>
    <s v="06"/>
    <s v="00"/>
    <n v="0"/>
    <n v="21793981.09"/>
    <n v="21793981.09"/>
    <n v="18188981"/>
    <n v="3605000.09"/>
    <n v="14583981"/>
    <n v="66.92"/>
    <n v="14583981"/>
    <n v="66.92"/>
    <n v="7210000.0899999999"/>
    <n v="14583981"/>
  </r>
  <r>
    <n v="2023"/>
    <n v="100"/>
    <x v="1"/>
    <x v="1"/>
    <x v="1"/>
    <s v="2,3,2201,0700,2020130010094"/>
    <n v="2020130010094"/>
    <s v="081"/>
    <x v="36"/>
    <s v="INV"/>
    <s v="NO"/>
    <s v="FORTALECIMIENTO DE LOS AMBIENTES DE APRENDIZAJE DE LAS SEDES DE LAS INSTITUCIONES EDUCATIVAS DE CARTAGENA DE INDIAS"/>
    <x v="11"/>
    <x v="0"/>
    <x v="1"/>
    <x v="1"/>
    <s v="06"/>
    <s v="00"/>
    <n v="0"/>
    <n v="200000000"/>
    <n v="200000000"/>
    <n v="112228956"/>
    <n v="87771044"/>
    <n v="112228956"/>
    <n v="56.11"/>
    <n v="112228956"/>
    <n v="56.11"/>
    <n v="87771044"/>
    <n v="112228956"/>
  </r>
  <r>
    <n v="2023"/>
    <n v="100"/>
    <x v="1"/>
    <x v="1"/>
    <x v="1"/>
    <s v="2,3,2299,0700,2020130010052"/>
    <n v="2020130010052"/>
    <s v="R071"/>
    <x v="147"/>
    <s v="INV"/>
    <s v="NO"/>
    <s v="ADMINISTRACION DEL TALENTO HUMANO DEL SERVICIO EDUCATIVO OFICIAL DOCENTES, DIRECTIVOS DOCENTES Y ADMINISTRATIVOS DEL DISTRITO DE CARTAGENA DE INDIAS"/>
    <x v="1"/>
    <x v="0"/>
    <x v="1"/>
    <x v="1"/>
    <s v="06"/>
    <s v="00"/>
    <n v="0"/>
    <n v="1230884254.8"/>
    <n v="1230884254.8"/>
    <n v="1230884254"/>
    <n v="0.8"/>
    <n v="1230884254"/>
    <n v="100"/>
    <n v="1230884254"/>
    <n v="100"/>
    <n v="0.8"/>
    <n v="1230884254"/>
  </r>
  <r>
    <n v="2023"/>
    <n v="100"/>
    <x v="1"/>
    <x v="1"/>
    <x v="1"/>
    <s v="2,3,2201,0700,2020130010094"/>
    <n v="2020130010094"/>
    <s v="B081"/>
    <x v="148"/>
    <s v="INV"/>
    <s v="NO"/>
    <s v="FORTALECIMIENTO DE LOS AMBIENTES DE APRENDIZAJE DE LAS SEDES DE LAS INSTITUCIONES EDUCATIVAS DE CARTAGENA DE INDIAS"/>
    <x v="11"/>
    <x v="0"/>
    <x v="1"/>
    <x v="1"/>
    <s v="06"/>
    <s v="00"/>
    <n v="0"/>
    <n v="17249598.579999998"/>
    <n v="17249598.579999998"/>
    <n v="0"/>
    <n v="17249598.579999998"/>
    <n v="0"/>
    <n v="0"/>
    <n v="0"/>
    <n v="0"/>
    <n v="17249598.579999998"/>
    <n v="0"/>
  </r>
  <r>
    <n v="2023"/>
    <n v="100"/>
    <x v="1"/>
    <x v="1"/>
    <x v="1"/>
    <s v="2,3,2299,0700,2020130010052"/>
    <n v="2020130010052"/>
    <s v="T071"/>
    <x v="149"/>
    <s v="INV"/>
    <s v="NO"/>
    <s v="ADMINISTRACION DEL TALENTO HUMANO DEL SERVICIO EDUCATIVO OFICIAL DOCENTES, DIRECTIVOS DOCENTES Y ADMINISTRATIVOS DEL DISTRITO DE CARTAGENA DE INDIAS"/>
    <x v="1"/>
    <x v="0"/>
    <x v="1"/>
    <x v="1"/>
    <s v="06"/>
    <s v="00"/>
    <n v="0"/>
    <n v="890204130"/>
    <n v="890204130"/>
    <n v="890204130"/>
    <n v="0"/>
    <n v="890204130"/>
    <n v="100"/>
    <n v="890204130"/>
    <n v="100"/>
    <n v="0"/>
    <n v="0"/>
  </r>
  <r>
    <n v="2023"/>
    <n v="100"/>
    <x v="1"/>
    <x v="1"/>
    <x v="1"/>
    <s v="2,3,2201,0700,2020130010195"/>
    <n v="2020130010195"/>
    <s v="200"/>
    <x v="150"/>
    <s v="INV"/>
    <s v="NO"/>
    <s v="IMPLEMENTACION DE LA ESTRATEGIA PERMANECER: ME ALIMENTO Y APRENDO ALIMENTACION ESCOLAR EN  CARTAGENA DE INDIAS "/>
    <x v="6"/>
    <x v="0"/>
    <x v="1"/>
    <x v="1"/>
    <s v="06"/>
    <s v="00"/>
    <n v="0"/>
    <n v="437203574"/>
    <n v="437203574"/>
    <n v="0"/>
    <n v="437203574"/>
    <n v="0"/>
    <n v="0"/>
    <n v="0"/>
    <n v="0"/>
    <n v="437203574"/>
    <n v="0"/>
  </r>
  <r>
    <n v="2023"/>
    <n v="100"/>
    <x v="1"/>
    <x v="1"/>
    <x v="1"/>
    <s v="2,3,2201,0700,2020130010195"/>
    <n v="2020130010195"/>
    <s v="B028"/>
    <x v="151"/>
    <s v="INV"/>
    <s v="NO"/>
    <s v="IMPLEMENTACION DE LA ESTRATEGIA PERMANECER: ME ALIMENTO Y APRENDO ALIMENTACION ESCOLAR EN  CARTAGENA DE INDIAS "/>
    <x v="6"/>
    <x v="0"/>
    <x v="1"/>
    <x v="1"/>
    <s v="06"/>
    <s v="00"/>
    <n v="0"/>
    <n v="2033321970.8199999"/>
    <n v="2033321970.8199999"/>
    <n v="2033321970.8199999"/>
    <n v="0"/>
    <n v="2033321970.8199999"/>
    <n v="100"/>
    <n v="2033321970.8199999"/>
    <n v="100"/>
    <n v="0"/>
    <n v="2033321970.8199999"/>
  </r>
  <r>
    <n v="2023"/>
    <n v="100"/>
    <x v="1"/>
    <x v="1"/>
    <x v="1"/>
    <s v="2,3,2202,0700,2020130010268"/>
    <n v="2020130010268"/>
    <s v="B056"/>
    <x v="152"/>
    <s v="INV"/>
    <s v="NO"/>
    <s v="CONSOLIDACION DE BECAS UNIVERSITARIAS PARA EGRESADOS DE LAS INSTITUCIONES EDUCATIVAS OFICIALES DE  CARTAGENA DE INDIAS"/>
    <x v="10"/>
    <x v="0"/>
    <x v="1"/>
    <x v="6"/>
    <s v="06"/>
    <s v="00"/>
    <n v="0"/>
    <n v="4404706925.3800001"/>
    <n v="4404706925.3800001"/>
    <n v="4402008439.8299999"/>
    <n v="2698485.55"/>
    <n v="4402008439.8299999"/>
    <n v="99.94"/>
    <n v="4402008439.8299999"/>
    <n v="99.94"/>
    <n v="2698485.55"/>
    <n v="0"/>
  </r>
  <r>
    <n v="2023"/>
    <n v="100"/>
    <x v="1"/>
    <x v="1"/>
    <x v="1"/>
    <s v="2,3,2201,0700,2020130010195"/>
    <n v="2020130010195"/>
    <s v="B078"/>
    <x v="153"/>
    <s v="INV"/>
    <s v="NO"/>
    <s v="IMPLEMENTACION DE LA ESTRATEGIA PERMANECER: ME ALIMENTO Y APRENDO ALIMENTACION ESCOLAR EN  CARTAGENA DE INDIAS "/>
    <x v="6"/>
    <x v="0"/>
    <x v="1"/>
    <x v="1"/>
    <s v="06"/>
    <s v="00"/>
    <n v="0"/>
    <n v="429529951.93000001"/>
    <n v="429529951.93000001"/>
    <n v="429529951.93000001"/>
    <n v="0"/>
    <n v="429529951.93000001"/>
    <n v="100"/>
    <n v="429529951.93000001"/>
    <n v="100"/>
    <n v="0"/>
    <n v="429529951.93000001"/>
  </r>
  <r>
    <n v="2023"/>
    <n v="100"/>
    <x v="1"/>
    <x v="1"/>
    <x v="1"/>
    <s v="2,3,2201,0700,2020130010082"/>
    <n v="2020130010082"/>
    <s v="171"/>
    <x v="18"/>
    <s v="INV"/>
    <s v="NO"/>
    <s v="IMPLEMENTACION DE LA ESTRATEGIA PERMANECER: MI ESCUELA, MI LUGARFAVORITO, TRANSPORTE Y OTRAS ESTRATEGIAS DE PERMANENCIA EN  CARTAGENA DE INDIAS"/>
    <x v="24"/>
    <x v="0"/>
    <x v="1"/>
    <x v="1"/>
    <s v="06"/>
    <s v="00"/>
    <n v="0"/>
    <n v="2066246074"/>
    <n v="2066246074"/>
    <n v="1443807200"/>
    <n v="622438874"/>
    <n v="1443807200"/>
    <n v="69.88"/>
    <n v="1312921246"/>
    <n v="63.54"/>
    <n v="622438874"/>
    <n v="1312921246"/>
  </r>
  <r>
    <n v="2023"/>
    <n v="100"/>
    <x v="1"/>
    <x v="1"/>
    <x v="1"/>
    <s v="2,3,2201,0700,2020130010065"/>
    <n v="2020130010065"/>
    <s v="B001"/>
    <x v="104"/>
    <s v="INV"/>
    <s v="NO"/>
    <s v="IMPLEMENTACION DE LA ESTRATEGIA ESCUELA DINAMICA: LLEGO Y ME QUEDO EN LA ESCUELA EN EL DISTRITO DE  CARTAGENA DE INDIAS"/>
    <x v="3"/>
    <x v="0"/>
    <x v="1"/>
    <x v="1"/>
    <s v="06"/>
    <s v="00"/>
    <n v="0"/>
    <n v="587268575"/>
    <n v="587268575"/>
    <n v="484601905"/>
    <n v="102666670"/>
    <n v="481565841"/>
    <n v="82"/>
    <n v="481565841"/>
    <n v="82"/>
    <n v="105702734"/>
    <n v="467481934"/>
  </r>
  <r>
    <n v="2023"/>
    <n v="100"/>
    <x v="1"/>
    <x v="1"/>
    <x v="1"/>
    <s v="2,3,2201,0700,2020130010082"/>
    <n v="2020130010082"/>
    <s v="B001"/>
    <x v="104"/>
    <s v="INV"/>
    <s v="NO"/>
    <s v="IMPLEMENTACION DE LA ESTRATEGIA PERMANECER: MI ESCUELA, MI LUGARFAVORITO, TRANSPORTE Y OTRAS ESTRATEGIAS DE PERMANENCIA EN  CARTAGENA DE INDIAS"/>
    <x v="24"/>
    <x v="0"/>
    <x v="1"/>
    <x v="1"/>
    <s v="06"/>
    <s v="00"/>
    <n v="0"/>
    <n v="254197516.91"/>
    <n v="254197516.91"/>
    <n v="254197516"/>
    <n v="0.91"/>
    <n v="254197516"/>
    <n v="100"/>
    <n v="254197516"/>
    <n v="100"/>
    <n v="0.91"/>
    <n v="252301894"/>
  </r>
  <r>
    <n v="2023"/>
    <n v="100"/>
    <x v="1"/>
    <x v="1"/>
    <x v="1"/>
    <s v="2,3,2201,0700,2021130010277"/>
    <n v="2021130010277"/>
    <s v="B001"/>
    <x v="104"/>
    <s v="INV"/>
    <s v="NO"/>
    <s v="IMPLEMENTACION DE LA ESTRATEGIA ESCUELA DINAMICA: YO TAMBIEN LLEGO, ATENCION A POBLACION CON EXTRAEDAD EN EL DISTRITO DE  CARTAGENA DE INDIAS"/>
    <x v="87"/>
    <x v="0"/>
    <x v="1"/>
    <x v="1"/>
    <s v="06"/>
    <s v="00"/>
    <n v="0"/>
    <n v="231285435"/>
    <n v="231285435"/>
    <n v="231285435"/>
    <n v="0"/>
    <n v="230821751"/>
    <n v="99.8"/>
    <n v="230821751"/>
    <n v="99.8"/>
    <n v="463684"/>
    <n v="227602653"/>
  </r>
  <r>
    <n v="2023"/>
    <n v="100"/>
    <x v="1"/>
    <x v="1"/>
    <x v="1"/>
    <s v="2,3,2201,0700,2020130010094"/>
    <n v="2020130010094"/>
    <s v="B001"/>
    <x v="104"/>
    <s v="INV"/>
    <s v="NO"/>
    <s v="FORTALECIMIENTO DE LOS AMBIENTES DE APRENDIZAJE DE LAS SEDES DE LAS INSTITUCIONES EDUCATIVAS DE CARTAGENA DE INDIAS"/>
    <x v="11"/>
    <x v="0"/>
    <x v="1"/>
    <x v="1"/>
    <s v="06"/>
    <s v="00"/>
    <n v="0"/>
    <n v="5000000000"/>
    <n v="5000000000"/>
    <n v="5000000000"/>
    <n v="0"/>
    <n v="5000000000"/>
    <n v="100"/>
    <n v="0"/>
    <n v="0"/>
    <n v="0"/>
    <n v="0"/>
  </r>
  <r>
    <n v="2023"/>
    <n v="100"/>
    <x v="1"/>
    <x v="1"/>
    <x v="1"/>
    <s v="2,3,2299,0700,2020130010052"/>
    <n v="2020130010052"/>
    <s v="B001"/>
    <x v="104"/>
    <s v="INV"/>
    <s v="NO"/>
    <s v="ADMINISTRACION DEL TALENTO HUMANO DEL SERVICIO EDUCATIVO OFICIAL DOCENTES, DIRECTIVOS DOCENTES Y ADMINISTRATIVOS DEL DISTRITO DE CARTAGENA DE INDIAS"/>
    <x v="1"/>
    <x v="0"/>
    <x v="1"/>
    <x v="1"/>
    <s v="06"/>
    <s v="00"/>
    <n v="0"/>
    <n v="271613033"/>
    <n v="271613033"/>
    <n v="271613033"/>
    <n v="0"/>
    <n v="0"/>
    <n v="0"/>
    <n v="0"/>
    <n v="0"/>
    <n v="271613033"/>
    <n v="0"/>
  </r>
  <r>
    <n v="2023"/>
    <n v="100"/>
    <x v="1"/>
    <x v="1"/>
    <x v="1"/>
    <s v="2,3,2299,0700,2020130010165"/>
    <n v="2020130010165"/>
    <s v="B001"/>
    <x v="104"/>
    <s v="INV"/>
    <s v="NO"/>
    <s v="MEJORAMIENTO DEL BIENESTAR Y PROTECCION DE LOS FUNCIONARIOS DE LA SECRETARIA DE EDUCACION DISTRITAL  PARA CONTRIBUIR A UNA MEJOR CALIDAD DE VIDA EN EL DISTRITO DE  CARTAGENA DE INDIAS"/>
    <x v="88"/>
    <x v="0"/>
    <x v="1"/>
    <x v="59"/>
    <s v="06"/>
    <s v="00"/>
    <n v="0"/>
    <n v="1100000000"/>
    <n v="1100000000"/>
    <n v="1100000000"/>
    <n v="0"/>
    <n v="973168837.10000002"/>
    <n v="88.47"/>
    <n v="662867571.10000002"/>
    <n v="60.26"/>
    <n v="126831162.90000001"/>
    <n v="662635571.10000002"/>
  </r>
  <r>
    <n v="2023"/>
    <n v="100"/>
    <x v="1"/>
    <x v="1"/>
    <x v="1"/>
    <s v="2,3,2299,0700,2020130010052"/>
    <n v="2020130010052"/>
    <s v="B071"/>
    <x v="154"/>
    <s v="INV"/>
    <s v="NO"/>
    <s v="ADMINISTRACION DEL TALENTO HUMANO DEL SERVICIO EDUCATIVO OFICIAL DOCENTES, DIRECTIVOS DOCENTES Y ADMINISTRATIVOS DEL DISTRITO DE CARTAGENA DE INDIAS"/>
    <x v="1"/>
    <x v="0"/>
    <x v="1"/>
    <x v="1"/>
    <s v="06"/>
    <s v="00"/>
    <n v="0"/>
    <n v="1049149445"/>
    <n v="1049149445"/>
    <n v="1049149445"/>
    <n v="0"/>
    <n v="1049149445"/>
    <n v="100"/>
    <n v="1049149445"/>
    <n v="100"/>
    <n v="0"/>
    <n v="808138575"/>
  </r>
  <r>
    <n v="2023"/>
    <n v="100"/>
    <x v="1"/>
    <x v="1"/>
    <x v="1"/>
    <s v="2,3,2201,0700,2020130010057"/>
    <n v="2020130010057"/>
    <s v="B081"/>
    <x v="148"/>
    <s v="INV"/>
    <s v="NO"/>
    <s v="OPTIMIZACION DE LA OPERACION DE LAS INSTITUCIONES EDUCATIVAS OFICIALES DEL DISTRITO DE   CARTAGENA DE INDIAS"/>
    <x v="4"/>
    <x v="0"/>
    <x v="1"/>
    <x v="1"/>
    <s v="06"/>
    <s v="00"/>
    <n v="0"/>
    <n v="175920350.22999999"/>
    <n v="175920350.22999999"/>
    <n v="175920350.22999999"/>
    <n v="0"/>
    <n v="175920350.22999999"/>
    <n v="100"/>
    <n v="175920350.22999999"/>
    <n v="100"/>
    <n v="0"/>
    <n v="175920350.22999999"/>
  </r>
  <r>
    <n v="2023"/>
    <n v="100"/>
    <x v="1"/>
    <x v="1"/>
    <x v="1"/>
    <s v="2,3,2201,0700,2020130010065"/>
    <n v="2020130010065"/>
    <s v="R071"/>
    <x v="147"/>
    <s v="INV"/>
    <s v="NO"/>
    <s v="IMPLEMENTACION DE LA ESTRATEGIA ESCUELA DINAMICA: LLEGO Y ME QUEDO EN LA ESCUELA EN EL DISTRITO DE  CARTAGENA DE INDIAS"/>
    <x v="3"/>
    <x v="0"/>
    <x v="1"/>
    <x v="1"/>
    <s v="06"/>
    <s v="00"/>
    <n v="0"/>
    <n v="0"/>
    <n v="0"/>
    <n v="0"/>
    <n v="0"/>
    <n v="0"/>
    <n v="0"/>
    <n v="0"/>
    <n v="0"/>
    <n v="0"/>
    <n v="0"/>
  </r>
  <r>
    <n v="2023"/>
    <n v="100"/>
    <x v="1"/>
    <x v="1"/>
    <x v="1"/>
    <s v="2,3,2201,0700,2021130010277"/>
    <n v="2021130010277"/>
    <s v="R071"/>
    <x v="147"/>
    <s v="INV"/>
    <s v="NO"/>
    <s v="IMPLEMENTACION DE LA ESTRATEGIA ESCUELA DINAMICA: YO TAMBIEN LLEGO, ATENCION A POBLACION CON EXTRAEDAD EN EL DISTRITO DE  CARTAGENA DE INDIAS"/>
    <x v="87"/>
    <x v="0"/>
    <x v="1"/>
    <x v="1"/>
    <s v="06"/>
    <s v="00"/>
    <n v="0"/>
    <n v="3677268"/>
    <n v="3677268"/>
    <n v="3677268"/>
    <n v="0"/>
    <n v="3677268"/>
    <n v="100"/>
    <n v="3677268"/>
    <n v="100"/>
    <n v="0"/>
    <n v="3677268"/>
  </r>
  <r>
    <n v="2023"/>
    <n v="100"/>
    <x v="1"/>
    <x v="1"/>
    <x v="1"/>
    <s v="2,3,2201,0700,2021130010226"/>
    <n v="2021130010226"/>
    <s v="R071"/>
    <x v="147"/>
    <s v="INV"/>
    <s v="NO"/>
    <s v="TRANSFORMACION DEL APRENDIZAJE, INSPIRANDO, CREANDO Y DISE?ANDO CON LAS TECNOLOGIAS DE LA INFORMACION Y LAS COMUNICACIOONES EN LAS IEO Y SED DEL DISTRITO DE CARTAGENA DE INDIAS"/>
    <x v="32"/>
    <x v="0"/>
    <x v="1"/>
    <x v="22"/>
    <s v="06"/>
    <s v="00"/>
    <n v="0"/>
    <n v="0"/>
    <n v="0"/>
    <n v="0"/>
    <n v="0"/>
    <n v="0"/>
    <n v="0"/>
    <n v="0"/>
    <n v="0"/>
    <n v="0"/>
    <n v="0"/>
  </r>
  <r>
    <n v="2023"/>
    <n v="100"/>
    <x v="1"/>
    <x v="1"/>
    <x v="1"/>
    <s v="2,3,2201,0700,2020130010195"/>
    <n v="2020130010195"/>
    <s v="R072"/>
    <x v="155"/>
    <s v="INV"/>
    <s v="NO"/>
    <s v="IMPLEMENTACION DE LA ESTRATEGIA PERMANECER: ME ALIMENTO Y APRENDO ALIMENTACION ESCOLAR EN  CARTAGENA DE INDIAS "/>
    <x v="6"/>
    <x v="0"/>
    <x v="1"/>
    <x v="1"/>
    <s v="06"/>
    <s v="00"/>
    <n v="0"/>
    <n v="458874622"/>
    <n v="458874622"/>
    <n v="458874622"/>
    <n v="0"/>
    <n v="458874622"/>
    <n v="100"/>
    <n v="458874622"/>
    <n v="100"/>
    <n v="0"/>
    <n v="458874622"/>
  </r>
  <r>
    <n v="2023"/>
    <n v="100"/>
    <x v="1"/>
    <x v="1"/>
    <x v="1"/>
    <s v="2,3,2201,0700,2020130010195"/>
    <n v="2020130010195"/>
    <s v="R078"/>
    <x v="156"/>
    <s v="INV"/>
    <s v="NO"/>
    <s v="IMPLEMENTACION DE LA ESTRATEGIA PERMANECER: ME ALIMENTO Y APRENDO ALIMENTACION ESCOLAR EN  CARTAGENA DE INDIAS "/>
    <x v="6"/>
    <x v="0"/>
    <x v="1"/>
    <x v="1"/>
    <s v="06"/>
    <s v="00"/>
    <n v="0"/>
    <n v="240348807.88999999"/>
    <n v="240348807.88999999"/>
    <n v="240068898.52000001"/>
    <n v="279909.37"/>
    <n v="240068898.52000001"/>
    <n v="99.88"/>
    <n v="240068898.52000001"/>
    <n v="99.88"/>
    <n v="279909.37"/>
    <n v="240068898.52000001"/>
  </r>
  <r>
    <n v="2023"/>
    <n v="100"/>
    <x v="1"/>
    <x v="1"/>
    <x v="1"/>
    <s v="2,3,2201,0700,2020130010057"/>
    <n v="2020130010057"/>
    <s v="R081"/>
    <x v="157"/>
    <s v="INV"/>
    <s v="NO"/>
    <s v="OPTIMIZACION DE LA OPERACION DE LAS INSTITUCIONES EDUCATIVAS OFICIALES DEL DISTRITO DE   CARTAGENA DE INDIAS"/>
    <x v="4"/>
    <x v="0"/>
    <x v="1"/>
    <x v="1"/>
    <s v="06"/>
    <s v="00"/>
    <n v="0"/>
    <n v="183090186"/>
    <n v="183090186"/>
    <n v="183090186"/>
    <n v="0"/>
    <n v="183090186"/>
    <n v="100"/>
    <n v="183090186"/>
    <n v="100"/>
    <n v="0"/>
    <n v="183090186"/>
  </r>
  <r>
    <n v="2023"/>
    <n v="100"/>
    <x v="1"/>
    <x v="1"/>
    <x v="1"/>
    <s v="2,3,2201,0700,2020130010057"/>
    <n v="2020130010057"/>
    <s v="R171"/>
    <x v="146"/>
    <s v="INV"/>
    <s v="NO"/>
    <s v="OPTIMIZACION DE LA OPERACION DE LAS INSTITUCIONES EDUCATIVAS OFICIALES DEL DISTRITO DE   CARTAGENA DE INDIAS"/>
    <x v="4"/>
    <x v="0"/>
    <x v="1"/>
    <x v="1"/>
    <s v="06"/>
    <s v="00"/>
    <n v="0"/>
    <n v="31976595.859999999"/>
    <n v="31976595.859999999"/>
    <n v="15204574.859999999"/>
    <n v="16772021"/>
    <n v="15204574.859999999"/>
    <n v="47.55"/>
    <n v="15204574.859999999"/>
    <n v="47.55"/>
    <n v="16772021"/>
    <n v="15204574.859999999"/>
  </r>
  <r>
    <n v="2023"/>
    <n v="100"/>
    <x v="1"/>
    <x v="1"/>
    <x v="1"/>
    <s v="2,3,2201,0700,2020130010082"/>
    <n v="2020130010082"/>
    <s v="R171"/>
    <x v="146"/>
    <s v="INV"/>
    <s v="NO"/>
    <s v="IMPLEMENTACION DE LA ESTRATEGIA PERMANECER: MI ESCUELA, MI LUGARFAVORITO, TRANSPORTE Y OTRAS ESTRATEGIAS DE PERMANENCIA EN  CARTAGENA DE INDIAS"/>
    <x v="24"/>
    <x v="0"/>
    <x v="1"/>
    <x v="1"/>
    <s v="06"/>
    <s v="00"/>
    <n v="0"/>
    <n v="591554048.35000002"/>
    <n v="591554048.35000002"/>
    <n v="549552394"/>
    <n v="42001654.350000001"/>
    <n v="549552394"/>
    <n v="92.9"/>
    <n v="0"/>
    <n v="0"/>
    <n v="42001654.350000001"/>
    <n v="0"/>
  </r>
  <r>
    <n v="2023"/>
    <n v="100"/>
    <x v="1"/>
    <x v="1"/>
    <x v="1"/>
    <s v="2,3,2201,0700,2020130010094"/>
    <n v="2020130010094"/>
    <s v="R171"/>
    <x v="146"/>
    <s v="INV"/>
    <s v="NO"/>
    <s v="FORTALECIMIENTO DE LOS AMBIENTES DE APRENDIZAJE DE LAS SEDES DE LAS INSTITUCIONES EDUCATIVAS DE CARTAGENA DE INDIAS"/>
    <x v="11"/>
    <x v="0"/>
    <x v="1"/>
    <x v="1"/>
    <s v="06"/>
    <s v="00"/>
    <n v="0"/>
    <n v="104803598.86"/>
    <n v="104803598.86"/>
    <n v="57083998"/>
    <n v="47719600.859999999"/>
    <n v="57083998"/>
    <n v="54.47"/>
    <n v="57083998"/>
    <n v="54.47"/>
    <n v="47719600.859999999"/>
    <n v="57083998"/>
  </r>
  <r>
    <n v="2023"/>
    <n v="100"/>
    <x v="1"/>
    <x v="1"/>
    <x v="1"/>
    <s v="2,3,2201,0700,2020130010162"/>
    <n v="2020130010162"/>
    <s v="R171"/>
    <x v="146"/>
    <s v="INV"/>
    <s v="NO"/>
    <s v="MEJORAMIENTO DEL PROCESO FORMATIVO DE LA EDUCACION MEDIA TECNICA OFICIAL EN LAS IEO  DESARROLLO DE POTENCIALIDADES PRODUCTIVAS DE   CARTAGENA DE INDIAS"/>
    <x v="132"/>
    <x v="0"/>
    <x v="1"/>
    <x v="6"/>
    <s v="06"/>
    <s v="00"/>
    <n v="0"/>
    <n v="496268001"/>
    <n v="496268001"/>
    <n v="276811668.17000002"/>
    <n v="219456332.83000001"/>
    <n v="41492034.090000004"/>
    <n v="8.36"/>
    <n v="31088743.129999999"/>
    <n v="6.26"/>
    <n v="454775966.91000003"/>
    <n v="0"/>
  </r>
  <r>
    <n v="2023"/>
    <n v="100"/>
    <x v="5"/>
    <x v="5"/>
    <x v="5"/>
    <s v="2,3,4102,1500,2020130010119"/>
    <n v="2020130010119"/>
    <s v="B065"/>
    <x v="158"/>
    <s v="INV"/>
    <s v="NO"/>
    <s v="COMPROMISO CON LA SALVACION DE  NUESTRA PRIMERA INFANCIA EN EL DISTRITO DE  CARTAGENA DE INDIAS"/>
    <x v="89"/>
    <x v="2"/>
    <x v="20"/>
    <x v="60"/>
    <s v="06"/>
    <s v="00"/>
    <n v="0"/>
    <n v="68543167.079999998"/>
    <n v="68543167.079999998"/>
    <n v="68543167.079999998"/>
    <n v="0"/>
    <n v="0"/>
    <n v="0"/>
    <n v="0"/>
    <n v="0"/>
    <n v="68543167.079999998"/>
    <n v="0"/>
  </r>
  <r>
    <n v="2023"/>
    <n v="100"/>
    <x v="5"/>
    <x v="5"/>
    <x v="5"/>
    <s v="2,3,4103,1500,2020130010133"/>
    <n v="2020130010133"/>
    <s v="R088"/>
    <x v="159"/>
    <s v="INV"/>
    <s v="NO"/>
    <s v="APOYO PARA LA ATENCION INTEGRAL A LOS ADULTOS MAYORES EN CENTROS DE VIDA Y GRUPOS ORGANIZADOS EN EL DISTRITO DE  CARTAGENA DE INDIAS"/>
    <x v="13"/>
    <x v="2"/>
    <x v="5"/>
    <x v="7"/>
    <s v="06"/>
    <s v="00"/>
    <n v="0"/>
    <n v="3798865020.8000002"/>
    <n v="3798865020.8000002"/>
    <n v="1366584198.99"/>
    <n v="2432280821.8099999"/>
    <n v="1013069549.54"/>
    <n v="26.67"/>
    <n v="652436433.33000004"/>
    <n v="17.170000000000002"/>
    <n v="2785795471.2600002"/>
    <n v="496133333.32999998"/>
  </r>
  <r>
    <n v="2023"/>
    <n v="100"/>
    <x v="5"/>
    <x v="5"/>
    <x v="5"/>
    <s v="2,3,4103,1500,2020130010133"/>
    <n v="2020130010133"/>
    <s v="001"/>
    <x v="4"/>
    <s v="INV"/>
    <s v="NO"/>
    <s v="APOYO PARA LA ATENCION INTEGRAL A LOS ADULTOS MAYORES EN CENTROS DE VIDA Y GRUPOS ORGANIZADOS EN EL DISTRITO DE  CARTAGENA DE INDIAS"/>
    <x v="13"/>
    <x v="2"/>
    <x v="5"/>
    <x v="7"/>
    <s v="06"/>
    <s v="00"/>
    <n v="0"/>
    <n v="450701915"/>
    <n v="450701915"/>
    <n v="422912611"/>
    <n v="27789304"/>
    <n v="422912611"/>
    <n v="93.83"/>
    <n v="279920000"/>
    <n v="62.11"/>
    <n v="27789304"/>
    <n v="274680000"/>
  </r>
  <r>
    <n v="2023"/>
    <n v="100"/>
    <x v="5"/>
    <x v="5"/>
    <x v="5"/>
    <s v="2,3,4103,1500,2020130010133"/>
    <n v="2020130010133"/>
    <s v="B088"/>
    <x v="160"/>
    <s v="INV"/>
    <s v="NO"/>
    <s v="APOYO PARA LA ATENCION INTEGRAL A LOS ADULTOS MAYORES EN CENTROS DE VIDA Y GRUPOS ORGANIZADOS EN EL DISTRITO DE  CARTAGENA DE INDIAS"/>
    <x v="13"/>
    <x v="2"/>
    <x v="5"/>
    <x v="7"/>
    <s v="06"/>
    <s v="00"/>
    <n v="0"/>
    <n v="2238994988.02"/>
    <n v="2238994988.02"/>
    <n v="2238994988.02"/>
    <n v="0"/>
    <n v="2238994988.02"/>
    <n v="100"/>
    <n v="0"/>
    <n v="0"/>
    <n v="0"/>
    <n v="0"/>
  </r>
  <r>
    <n v="2023"/>
    <n v="100"/>
    <x v="5"/>
    <x v="5"/>
    <x v="5"/>
    <s v="2,3,4103,1500,2020130010133"/>
    <n v="2020130010133"/>
    <s v="B109"/>
    <x v="161"/>
    <s v="INV"/>
    <s v="NO"/>
    <s v="APOYO PARA LA ATENCION INTEGRAL A LOS ADULTOS MAYORES EN CENTROS DE VIDA Y GRUPOS ORGANIZADOS EN EL DISTRITO DE  CARTAGENA DE INDIAS"/>
    <x v="13"/>
    <x v="2"/>
    <x v="5"/>
    <x v="7"/>
    <s v="06"/>
    <s v="00"/>
    <n v="0"/>
    <n v="367693723"/>
    <n v="367693723"/>
    <n v="367693723"/>
    <n v="0"/>
    <n v="62894853"/>
    <n v="17.11"/>
    <n v="0"/>
    <n v="0"/>
    <n v="304798870"/>
    <n v="0"/>
  </r>
  <r>
    <n v="2023"/>
    <n v="100"/>
    <x v="5"/>
    <x v="5"/>
    <x v="5"/>
    <s v="2,3,4102,1500,2020130010119"/>
    <n v="2020130010119"/>
    <s v="R026"/>
    <x v="162"/>
    <s v="INV"/>
    <s v="NO"/>
    <s v="COMPROMISO CON LA SALVACION DE  NUESTRA PRIMERA INFANCIA EN EL DISTRITO DE  CARTAGENA DE INDIAS"/>
    <x v="89"/>
    <x v="2"/>
    <x v="20"/>
    <x v="60"/>
    <s v="06"/>
    <s v="00"/>
    <n v="0"/>
    <n v="713310890.59000003"/>
    <n v="713310890.59000003"/>
    <n v="623846126.5"/>
    <n v="89464764.090000004"/>
    <n v="0"/>
    <n v="0"/>
    <n v="0"/>
    <n v="0"/>
    <n v="713310890.59000003"/>
    <n v="0"/>
  </r>
  <r>
    <n v="2023"/>
    <n v="100"/>
    <x v="5"/>
    <x v="5"/>
    <x v="5"/>
    <s v="2,3,4104,1500,2020130010319"/>
    <n v="2020130010319"/>
    <s v="R088"/>
    <x v="159"/>
    <s v="INV"/>
    <s v="NO"/>
    <s v="APOYO PARA LA ATENCION INTEGRAL AL ADULTO MAYOR EN ESTADO DE ABANDONO MALTRATO Y SITUACION DE CALLE EN EL DISTRITO DE   CARTAGENA DE INDIAS"/>
    <x v="38"/>
    <x v="2"/>
    <x v="5"/>
    <x v="7"/>
    <s v="06"/>
    <s v="00"/>
    <n v="0"/>
    <n v="225560556"/>
    <n v="225560556"/>
    <n v="0"/>
    <n v="225560556"/>
    <n v="0"/>
    <n v="0"/>
    <n v="0"/>
    <n v="0"/>
    <n v="225560556"/>
    <n v="0"/>
  </r>
  <r>
    <n v="2023"/>
    <n v="100"/>
    <x v="5"/>
    <x v="5"/>
    <x v="5"/>
    <s v="2,3,4103,1500,2020130010133"/>
    <n v="2020130010133"/>
    <s v="R109"/>
    <x v="163"/>
    <s v="INV"/>
    <s v="NO"/>
    <s v="APOYO PARA LA ATENCION INTEGRAL A LOS ADULTOS MAYORES EN CENTROS DE VIDA Y GRUPOS ORGANIZADOS EN EL DISTRITO DE  CARTAGENA DE INDIAS"/>
    <x v="13"/>
    <x v="2"/>
    <x v="5"/>
    <x v="7"/>
    <s v="06"/>
    <s v="00"/>
    <n v="0"/>
    <n v="156090888.47999999"/>
    <n v="156090888.47999999"/>
    <n v="156090888.47999999"/>
    <n v="0"/>
    <n v="156090888.47999999"/>
    <n v="100"/>
    <n v="0"/>
    <n v="0"/>
    <n v="0"/>
    <n v="0"/>
  </r>
  <r>
    <n v="2023"/>
    <n v="100"/>
    <x v="5"/>
    <x v="5"/>
    <x v="5"/>
    <s v="2,3,4103,1500,2020130010133"/>
    <n v="2020130010133"/>
    <s v="R124"/>
    <x v="94"/>
    <s v="INV"/>
    <s v="NO"/>
    <s v="APOYO PARA LA ATENCION INTEGRAL A LOS ADULTOS MAYORES EN CENTROS DE VIDA Y GRUPOS ORGANIZADOS EN EL DISTRITO DE  CARTAGENA DE INDIAS"/>
    <x v="13"/>
    <x v="2"/>
    <x v="5"/>
    <x v="7"/>
    <s v="06"/>
    <s v="00"/>
    <n v="0"/>
    <n v="0.36"/>
    <n v="0.36"/>
    <n v="0"/>
    <n v="0.36"/>
    <n v="0"/>
    <n v="0"/>
    <n v="0"/>
    <n v="0"/>
    <n v="0.36"/>
    <n v="0"/>
  </r>
  <r>
    <n v="2023"/>
    <n v="100"/>
    <x v="5"/>
    <x v="5"/>
    <x v="5"/>
    <s v="2,3,4102,1500,2020130010170"/>
    <n v="2020130010170"/>
    <s v="R124"/>
    <x v="94"/>
    <s v="INV"/>
    <s v="NO"/>
    <s v="FORTALECIMIENTO AL PROGRAMA JOVENES PARTICIPANDO Y SALVANDO A  CARTAGENA DE INDIAS"/>
    <x v="231"/>
    <x v="2"/>
    <x v="31"/>
    <x v="128"/>
    <s v="06"/>
    <s v="00"/>
    <n v="0"/>
    <n v="50000000"/>
    <n v="50000000"/>
    <n v="50000000"/>
    <n v="0"/>
    <n v="50000000"/>
    <n v="100"/>
    <n v="50000000"/>
    <n v="100"/>
    <n v="0"/>
    <n v="50000000"/>
  </r>
  <r>
    <n v="2023"/>
    <n v="100"/>
    <x v="5"/>
    <x v="5"/>
    <x v="5"/>
    <s v="2,3,4103,1500,2020130010103"/>
    <n v="2020130010103"/>
    <s v="R124"/>
    <x v="94"/>
    <s v="INV"/>
    <s v="NO"/>
    <s v="IMPLEMENTACION ESTRATEGIAS DE EMPRENDIMIENTO Y EMPRESARISMO PARA LA INCLUSION PRODUCTIVA Y LA VINCULACION LABORAL EN EL DISTRITO DE CARTAGENA:  CENTROS PARA EL EMPRENDIMIENTO Y LA GESTION DE LA EMPLEABILIDAD  CARTAGENA DE INDIAS"/>
    <x v="127"/>
    <x v="4"/>
    <x v="13"/>
    <x v="81"/>
    <s v="06"/>
    <s v="00"/>
    <n v="0"/>
    <n v="240000000"/>
    <n v="240000000"/>
    <n v="240000000"/>
    <n v="0"/>
    <n v="0"/>
    <n v="0"/>
    <n v="0"/>
    <n v="0"/>
    <n v="240000000"/>
    <n v="0"/>
  </r>
  <r>
    <n v="2023"/>
    <n v="100"/>
    <x v="5"/>
    <x v="5"/>
    <x v="5"/>
    <s v="2,3,4501,1000,2021130010229"/>
    <n v="2021130010229"/>
    <s v="R124"/>
    <x v="94"/>
    <s v="INV"/>
    <s v="NO"/>
    <s v="FORTALECIMIENTO DE UN ESTILO DE VIDA LIBRE DE VIOLENCIAS PARA LAS MUJERES CARTAGENA DE INDIAS"/>
    <x v="60"/>
    <x v="2"/>
    <x v="18"/>
    <x v="43"/>
    <s v="06"/>
    <s v="00"/>
    <n v="0"/>
    <n v="159052548"/>
    <n v="159052548"/>
    <n v="159052000"/>
    <n v="548"/>
    <n v="152910000"/>
    <n v="96.14"/>
    <n v="152910000"/>
    <n v="96.14"/>
    <n v="6142548"/>
    <n v="152910000"/>
  </r>
  <r>
    <n v="2023"/>
    <n v="100"/>
    <x v="5"/>
    <x v="5"/>
    <x v="5"/>
    <s v="2,3,4502,1000,2021130010211"/>
    <n v="2021130010211"/>
    <s v="R124"/>
    <x v="94"/>
    <s v="INV"/>
    <s v="NO"/>
    <s v="CONTRIBUCION PACTO O ALIANZA POR LA INCLUSION SOCIAL Y PRODUCTIVA DE LAS PERSONAS CON DISCAPACIDAD EN CARTAGENA DE INDIA"/>
    <x v="172"/>
    <x v="2"/>
    <x v="29"/>
    <x v="108"/>
    <s v="06"/>
    <s v="00"/>
    <n v="0"/>
    <n v="108000000"/>
    <n v="108000000"/>
    <n v="27010000"/>
    <n v="80990000"/>
    <n v="26998666"/>
    <n v="25"/>
    <n v="26998666"/>
    <n v="25"/>
    <n v="81001334"/>
    <n v="26998666"/>
  </r>
  <r>
    <n v="2023"/>
    <n v="100"/>
    <x v="5"/>
    <x v="5"/>
    <x v="5"/>
    <s v="2,3,4502,1000,2021130010219"/>
    <n v="2021130010219"/>
    <s v="R124"/>
    <x v="94"/>
    <s v="INV"/>
    <s v="NO"/>
    <s v="FORTALECIMIENTO DE LA CAPACIDAD ADMINISTRATIVA, OPERATIVA Y TECNOLOGICA DE LAS ORGANIZACIONES COMUNALES DEL DISTRITO DE CARTAGENA DE INDIAS"/>
    <x v="35"/>
    <x v="3"/>
    <x v="12"/>
    <x v="24"/>
    <s v="06"/>
    <s v="00"/>
    <n v="0"/>
    <n v="680000000"/>
    <n v="680000000"/>
    <n v="680000000"/>
    <n v="0"/>
    <n v="637554375"/>
    <n v="93.76"/>
    <n v="637554375"/>
    <n v="93.76"/>
    <n v="42445625"/>
    <n v="637554375"/>
  </r>
  <r>
    <n v="2023"/>
    <n v="100"/>
    <x v="5"/>
    <x v="5"/>
    <x v="5"/>
    <s v="2,3,4502,1000,2021130010221"/>
    <n v="2021130010221"/>
    <s v="R124"/>
    <x v="94"/>
    <s v="INV"/>
    <s v="NO"/>
    <s v="FORTALECIMIENTO DE LA GESTION ADMINISTRATIVA Y LABOR SOCIAL DE LOS ORGANISMOS COMUNALES DEL DISTRITO DE CARTAGENA DE INDIAS"/>
    <x v="160"/>
    <x v="3"/>
    <x v="12"/>
    <x v="24"/>
    <s v="06"/>
    <s v="00"/>
    <n v="0"/>
    <n v="120000000"/>
    <n v="120000000"/>
    <n v="120000000"/>
    <n v="0"/>
    <n v="45000000"/>
    <n v="37.5"/>
    <n v="0"/>
    <n v="0"/>
    <n v="75000000"/>
    <n v="0"/>
  </r>
  <r>
    <n v="2023"/>
    <n v="100"/>
    <x v="5"/>
    <x v="5"/>
    <x v="5"/>
    <s v="2,3,4502,1000,2021130010234"/>
    <n v="2021130010234"/>
    <s v="R124"/>
    <x v="94"/>
    <s v="INV"/>
    <s v="NO"/>
    <s v="ACTUALIZACION DIVERSIDAD SEXUAL E IDENTIDADES DE GENERO CARTAGENA DE INDIAS"/>
    <x v="290"/>
    <x v="2"/>
    <x v="32"/>
    <x v="158"/>
    <s v="06"/>
    <s v="00"/>
    <n v="0"/>
    <n v="45000000"/>
    <n v="45000000"/>
    <n v="45000000"/>
    <n v="0"/>
    <n v="34830000"/>
    <n v="77.400000000000006"/>
    <n v="34830000"/>
    <n v="77.400000000000006"/>
    <n v="10170000"/>
    <n v="34830000"/>
  </r>
  <r>
    <n v="2023"/>
    <n v="100"/>
    <x v="9"/>
    <x v="9"/>
    <x v="9"/>
    <s v="2,3,4502,1000,2020130010332"/>
    <n v="2020130010332"/>
    <s v="R138"/>
    <x v="118"/>
    <s v="INV"/>
    <s v="NO"/>
    <s v="FORTALECIMIENTO DEL CONSEJO TERRITORIAL DE PLANEACION DEL DISTRITO DE CARTAGANEA DE INDIAS - TG+   CARTAGENA DE INDIAS"/>
    <x v="173"/>
    <x v="3"/>
    <x v="12"/>
    <x v="21"/>
    <s v="06"/>
    <s v="00"/>
    <n v="0"/>
    <n v="178682000"/>
    <n v="178682000"/>
    <n v="76982250"/>
    <n v="101699750"/>
    <n v="69976190"/>
    <n v="39.159999999999997"/>
    <n v="42036360"/>
    <n v="23.53"/>
    <n v="108705810"/>
    <n v="42036360"/>
  </r>
  <r>
    <n v="2023"/>
    <n v="100"/>
    <x v="9"/>
    <x v="9"/>
    <x v="9"/>
    <s v="2,3,4002,1400,2021130010261"/>
    <n v="2021130010261"/>
    <s v="R070"/>
    <x v="90"/>
    <s v="INV"/>
    <s v="NO"/>
    <s v="CONSTRUCCION DE LOS INSTRUMENTOS DE PLANIFICACION (PEMP Y POT) DE LA CIUDAD DE CARTAGENA DE INDIAS"/>
    <x v="25"/>
    <x v="1"/>
    <x v="10"/>
    <x v="16"/>
    <s v="06"/>
    <s v="00"/>
    <n v="0"/>
    <n v="9085594.3300000001"/>
    <n v="9085594.3300000001"/>
    <n v="0"/>
    <n v="9085594.3300000001"/>
    <n v="0"/>
    <n v="0"/>
    <n v="0"/>
    <n v="0"/>
    <n v="9085594.3300000001"/>
    <n v="0"/>
  </r>
  <r>
    <n v="2023"/>
    <n v="100"/>
    <x v="9"/>
    <x v="9"/>
    <x v="9"/>
    <s v="2,3,0401,1003,2021130010244"/>
    <n v="2021130010244"/>
    <s v="R070"/>
    <x v="90"/>
    <s v="INV"/>
    <s v="NO"/>
    <s v="Actualizacion Y OPTIMIZACION DEL SISTEMAS DE INFORMACION GEOGRAFICA PARA LA PLANEACION SOCIAL Y TOMA DE DECISIONES DEL TERRITORIO EN  Cartagena de Indias"/>
    <x v="159"/>
    <x v="0"/>
    <x v="21"/>
    <x v="54"/>
    <s v="06"/>
    <s v="00"/>
    <n v="0"/>
    <n v="185026666.66"/>
    <n v="185026666.66"/>
    <n v="182289491"/>
    <n v="2737175.66"/>
    <n v="24000000"/>
    <n v="12.97"/>
    <n v="24000000"/>
    <n v="12.97"/>
    <n v="161026666.66"/>
    <n v="24000000"/>
  </r>
  <r>
    <n v="2023"/>
    <n v="100"/>
    <x v="9"/>
    <x v="9"/>
    <x v="9"/>
    <s v="2,3,4002,1400,2021130010261"/>
    <n v="2021130010261"/>
    <s v="R138"/>
    <x v="118"/>
    <s v="INV"/>
    <s v="NO"/>
    <s v="CONSTRUCCION DE LOS INSTRUMENTOS DE PLANIFICACION (PEMP Y POT) DE LA CIUDAD DE CARTAGENA DE INDIAS"/>
    <x v="25"/>
    <x v="1"/>
    <x v="10"/>
    <x v="16"/>
    <s v="06"/>
    <s v="00"/>
    <n v="0"/>
    <n v="41547717"/>
    <n v="41547717"/>
    <n v="0"/>
    <n v="41547717"/>
    <n v="0"/>
    <n v="0"/>
    <n v="0"/>
    <n v="0"/>
    <n v="41547717"/>
    <n v="0"/>
  </r>
  <r>
    <n v="2023"/>
    <n v="100"/>
    <x v="9"/>
    <x v="9"/>
    <x v="9"/>
    <s v="2,3,4599,1000,2021130010245"/>
    <n v="2021130010245"/>
    <s v="070"/>
    <x v="15"/>
    <s v="INV"/>
    <s v="NO"/>
    <s v="ACTUALIZACION DEL AREA METROPOLITANA DE CARTAGENA DE INDIAS BUSCANDO FORTALECER LA CONSOLIDACION DEL AREA DE INTEGRACION COMO UN ESQUEMA ASOCIATIVO QUE FAVOREZCA EL SURGIMIENTO DE PROYECTOS TERRITORIALES  CARTAGENA DE INDIAS"/>
    <x v="212"/>
    <x v="4"/>
    <x v="30"/>
    <x v="120"/>
    <s v="06"/>
    <s v="00"/>
    <n v="0"/>
    <n v="1200000000"/>
    <n v="1200000000"/>
    <n v="1200000000"/>
    <n v="0"/>
    <n v="1200000000"/>
    <n v="100"/>
    <n v="533074000"/>
    <n v="44.42"/>
    <n v="0"/>
    <n v="533074000"/>
  </r>
  <r>
    <n v="2023"/>
    <n v="100"/>
    <x v="9"/>
    <x v="9"/>
    <x v="9"/>
    <s v="2,3,4002,1400,2021130010262"/>
    <n v="2021130010262"/>
    <s v="B001"/>
    <x v="104"/>
    <s v="INV"/>
    <s v="NO"/>
    <s v="Fortalecimiento a la reglamentacion urbanistica del ordenamiento territorial y estrategias de planeacion para planes parciales en el distrito de  Cartagena de Indias"/>
    <x v="81"/>
    <x v="1"/>
    <x v="10"/>
    <x v="16"/>
    <s v="06"/>
    <s v="00"/>
    <n v="0"/>
    <n v="1994967676"/>
    <n v="1994967676"/>
    <n v="1994967676"/>
    <n v="0"/>
    <n v="0"/>
    <n v="0"/>
    <n v="0"/>
    <n v="0"/>
    <n v="1994967676"/>
    <n v="0"/>
  </r>
  <r>
    <n v="2023"/>
    <n v="100"/>
    <x v="9"/>
    <x v="9"/>
    <x v="9"/>
    <s v="2,3,0401,1003,2021130010179"/>
    <n v="2021130010179"/>
    <s v="R006"/>
    <x v="164"/>
    <s v="INV"/>
    <s v="NO"/>
    <s v="Fortalecimiento del proceso de Estratificacion Socioeconomica en el Distrito de  Cartagena de Indias"/>
    <x v="134"/>
    <x v="0"/>
    <x v="21"/>
    <x v="54"/>
    <s v="06"/>
    <s v="00"/>
    <n v="0"/>
    <n v="391837334.87"/>
    <n v="391837334.87"/>
    <n v="63827983"/>
    <n v="328009351.87"/>
    <n v="49328153"/>
    <n v="12.59"/>
    <n v="49328153"/>
    <n v="12.59"/>
    <n v="342509181.87"/>
    <n v="49328153"/>
  </r>
  <r>
    <n v="2023"/>
    <n v="100"/>
    <x v="9"/>
    <x v="9"/>
    <x v="9"/>
    <s v="2,3,4002,1400,2021130010271"/>
    <n v="2021130010271"/>
    <s v="R062"/>
    <x v="141"/>
    <s v="INV"/>
    <s v="NO"/>
    <s v="Normalizacion urbanistica de Cartagena de Indias"/>
    <x v="111"/>
    <x v="1"/>
    <x v="10"/>
    <x v="37"/>
    <s v="06"/>
    <s v="00"/>
    <n v="0"/>
    <n v="471482.39"/>
    <n v="471482.39"/>
    <n v="0"/>
    <n v="471482.39"/>
    <n v="0"/>
    <n v="0"/>
    <n v="0"/>
    <n v="0"/>
    <n v="471482.39"/>
    <n v="0"/>
  </r>
  <r>
    <n v="2023"/>
    <n v="100"/>
    <x v="9"/>
    <x v="9"/>
    <x v="9"/>
    <s v="2,3,3205,0900,2021130010194"/>
    <n v="2021130010194"/>
    <s v="R070"/>
    <x v="90"/>
    <s v="INV"/>
    <s v="NO"/>
    <s v="Asistencia nuevo proyecto de ca?os lagos lagunas y cienagas del distrito de  Cartagena de Indias"/>
    <x v="18"/>
    <x v="1"/>
    <x v="3"/>
    <x v="12"/>
    <s v="06"/>
    <s v="00"/>
    <n v="0"/>
    <n v="3300000001"/>
    <n v="3300000001"/>
    <n v="0"/>
    <n v="3300000001"/>
    <n v="0"/>
    <n v="0"/>
    <n v="0"/>
    <n v="0"/>
    <n v="3300000001"/>
    <n v="0"/>
  </r>
  <r>
    <n v="2023"/>
    <n v="100"/>
    <x v="9"/>
    <x v="9"/>
    <x v="9"/>
    <s v="2,3,4002,1400,2020130010320"/>
    <n v="2020130010320"/>
    <s v="R070"/>
    <x v="90"/>
    <s v="INV"/>
    <s v="NO"/>
    <s v="Implementacion REGLAMENTACION URBANISTICA PARA LA HABILITACION DE SUELO PARA DESARROLLO ECONOMICO Y URBANO EN EL DISTRITO TG+  Cartagena de Indias"/>
    <x v="181"/>
    <x v="4"/>
    <x v="30"/>
    <x v="114"/>
    <s v="06"/>
    <s v="00"/>
    <n v="0"/>
    <n v="450000000"/>
    <n v="450000000"/>
    <n v="101580000"/>
    <n v="348420000"/>
    <n v="97156667"/>
    <n v="21.59"/>
    <n v="97156667"/>
    <n v="21.59"/>
    <n v="352843333"/>
    <n v="61000000"/>
  </r>
  <r>
    <n v="2023"/>
    <n v="100"/>
    <x v="9"/>
    <x v="9"/>
    <x v="9"/>
    <s v="2,3,4002,1400,2021130010262"/>
    <n v="2021130010262"/>
    <s v="R070"/>
    <x v="90"/>
    <s v="INV"/>
    <s v="NO"/>
    <s v="Fortalecimiento a la reglamentacion urbanistica del ordenamiento territorial y estrategias de planeacion para planes parciales en el distrito de  Cartagena de Indias"/>
    <x v="81"/>
    <x v="1"/>
    <x v="10"/>
    <x v="16"/>
    <s v="06"/>
    <s v="00"/>
    <n v="0"/>
    <n v="1475208365.3299999"/>
    <n v="1475208365.3299999"/>
    <n v="1034528294"/>
    <n v="440680071.32999998"/>
    <n v="1034528294"/>
    <n v="70.13"/>
    <n v="1034528294"/>
    <n v="70.13"/>
    <n v="440680071.32999998"/>
    <n v="0"/>
  </r>
  <r>
    <n v="2023"/>
    <n v="100"/>
    <x v="9"/>
    <x v="9"/>
    <x v="9"/>
    <s v="2,3,4002,1400,2021130010271"/>
    <n v="2021130010271"/>
    <s v="R070"/>
    <x v="90"/>
    <s v="INV"/>
    <s v="NO"/>
    <s v="Normalizacion urbanistica de Cartagena de Indias"/>
    <x v="111"/>
    <x v="1"/>
    <x v="10"/>
    <x v="37"/>
    <s v="06"/>
    <s v="00"/>
    <n v="0"/>
    <n v="160196343.84"/>
    <n v="160196343.84"/>
    <n v="160000000"/>
    <n v="196343.84"/>
    <n v="59991335"/>
    <n v="37.450000000000003"/>
    <n v="56391335"/>
    <n v="35.200000000000003"/>
    <n v="100205008.84"/>
    <n v="39924669"/>
  </r>
  <r>
    <n v="2023"/>
    <n v="100"/>
    <x v="9"/>
    <x v="9"/>
    <x v="9"/>
    <s v="2,3,4599,1000,2021130010245"/>
    <n v="2021130010245"/>
    <s v="R070"/>
    <x v="90"/>
    <s v="INV"/>
    <s v="NO"/>
    <s v="ACTUALIZACION DEL AREA METROPOLITANA DE CARTAGENA DE INDIAS BUSCANDO FORTALECER LA CONSOLIDACION DEL AREA DE INTEGRACION COMO UN ESQUEMA ASOCIATIVO QUE FAVOREZCA EL SURGIMIENTO DE PROYECTOS TERRITORIALES  CARTAGENA DE INDIAS"/>
    <x v="212"/>
    <x v="4"/>
    <x v="30"/>
    <x v="120"/>
    <s v="06"/>
    <s v="00"/>
    <n v="0"/>
    <n v="19626667"/>
    <n v="19626667"/>
    <n v="16400000"/>
    <n v="3226667"/>
    <n v="16400000"/>
    <n v="83.56"/>
    <n v="16400000"/>
    <n v="83.56"/>
    <n v="3226667"/>
    <n v="12000000"/>
  </r>
  <r>
    <n v="2023"/>
    <n v="100"/>
    <x v="9"/>
    <x v="9"/>
    <x v="9"/>
    <s v="2,3,4599,1000,2021130010256"/>
    <n v="2021130010256"/>
    <s v="R070"/>
    <x v="90"/>
    <s v="INV"/>
    <s v="NO"/>
    <s v="Implementacion DE LA METODOLOGIA IV DEL SISBEN EN   Cartagena de Indias"/>
    <x v="77"/>
    <x v="0"/>
    <x v="21"/>
    <x v="54"/>
    <s v="06"/>
    <s v="00"/>
    <n v="0"/>
    <n v="271132875"/>
    <n v="271132875"/>
    <n v="95932875"/>
    <n v="175200000"/>
    <n v="91637092"/>
    <n v="33.799999999999997"/>
    <n v="22770001"/>
    <n v="8.4"/>
    <n v="179495783"/>
    <n v="15480001"/>
  </r>
  <r>
    <n v="2023"/>
    <n v="100"/>
    <x v="9"/>
    <x v="9"/>
    <x v="9"/>
    <s v="2,3,4599,1003,2021130010257"/>
    <n v="2021130010257"/>
    <s v="R070"/>
    <x v="90"/>
    <s v="INV"/>
    <s v="NO"/>
    <s v="Modernizacion del Sistema Distrital de Planeacion en  Cartagena de Indias"/>
    <x v="92"/>
    <x v="3"/>
    <x v="12"/>
    <x v="21"/>
    <s v="06"/>
    <s v="00"/>
    <n v="0"/>
    <n v="81790020.329999998"/>
    <n v="81790020.329999998"/>
    <n v="66300000"/>
    <n v="15490020.33"/>
    <n v="62069998"/>
    <n v="75.89"/>
    <n v="62069998"/>
    <n v="75.89"/>
    <n v="19720022.329999998"/>
    <n v="54626665"/>
  </r>
  <r>
    <n v="2023"/>
    <n v="100"/>
    <x v="9"/>
    <x v="9"/>
    <x v="9"/>
    <s v="2,3,4599,1000,2021130010256"/>
    <n v="2021130010256"/>
    <s v="R075"/>
    <x v="127"/>
    <s v="INV"/>
    <s v="NO"/>
    <s v="Implementacion DE LA METODOLOGIA IV DEL SISBEN EN   Cartagena de Indias"/>
    <x v="77"/>
    <x v="0"/>
    <x v="21"/>
    <x v="54"/>
    <s v="06"/>
    <s v="00"/>
    <n v="0"/>
    <n v="6422749.1600000001"/>
    <n v="6422749.1600000001"/>
    <n v="6330732"/>
    <n v="92017.16"/>
    <n v="6313242"/>
    <n v="98.3"/>
    <n v="2543333"/>
    <n v="39.6"/>
    <n v="109507.16"/>
    <n v="2543333"/>
  </r>
  <r>
    <n v="2023"/>
    <n v="100"/>
    <x v="9"/>
    <x v="9"/>
    <x v="9"/>
    <s v="2,3,4599,1003,2021130010177"/>
    <n v="2021130010177"/>
    <s v="R126"/>
    <x v="165"/>
    <s v="INV"/>
    <s v="NO"/>
    <s v="ASISTENCIA TECNICA AL DISE?O DE POLITICAS PUBLICAS INTERSECTORIALES Y CON VISION INTEGRAL DE ENFOQUES BASADOS EN DERECHOS HUMANOS EN EL DISTRITO DE CARTAGENA DE INDIAS"/>
    <x v="174"/>
    <x v="3"/>
    <x v="12"/>
    <x v="109"/>
    <s v="06"/>
    <s v="00"/>
    <n v="0"/>
    <n v="70000001.620000005"/>
    <n v="70000001.620000005"/>
    <n v="0"/>
    <n v="70000001.620000005"/>
    <n v="0"/>
    <n v="0"/>
    <n v="0"/>
    <n v="0"/>
    <n v="70000001.620000005"/>
    <n v="0"/>
  </r>
  <r>
    <n v="2023"/>
    <n v="100"/>
    <x v="9"/>
    <x v="9"/>
    <x v="9"/>
    <s v="2,3,4002,1400,2020130010320"/>
    <n v="2020130010320"/>
    <s v="R138"/>
    <x v="118"/>
    <s v="INV"/>
    <s v="NO"/>
    <s v="Implementacion REGLAMENTACION URBANISTICA PARA LA HABILITACION DE SUELO PARA DESARROLLO ECONOMICO Y URBANO EN EL DISTRITO TG+  Cartagena de Indias"/>
    <x v="181"/>
    <x v="4"/>
    <x v="30"/>
    <x v="114"/>
    <s v="06"/>
    <s v="00"/>
    <n v="0"/>
    <n v="56966667.439999998"/>
    <n v="56966667.439999998"/>
    <n v="0"/>
    <n v="56966667.439999998"/>
    <n v="0"/>
    <n v="0"/>
    <n v="0"/>
    <n v="0"/>
    <n v="56966667.439999998"/>
    <n v="0"/>
  </r>
  <r>
    <n v="2023"/>
    <n v="100"/>
    <x v="9"/>
    <x v="9"/>
    <x v="9"/>
    <s v="2,3,4002,1400,2021130010262"/>
    <n v="2021130010262"/>
    <s v="R138"/>
    <x v="118"/>
    <s v="INV"/>
    <s v="NO"/>
    <s v="Fortalecimiento a la reglamentacion urbanistica del ordenamiento territorial y estrategias de planeacion para planes parciales en el distrito de  Cartagena de Indias"/>
    <x v="81"/>
    <x v="1"/>
    <x v="10"/>
    <x v="16"/>
    <s v="06"/>
    <s v="00"/>
    <n v="0"/>
    <n v="1738100000"/>
    <n v="1738100000"/>
    <n v="755129899"/>
    <n v="982970101"/>
    <n v="0"/>
    <n v="0"/>
    <n v="0"/>
    <n v="0"/>
    <n v="1738100000"/>
    <n v="0"/>
  </r>
  <r>
    <n v="2023"/>
    <n v="100"/>
    <x v="9"/>
    <x v="9"/>
    <x v="9"/>
    <s v="2,3,4002,1400,2021130010271"/>
    <n v="2021130010271"/>
    <s v="R138"/>
    <x v="118"/>
    <s v="INV"/>
    <s v="NO"/>
    <s v="Normalizacion urbanistica de Cartagena de Indias"/>
    <x v="111"/>
    <x v="1"/>
    <x v="10"/>
    <x v="37"/>
    <s v="06"/>
    <s v="00"/>
    <n v="0"/>
    <n v="10389633"/>
    <n v="10389633"/>
    <n v="0"/>
    <n v="10389633"/>
    <n v="0"/>
    <n v="0"/>
    <n v="0"/>
    <n v="0"/>
    <n v="10389633"/>
    <n v="0"/>
  </r>
  <r>
    <n v="2023"/>
    <n v="100"/>
    <x v="0"/>
    <x v="0"/>
    <x v="0"/>
    <s v="2,3,1905,0300,2020130010164"/>
    <n v="2020130010164"/>
    <s v="R016"/>
    <x v="166"/>
    <s v="INV"/>
    <s v="NO"/>
    <s v="PREVENCION, PROMOCION , VIGILANCIA Y CONTROL DE ENFERMEDADES DE TRANSMISION VECTORIAL EN EL DISTRITO DE CARTAGENA DE INDIAS"/>
    <x v="112"/>
    <x v="0"/>
    <x v="0"/>
    <x v="74"/>
    <s v="06"/>
    <s v="00"/>
    <n v="0"/>
    <n v="137988988"/>
    <n v="137988988"/>
    <n v="0"/>
    <n v="137988988"/>
    <n v="0"/>
    <n v="0"/>
    <n v="0"/>
    <n v="0"/>
    <n v="137988988"/>
    <n v="0"/>
  </r>
  <r>
    <n v="2023"/>
    <n v="100"/>
    <x v="0"/>
    <x v="0"/>
    <x v="0"/>
    <s v="2,3,1905,0300,2020130010166"/>
    <n v="2020130010166"/>
    <s v="R016"/>
    <x v="166"/>
    <s v="INV"/>
    <s v="NO"/>
    <s v="PREVENCION EN SALUD MENTAL EN EL DISTRITO DE  CARTAGENA DE INDIAS"/>
    <x v="113"/>
    <x v="0"/>
    <x v="0"/>
    <x v="75"/>
    <s v="06"/>
    <s v="00"/>
    <n v="0"/>
    <n v="15020000"/>
    <n v="15020000"/>
    <n v="0"/>
    <n v="15020000"/>
    <n v="0"/>
    <n v="0"/>
    <n v="0"/>
    <n v="0"/>
    <n v="15020000"/>
    <n v="0"/>
  </r>
  <r>
    <n v="2023"/>
    <n v="100"/>
    <x v="0"/>
    <x v="0"/>
    <x v="0"/>
    <s v="2,3,1903,0300,2020130010132"/>
    <n v="2020130010132"/>
    <s v="R017"/>
    <x v="167"/>
    <s v="INV"/>
    <s v="NO"/>
    <s v="DESARROLLO INSTITUCIONAL DEL DEPARTAMENTO ADMINISTRATIVO DISTRITAL DE SALUD DE  CARTAGENA DE INDIAS"/>
    <x v="70"/>
    <x v="0"/>
    <x v="0"/>
    <x v="0"/>
    <s v="06"/>
    <s v="00"/>
    <n v="0"/>
    <n v="274057130"/>
    <n v="274057130"/>
    <n v="78831254"/>
    <n v="195225876"/>
    <n v="78831254"/>
    <n v="28.76"/>
    <n v="78831254"/>
    <n v="28.76"/>
    <n v="195225876"/>
    <n v="78831254"/>
  </r>
  <r>
    <n v="2023"/>
    <n v="100"/>
    <x v="0"/>
    <x v="0"/>
    <x v="0"/>
    <s v="2,3,1905,0300,2020130010058"/>
    <n v="2020130010058"/>
    <s v="R017"/>
    <x v="167"/>
    <s v="INV"/>
    <s v="NO"/>
    <s v="PREVENCION Y CONTROL DE LA LEPRA EN EL DISTRITO DE  CARTAGENA DE INDIAS"/>
    <x v="182"/>
    <x v="0"/>
    <x v="0"/>
    <x v="74"/>
    <s v="06"/>
    <s v="00"/>
    <n v="0"/>
    <n v="50000000"/>
    <n v="50000000"/>
    <n v="3358767"/>
    <n v="46641233"/>
    <n v="3358767"/>
    <n v="6.72"/>
    <n v="3358767"/>
    <n v="6.72"/>
    <n v="46641233"/>
    <n v="0"/>
  </r>
  <r>
    <n v="2023"/>
    <n v="100"/>
    <x v="0"/>
    <x v="0"/>
    <x v="0"/>
    <s v="2,3,1905,0300,2020130010060"/>
    <n v="2020130010060"/>
    <s v="R017"/>
    <x v="167"/>
    <s v="INV"/>
    <s v="NO"/>
    <s v="PREVENCION Y CONTROL DE LA TUBERCULOSIS EN EL DISTRITO DE  CARTAGENA DE INDIAS"/>
    <x v="183"/>
    <x v="0"/>
    <x v="0"/>
    <x v="74"/>
    <s v="06"/>
    <s v="00"/>
    <n v="0"/>
    <n v="40498368"/>
    <n v="40498368"/>
    <n v="0"/>
    <n v="40498368"/>
    <n v="0"/>
    <n v="0"/>
    <n v="0"/>
    <n v="0"/>
    <n v="40498368"/>
    <n v="0"/>
  </r>
  <r>
    <n v="2023"/>
    <n v="100"/>
    <x v="0"/>
    <x v="0"/>
    <x v="0"/>
    <s v="2,3,1905,0300,2020130010164"/>
    <n v="2020130010164"/>
    <s v="R017"/>
    <x v="167"/>
    <s v="INV"/>
    <s v="NO"/>
    <s v="PREVENCION, PROMOCION , VIGILANCIA Y CONTROL DE ENFERMEDADES DE TRANSMISION VECTORIAL EN EL DISTRITO DE CARTAGENA DE INDIAS"/>
    <x v="112"/>
    <x v="0"/>
    <x v="0"/>
    <x v="74"/>
    <s v="06"/>
    <s v="00"/>
    <n v="0"/>
    <n v="52992643"/>
    <n v="52992643"/>
    <n v="0"/>
    <n v="52992643"/>
    <n v="0"/>
    <n v="0"/>
    <n v="0"/>
    <n v="0"/>
    <n v="52992643"/>
    <n v="0"/>
  </r>
  <r>
    <n v="2023"/>
    <n v="100"/>
    <x v="0"/>
    <x v="0"/>
    <x v="0"/>
    <s v="2,3,1905,0300,2021130010169"/>
    <n v="2021130010169"/>
    <s v="R017"/>
    <x v="167"/>
    <s v="INV"/>
    <s v="NO"/>
    <s v="SERVICIO  DE GESTION INTEGRAL Y RESPUESTA EN SALUD ANTE EMERGENCIAS Y DESASTRES EN EL DISTRITO DE   CARTAGENA DE INDIAS"/>
    <x v="74"/>
    <x v="0"/>
    <x v="0"/>
    <x v="51"/>
    <s v="06"/>
    <s v="00"/>
    <n v="0"/>
    <n v="14286438"/>
    <n v="14286438"/>
    <n v="0"/>
    <n v="14286438"/>
    <n v="0"/>
    <n v="0"/>
    <n v="0"/>
    <n v="0"/>
    <n v="14286438"/>
    <n v="0"/>
  </r>
  <r>
    <n v="2023"/>
    <n v="100"/>
    <x v="0"/>
    <x v="0"/>
    <x v="0"/>
    <s v="2,3,1906,0300,2021130010153"/>
    <n v="2021130010153"/>
    <s v="R017"/>
    <x v="167"/>
    <s v="INV"/>
    <s v="NO"/>
    <s v="FORTALECIMIENTO DE LA CALIDAD DE LA ATENCION EN SALUD  PARA LA POBLACION POBRE NO ASEGURADA RESIDENTE  EN EL DISTRITO DE CARTAGENA DE INDIAS"/>
    <x v="9"/>
    <x v="0"/>
    <x v="0"/>
    <x v="0"/>
    <s v="06"/>
    <s v="00"/>
    <n v="0"/>
    <n v="73231586"/>
    <n v="73231586"/>
    <n v="0"/>
    <n v="73231586"/>
    <n v="0"/>
    <n v="0"/>
    <n v="0"/>
    <n v="0"/>
    <n v="73231586"/>
    <n v="0"/>
  </r>
  <r>
    <n v="2023"/>
    <n v="100"/>
    <x v="0"/>
    <x v="0"/>
    <x v="0"/>
    <s v="2,3,1906,0300,2021130010156"/>
    <n v="2021130010156"/>
    <s v="R017"/>
    <x v="167"/>
    <s v="INV"/>
    <s v="NO"/>
    <s v="AMPLIACION Y CONTINUIDAD DE LA AFILIACION AL REGIMEN SUBSIDIADO EN SALUD EN EL DISTRITO DE  CARTAGENA DE INDIAS"/>
    <x v="0"/>
    <x v="0"/>
    <x v="0"/>
    <x v="0"/>
    <s v="06"/>
    <s v="00"/>
    <n v="0"/>
    <n v="30432562"/>
    <n v="30432562"/>
    <n v="0"/>
    <n v="30432562"/>
    <n v="0"/>
    <n v="0"/>
    <n v="0"/>
    <n v="0"/>
    <n v="30432562"/>
    <n v="0"/>
  </r>
  <r>
    <n v="2023"/>
    <n v="100"/>
    <x v="0"/>
    <x v="0"/>
    <x v="0"/>
    <s v="2,3,1903,0300,2020130010132"/>
    <n v="2020130010132"/>
    <s v="R049"/>
    <x v="168"/>
    <s v="INV"/>
    <s v="NO"/>
    <s v="DESARROLLO INSTITUCIONAL DEL DEPARTAMENTO ADMINISTRATIVO DISTRITAL DE SALUD DE  CARTAGENA DE INDIAS"/>
    <x v="70"/>
    <x v="0"/>
    <x v="0"/>
    <x v="0"/>
    <s v="06"/>
    <s v="00"/>
    <n v="0"/>
    <n v="134400"/>
    <n v="134400"/>
    <n v="0"/>
    <n v="134400"/>
    <n v="0"/>
    <n v="0"/>
    <n v="0"/>
    <n v="0"/>
    <n v="134400"/>
    <n v="0"/>
  </r>
  <r>
    <n v="2023"/>
    <n v="100"/>
    <x v="0"/>
    <x v="0"/>
    <x v="0"/>
    <s v="2,3,1905,0300,2020130010164"/>
    <n v="2020130010164"/>
    <s v="R087"/>
    <x v="169"/>
    <s v="INV"/>
    <s v="NO"/>
    <s v="PREVENCION, PROMOCION , VIGILANCIA Y CONTROL DE ENFERMEDADES DE TRANSMISION VECTORIAL EN EL DISTRITO DE CARTAGENA DE INDIAS"/>
    <x v="112"/>
    <x v="0"/>
    <x v="0"/>
    <x v="74"/>
    <s v="06"/>
    <s v="00"/>
    <n v="0"/>
    <n v="24400000"/>
    <n v="24400000"/>
    <n v="20621329"/>
    <n v="3778671"/>
    <n v="20621329"/>
    <n v="84.51"/>
    <n v="20621329"/>
    <n v="84.51"/>
    <n v="3778671"/>
    <n v="18531329"/>
  </r>
  <r>
    <n v="2023"/>
    <n v="100"/>
    <x v="0"/>
    <x v="0"/>
    <x v="0"/>
    <s v="2,3,1906,0300,2021130010153"/>
    <n v="2021130010153"/>
    <s v="R170"/>
    <x v="170"/>
    <s v="INV"/>
    <s v="NO"/>
    <s v="FORTALECIMIENTO DE LA CALIDAD DE LA ATENCION EN SALUD  PARA LA POBLACION POBRE NO ASEGURADA RESIDENTE  EN EL DISTRITO DE CARTAGENA DE INDIAS"/>
    <x v="9"/>
    <x v="0"/>
    <x v="0"/>
    <x v="0"/>
    <s v="06"/>
    <s v="00"/>
    <n v="0"/>
    <n v="2379439420"/>
    <n v="2379439420"/>
    <n v="2379439420"/>
    <n v="0"/>
    <n v="0"/>
    <n v="0"/>
    <n v="0"/>
    <n v="0"/>
    <n v="2379439420"/>
    <n v="0"/>
  </r>
  <r>
    <n v="2023"/>
    <n v="100"/>
    <x v="0"/>
    <x v="0"/>
    <x v="0"/>
    <s v="2,3,1906,0300,2021130010153"/>
    <n v="2021130010153"/>
    <s v="R179"/>
    <x v="171"/>
    <s v="INV"/>
    <s v="NO"/>
    <s v="FORTALECIMIENTO DE LA CALIDAD DE LA ATENCION EN SALUD  PARA LA POBLACION POBRE NO ASEGURADA RESIDENTE  EN EL DISTRITO DE CARTAGENA DE INDIAS"/>
    <x v="9"/>
    <x v="0"/>
    <x v="0"/>
    <x v="0"/>
    <s v="06"/>
    <s v="00"/>
    <n v="0"/>
    <n v="24729319"/>
    <n v="24729319"/>
    <n v="0"/>
    <n v="24729319"/>
    <n v="0"/>
    <n v="0"/>
    <n v="0"/>
    <n v="0"/>
    <n v="24729319"/>
    <n v="0"/>
  </r>
  <r>
    <n v="2023"/>
    <n v="100"/>
    <x v="0"/>
    <x v="0"/>
    <x v="0"/>
    <s v="2,3,1903,0300,2020130010157"/>
    <n v="2020130010157"/>
    <s v="R184"/>
    <x v="172"/>
    <s v="INV"/>
    <s v="NO"/>
    <s v="CONTROL Y VIGILANCIA DE MEDICAMENTOS EN EL DISTRITO DE  CARTAGENA DE INDIAS"/>
    <x v="215"/>
    <x v="0"/>
    <x v="0"/>
    <x v="0"/>
    <s v="06"/>
    <s v="00"/>
    <n v="0"/>
    <n v="317683"/>
    <n v="317683"/>
    <n v="0"/>
    <n v="317683"/>
    <n v="0"/>
    <n v="0"/>
    <n v="0"/>
    <n v="0"/>
    <n v="317683"/>
    <n v="0"/>
  </r>
  <r>
    <n v="2023"/>
    <n v="100"/>
    <x v="0"/>
    <x v="0"/>
    <x v="0"/>
    <s v="2,3,1903,0300,2020130010063"/>
    <n v="2020130010063"/>
    <s v="R188"/>
    <x v="173"/>
    <s v="INV"/>
    <s v="NO"/>
    <s v="CONTROL , VIGILANCIA, INSPECCION Y PROMOCION DEL SISTEMA OBLIGATORIO DE GARANTIA DE LA CALIDAD EN EL DISTRITO DE  CARTAGENA DE INDIAS"/>
    <x v="122"/>
    <x v="0"/>
    <x v="0"/>
    <x v="0"/>
    <s v="06"/>
    <s v="00"/>
    <n v="0"/>
    <n v="238270869"/>
    <n v="238270869"/>
    <n v="146923746.36000001"/>
    <n v="91347122.640000001"/>
    <n v="95377777.799999997"/>
    <n v="40.03"/>
    <n v="40700000"/>
    <n v="17.079999999999998"/>
    <n v="142893091.19999999"/>
    <n v="33000000"/>
  </r>
  <r>
    <n v="2023"/>
    <n v="100"/>
    <x v="0"/>
    <x v="0"/>
    <x v="0"/>
    <s v="2,3,1903,0300,2020130010132"/>
    <n v="2020130010132"/>
    <s v="R188"/>
    <x v="173"/>
    <s v="INV"/>
    <s v="NO"/>
    <s v="DESARROLLO INSTITUCIONAL DEL DEPARTAMENTO ADMINISTRATIVO DISTRITAL DE SALUD DE  CARTAGENA DE INDIAS"/>
    <x v="70"/>
    <x v="0"/>
    <x v="0"/>
    <x v="0"/>
    <s v="06"/>
    <s v="00"/>
    <n v="0"/>
    <n v="144934695"/>
    <n v="144934695"/>
    <n v="78526116"/>
    <n v="66408579"/>
    <n v="41550520"/>
    <n v="28.67"/>
    <n v="0"/>
    <n v="0"/>
    <n v="103384175"/>
    <n v="0"/>
  </r>
  <r>
    <n v="2023"/>
    <n v="100"/>
    <x v="0"/>
    <x v="0"/>
    <x v="0"/>
    <s v="2,3,1905,0300,2021130010169"/>
    <n v="2021130010169"/>
    <s v="R188"/>
    <x v="173"/>
    <s v="INV"/>
    <s v="NO"/>
    <s v="SERVICIO  DE GESTION INTEGRAL Y RESPUESTA EN SALUD ANTE EMERGENCIAS Y DESASTRES EN EL DISTRITO DE   CARTAGENA DE INDIAS"/>
    <x v="74"/>
    <x v="0"/>
    <x v="0"/>
    <x v="51"/>
    <s v="06"/>
    <s v="00"/>
    <n v="0"/>
    <n v="144213562"/>
    <n v="144213562"/>
    <n v="110000000"/>
    <n v="34213562"/>
    <n v="0"/>
    <n v="0"/>
    <n v="0"/>
    <n v="0"/>
    <n v="144213562"/>
    <n v="0"/>
  </r>
  <r>
    <n v="2023"/>
    <n v="100"/>
    <x v="0"/>
    <x v="0"/>
    <x v="0"/>
    <s v="2,3,1906,0300,2021130010153"/>
    <n v="2021130010153"/>
    <s v="R188"/>
    <x v="173"/>
    <s v="INV"/>
    <s v="NO"/>
    <s v="FORTALECIMIENTO DE LA CALIDAD DE LA ATENCION EN SALUD  PARA LA POBLACION POBRE NO ASEGURADA RESIDENTE  EN EL DISTRITO DE CARTAGENA DE INDIAS"/>
    <x v="9"/>
    <x v="0"/>
    <x v="0"/>
    <x v="0"/>
    <s v="06"/>
    <s v="00"/>
    <n v="0"/>
    <n v="19106973"/>
    <n v="19106973"/>
    <n v="0"/>
    <n v="19106973"/>
    <n v="0"/>
    <n v="0"/>
    <n v="0"/>
    <n v="0"/>
    <n v="19106973"/>
    <n v="0"/>
  </r>
  <r>
    <n v="2023"/>
    <n v="100"/>
    <x v="0"/>
    <x v="0"/>
    <x v="0"/>
    <s v="2,3,1906,0300,2021130010156"/>
    <n v="2021130010156"/>
    <s v="R188"/>
    <x v="173"/>
    <s v="INV"/>
    <s v="NO"/>
    <s v="AMPLIACION Y CONTINUIDAD DE LA AFILIACION AL REGIMEN SUBSIDIADO EN SALUD EN EL DISTRITO DE  CARTAGENA DE INDIAS"/>
    <x v="0"/>
    <x v="0"/>
    <x v="0"/>
    <x v="0"/>
    <s v="06"/>
    <s v="00"/>
    <n v="0"/>
    <n v="421146368"/>
    <n v="421146368"/>
    <n v="0"/>
    <n v="421146368"/>
    <n v="0"/>
    <n v="0"/>
    <n v="0"/>
    <n v="0"/>
    <n v="421146368"/>
    <n v="0"/>
  </r>
  <r>
    <n v="2023"/>
    <n v="100"/>
    <x v="0"/>
    <x v="0"/>
    <x v="0"/>
    <s v="2,3,1903,0300,2020130010132"/>
    <n v="2020130010132"/>
    <s v="R192"/>
    <x v="174"/>
    <s v="INV"/>
    <s v="NO"/>
    <s v="DESARROLLO INSTITUCIONAL DEL DEPARTAMENTO ADMINISTRATIVO DISTRITAL DE SALUD DE  CARTAGENA DE INDIAS"/>
    <x v="70"/>
    <x v="0"/>
    <x v="0"/>
    <x v="0"/>
    <s v="06"/>
    <s v="00"/>
    <n v="0"/>
    <n v="225328248"/>
    <n v="225328248"/>
    <n v="0"/>
    <n v="225328248"/>
    <n v="0"/>
    <n v="0"/>
    <n v="0"/>
    <n v="0"/>
    <n v="225328248"/>
    <n v="0"/>
  </r>
  <r>
    <n v="2023"/>
    <n v="100"/>
    <x v="0"/>
    <x v="0"/>
    <x v="0"/>
    <s v="2,3,1905,0300,2021130010157"/>
    <n v="2021130010157"/>
    <s v="R192"/>
    <x v="174"/>
    <s v="INV"/>
    <s v="NO"/>
    <s v="FORTALECIMIENTO DE LA PROMOCION SOCIAL EN SALUD DE LOS GRUPOS POBLACIONALES VULNERABLES Y DE LA PARTICIPACION SOCIAL EN SALUD EN EL DISTRITO DE  CARTAGENA DE INDIAS"/>
    <x v="179"/>
    <x v="0"/>
    <x v="0"/>
    <x v="99"/>
    <s v="06"/>
    <s v="00"/>
    <n v="0"/>
    <n v="77552119"/>
    <n v="77552119"/>
    <n v="77552119"/>
    <n v="0"/>
    <n v="77552119"/>
    <n v="100"/>
    <n v="77552119"/>
    <n v="100"/>
    <n v="0"/>
    <n v="77552119"/>
  </r>
  <r>
    <n v="2023"/>
    <n v="100"/>
    <x v="0"/>
    <x v="0"/>
    <x v="0"/>
    <s v="2,3,1905,0300,2021130010169"/>
    <n v="2021130010169"/>
    <s v="R192"/>
    <x v="174"/>
    <s v="INV"/>
    <s v="NO"/>
    <s v="SERVICIO  DE GESTION INTEGRAL Y RESPUESTA EN SALUD ANTE EMERGENCIAS Y DESASTRES EN EL DISTRITO DE   CARTAGENA DE INDIAS"/>
    <x v="74"/>
    <x v="0"/>
    <x v="0"/>
    <x v="51"/>
    <s v="06"/>
    <s v="00"/>
    <n v="0"/>
    <n v="2086877"/>
    <n v="2086877"/>
    <n v="2086877"/>
    <n v="0"/>
    <n v="2086877"/>
    <n v="100"/>
    <n v="2086877"/>
    <n v="100"/>
    <n v="0"/>
    <n v="0"/>
  </r>
  <r>
    <n v="2023"/>
    <n v="100"/>
    <x v="0"/>
    <x v="0"/>
    <x v="0"/>
    <s v="2,3,1906,0300,2021130010156"/>
    <n v="2021130010156"/>
    <s v="R197"/>
    <x v="175"/>
    <s v="INV"/>
    <s v="NO"/>
    <s v="AMPLIACION Y CONTINUIDAD DE LA AFILIACION AL REGIMEN SUBSIDIADO EN SALUD EN EL DISTRITO DE  CARTAGENA DE INDIAS"/>
    <x v="0"/>
    <x v="0"/>
    <x v="0"/>
    <x v="0"/>
    <s v="06"/>
    <s v="00"/>
    <n v="0"/>
    <n v="31803562"/>
    <n v="31803562"/>
    <n v="31803562"/>
    <n v="0"/>
    <n v="30663902"/>
    <n v="96.42"/>
    <n v="30663902"/>
    <n v="96.42"/>
    <n v="1139660"/>
    <n v="0"/>
  </r>
  <r>
    <n v="2023"/>
    <n v="100"/>
    <x v="0"/>
    <x v="0"/>
    <x v="0"/>
    <s v="2,3,1905,0300,2020130010150"/>
    <n v="2020130010150"/>
    <s v="001"/>
    <x v="4"/>
    <s v="INV"/>
    <s v="NO"/>
    <s v="PREVENCION Y PROMOCION DE LA ZOONOSIS EN EL DISTRITO DE  CARTAGENA DE INDIAS"/>
    <x v="133"/>
    <x v="0"/>
    <x v="0"/>
    <x v="86"/>
    <s v="06"/>
    <s v="00"/>
    <n v="0"/>
    <n v="200000000"/>
    <n v="200000000"/>
    <n v="199550000"/>
    <n v="450000"/>
    <n v="0"/>
    <n v="0"/>
    <n v="0"/>
    <n v="0"/>
    <n v="200000000"/>
    <n v="0"/>
  </r>
  <r>
    <n v="2023"/>
    <n v="100"/>
    <x v="0"/>
    <x v="0"/>
    <x v="0"/>
    <s v="2,3,1905,0300,2020130010058"/>
    <n v="2020130010058"/>
    <s v="R170"/>
    <x v="170"/>
    <s v="INV"/>
    <s v="NO"/>
    <s v="PREVENCION Y CONTROL DE LA LEPRA EN EL DISTRITO DE  CARTAGENA DE INDIAS"/>
    <x v="182"/>
    <x v="0"/>
    <x v="0"/>
    <x v="74"/>
    <s v="06"/>
    <s v="00"/>
    <n v="0"/>
    <n v="23440000"/>
    <n v="23440000"/>
    <n v="16280000"/>
    <n v="7160000"/>
    <n v="16280000"/>
    <n v="69.45"/>
    <n v="16280000"/>
    <n v="69.45"/>
    <n v="7160000"/>
    <n v="8140000"/>
  </r>
  <r>
    <n v="2023"/>
    <n v="100"/>
    <x v="0"/>
    <x v="0"/>
    <x v="0"/>
    <s v="2,3,1905,0300,2020130010124"/>
    <n v="2020130010124"/>
    <s v="R170"/>
    <x v="170"/>
    <s v="INV"/>
    <s v="NO"/>
    <s v="PREVENCION Y CONTROL DE LAS ENFERMEDADES INMUNOPREVENIBLES EN EL DISTRITO DE  CARTAGENA DE INDIAS"/>
    <x v="120"/>
    <x v="0"/>
    <x v="0"/>
    <x v="74"/>
    <s v="06"/>
    <s v="00"/>
    <n v="0"/>
    <n v="295335000"/>
    <n v="295335000"/>
    <n v="291908235"/>
    <n v="3426765"/>
    <n v="90998477"/>
    <n v="30.81"/>
    <n v="90998477"/>
    <n v="30.81"/>
    <n v="204336523"/>
    <n v="37121333"/>
  </r>
  <r>
    <n v="2023"/>
    <n v="100"/>
    <x v="0"/>
    <x v="0"/>
    <x v="0"/>
    <s v="2,3,1905,0300,2020130010150"/>
    <n v="2020130010150"/>
    <s v="R170"/>
    <x v="170"/>
    <s v="INV"/>
    <s v="NO"/>
    <s v="PREVENCION Y PROMOCION DE LA ZOONOSIS EN EL DISTRITO DE  CARTAGENA DE INDIAS"/>
    <x v="133"/>
    <x v="0"/>
    <x v="0"/>
    <x v="86"/>
    <s v="06"/>
    <s v="00"/>
    <n v="0"/>
    <n v="70080000"/>
    <n v="70080000"/>
    <n v="52259000"/>
    <n v="17821000"/>
    <n v="51455956"/>
    <n v="73.42"/>
    <n v="27255956"/>
    <n v="38.89"/>
    <n v="18624044"/>
    <n v="27255956"/>
  </r>
  <r>
    <n v="2023"/>
    <n v="100"/>
    <x v="0"/>
    <x v="0"/>
    <x v="0"/>
    <s v="2,3,1905,0300,2020130010164"/>
    <n v="2020130010164"/>
    <s v="R170"/>
    <x v="170"/>
    <s v="INV"/>
    <s v="NO"/>
    <s v="PREVENCION, PROMOCION , VIGILANCIA Y CONTROL DE ENFERMEDADES DE TRANSMISION VECTORIAL EN EL DISTRITO DE CARTAGENA DE INDIAS"/>
    <x v="112"/>
    <x v="0"/>
    <x v="0"/>
    <x v="74"/>
    <s v="06"/>
    <s v="00"/>
    <n v="0"/>
    <n v="358410600"/>
    <n v="358410600"/>
    <n v="357180000"/>
    <n v="1230600"/>
    <n v="344897660"/>
    <n v="96.23"/>
    <n v="270209328"/>
    <n v="75.39"/>
    <n v="13512940"/>
    <n v="214966664"/>
  </r>
  <r>
    <n v="2023"/>
    <n v="100"/>
    <x v="0"/>
    <x v="0"/>
    <x v="0"/>
    <s v="2,3,1905,0300,2020130010173"/>
    <n v="2020130010173"/>
    <s v="R170"/>
    <x v="170"/>
    <s v="INV"/>
    <s v="NO"/>
    <s v="PREVENCION , MANEJO Y CONTROL DE LA INFECCION RESPIRATORIA AGUDA EN NI?OS Y NI?AS MENORES DE CINCO A?OS EN  CARTAGENA DE INDIAS"/>
    <x v="163"/>
    <x v="0"/>
    <x v="0"/>
    <x v="74"/>
    <s v="06"/>
    <s v="00"/>
    <n v="0"/>
    <n v="95103335"/>
    <n v="95103335"/>
    <n v="95103335"/>
    <n v="0"/>
    <n v="60191335"/>
    <n v="63.29"/>
    <n v="50191335"/>
    <n v="52.78"/>
    <n v="34912000"/>
    <n v="47683335"/>
  </r>
  <r>
    <n v="2023"/>
    <n v="100"/>
    <x v="0"/>
    <x v="0"/>
    <x v="0"/>
    <s v="2,3,1906,0300,2021130010153"/>
    <n v="2021130010153"/>
    <s v="181"/>
    <x v="176"/>
    <s v="INV"/>
    <s v="NO"/>
    <s v="FORTALECIMIENTO DE LA CALIDAD DE LA ATENCION EN SALUD  PARA LA POBLACION POBRE NO ASEGURADA RESIDENTE  EN EL DISTRITO DE CARTAGENA DE INDIAS"/>
    <x v="9"/>
    <x v="0"/>
    <x v="0"/>
    <x v="0"/>
    <s v="06"/>
    <s v="00"/>
    <n v="0"/>
    <n v="3157941864"/>
    <n v="3157941864"/>
    <n v="3157941864"/>
    <n v="0"/>
    <n v="3157941864"/>
    <n v="100"/>
    <n v="2954153808"/>
    <n v="93.55"/>
    <n v="0"/>
    <n v="2954153808"/>
  </r>
  <r>
    <n v="2023"/>
    <n v="100"/>
    <x v="0"/>
    <x v="0"/>
    <x v="0"/>
    <s v="2,3,1906,0300,2021130010153"/>
    <n v="2021130010153"/>
    <s v="B192"/>
    <x v="177"/>
    <s v="INV"/>
    <s v="NO"/>
    <s v="FORTALECIMIENTO DE LA CALIDAD DE LA ATENCION EN SALUD  PARA LA POBLACION POBRE NO ASEGURADA RESIDENTE  EN EL DISTRITO DE CARTAGENA DE INDIAS"/>
    <x v="9"/>
    <x v="0"/>
    <x v="0"/>
    <x v="0"/>
    <s v="06"/>
    <s v="00"/>
    <n v="0"/>
    <n v="1230799304"/>
    <n v="1230799304"/>
    <n v="1230799304"/>
    <n v="0"/>
    <n v="1025270858"/>
    <n v="83.3"/>
    <n v="533209458"/>
    <n v="43.32"/>
    <n v="205528446"/>
    <n v="0"/>
  </r>
  <r>
    <n v="2023"/>
    <n v="100"/>
    <x v="0"/>
    <x v="0"/>
    <x v="0"/>
    <s v="2,3,1906,0300,2021130010153"/>
    <n v="2021130010153"/>
    <s v="199"/>
    <x v="178"/>
    <s v="INV"/>
    <s v="NO"/>
    <s v="FORTALECIMIENTO DE LA CALIDAD DE LA ATENCION EN SALUD  PARA LA POBLACION POBRE NO ASEGURADA RESIDENTE  EN EL DISTRITO DE CARTAGENA DE INDIAS"/>
    <x v="9"/>
    <x v="0"/>
    <x v="0"/>
    <x v="0"/>
    <s v="06"/>
    <s v="00"/>
    <n v="0"/>
    <n v="254861959.71000001"/>
    <n v="254861959.71000001"/>
    <n v="254861959.71000001"/>
    <n v="0"/>
    <n v="254861959.71000001"/>
    <n v="100"/>
    <n v="254861959.71000001"/>
    <n v="100"/>
    <n v="0"/>
    <n v="254861959.71000001"/>
  </r>
  <r>
    <n v="2023"/>
    <n v="100"/>
    <x v="0"/>
    <x v="0"/>
    <x v="0"/>
    <s v="2,3,1906,0300,2021130010153"/>
    <n v="2021130010153"/>
    <s v="B001"/>
    <x v="104"/>
    <s v="INV"/>
    <s v="NO"/>
    <s v="FORTALECIMIENTO DE LA CALIDAD DE LA ATENCION EN SALUD  PARA LA POBLACION POBRE NO ASEGURADA RESIDENTE  EN EL DISTRITO DE CARTAGENA DE INDIAS"/>
    <x v="9"/>
    <x v="0"/>
    <x v="0"/>
    <x v="0"/>
    <s v="06"/>
    <s v="00"/>
    <n v="0"/>
    <n v="15000000000"/>
    <n v="15000000000"/>
    <n v="13998574056"/>
    <n v="1001425944"/>
    <n v="8170083817"/>
    <n v="54.47"/>
    <n v="7517906037"/>
    <n v="50.12"/>
    <n v="6829916183"/>
    <n v="5435228249"/>
  </r>
  <r>
    <n v="2023"/>
    <n v="100"/>
    <x v="0"/>
    <x v="0"/>
    <x v="0"/>
    <s v="2,3,1905,0300,2020130010058"/>
    <n v="2020130010058"/>
    <s v="B016"/>
    <x v="179"/>
    <s v="INV"/>
    <s v="NO"/>
    <s v="PREVENCION Y CONTROL DE LA LEPRA EN EL DISTRITO DE  CARTAGENA DE INDIAS"/>
    <x v="182"/>
    <x v="0"/>
    <x v="0"/>
    <x v="74"/>
    <s v="06"/>
    <s v="00"/>
    <n v="0"/>
    <n v="22371989"/>
    <n v="22371989"/>
    <n v="0"/>
    <n v="22371989"/>
    <n v="0"/>
    <n v="0"/>
    <n v="0"/>
    <n v="0"/>
    <n v="22371989"/>
    <n v="0"/>
  </r>
  <r>
    <n v="2023"/>
    <n v="100"/>
    <x v="0"/>
    <x v="0"/>
    <x v="0"/>
    <s v="2,3,1905,0300,2020130010060"/>
    <n v="2020130010060"/>
    <s v="B016"/>
    <x v="179"/>
    <s v="INV"/>
    <s v="NO"/>
    <s v="PREVENCION Y CONTROL DE LA TUBERCULOSIS EN EL DISTRITO DE  CARTAGENA DE INDIAS"/>
    <x v="183"/>
    <x v="0"/>
    <x v="0"/>
    <x v="74"/>
    <s v="06"/>
    <s v="00"/>
    <n v="0"/>
    <n v="22371989"/>
    <n v="22371989"/>
    <n v="0"/>
    <n v="22371989"/>
    <n v="0"/>
    <n v="0"/>
    <n v="0"/>
    <n v="0"/>
    <n v="22371989"/>
    <n v="0"/>
  </r>
  <r>
    <n v="2023"/>
    <n v="100"/>
    <x v="0"/>
    <x v="0"/>
    <x v="0"/>
    <s v="2,3,1905,0300,2020130010164"/>
    <n v="2020130010164"/>
    <s v="B016"/>
    <x v="179"/>
    <s v="INV"/>
    <s v="NO"/>
    <s v="PREVENCION, PROMOCION , VIGILANCIA Y CONTROL DE ENFERMEDADES DE TRANSMISION VECTORIAL EN EL DISTRITO DE CARTAGENA DE INDIAS"/>
    <x v="112"/>
    <x v="0"/>
    <x v="0"/>
    <x v="74"/>
    <s v="06"/>
    <s v="00"/>
    <n v="0"/>
    <n v="104402614"/>
    <n v="104402614"/>
    <n v="0"/>
    <n v="104402614"/>
    <n v="0"/>
    <n v="0"/>
    <n v="0"/>
    <n v="0"/>
    <n v="104402614"/>
    <n v="0"/>
  </r>
  <r>
    <n v="2023"/>
    <n v="100"/>
    <x v="0"/>
    <x v="0"/>
    <x v="0"/>
    <s v="2,3,1903,0300,2020130010132"/>
    <n v="2020130010132"/>
    <s v="B017"/>
    <x v="180"/>
    <s v="INV"/>
    <s v="NO"/>
    <s v="DESARROLLO INSTITUCIONAL DEL DEPARTAMENTO ADMINISTRATIVO DISTRITAL DE SALUD DE  CARTAGENA DE INDIAS"/>
    <x v="70"/>
    <x v="0"/>
    <x v="0"/>
    <x v="0"/>
    <s v="06"/>
    <s v="00"/>
    <n v="0"/>
    <n v="55163709"/>
    <n v="55163709"/>
    <n v="10503442"/>
    <n v="44660267"/>
    <n v="10503442"/>
    <n v="19.04"/>
    <n v="10503442"/>
    <n v="19.04"/>
    <n v="44660267"/>
    <n v="0"/>
  </r>
  <r>
    <n v="2023"/>
    <n v="100"/>
    <x v="0"/>
    <x v="0"/>
    <x v="0"/>
    <s v="2,3,1905,0300,2020130010060"/>
    <n v="2020130010060"/>
    <s v="B017"/>
    <x v="180"/>
    <s v="INV"/>
    <s v="NO"/>
    <s v="PREVENCION Y CONTROL DE LA TUBERCULOSIS EN EL DISTRITO DE  CARTAGENA DE INDIAS"/>
    <x v="183"/>
    <x v="0"/>
    <x v="0"/>
    <x v="74"/>
    <s v="06"/>
    <s v="00"/>
    <n v="0"/>
    <n v="12494275"/>
    <n v="12494275"/>
    <n v="5666164"/>
    <n v="6828111"/>
    <n v="5666164"/>
    <n v="45.35"/>
    <n v="5666164"/>
    <n v="45.35"/>
    <n v="6828111"/>
    <n v="0"/>
  </r>
  <r>
    <n v="2023"/>
    <n v="100"/>
    <x v="0"/>
    <x v="0"/>
    <x v="0"/>
    <s v="2,3,1905,0300,2020130010164"/>
    <n v="2020130010164"/>
    <s v="B017"/>
    <x v="180"/>
    <s v="INV"/>
    <s v="NO"/>
    <s v="PREVENCION, PROMOCION , VIGILANCIA Y CONTROL DE ENFERMEDADES DE TRANSMISION VECTORIAL EN EL DISTRITO DE CARTAGENA DE INDIAS"/>
    <x v="112"/>
    <x v="0"/>
    <x v="0"/>
    <x v="74"/>
    <s v="06"/>
    <s v="00"/>
    <n v="0"/>
    <n v="41808082"/>
    <n v="41808082"/>
    <n v="1996290"/>
    <n v="39811792"/>
    <n v="1996290"/>
    <n v="4.7699999999999996"/>
    <n v="1996290"/>
    <n v="4.7699999999999996"/>
    <n v="39811792"/>
    <n v="0"/>
  </r>
  <r>
    <n v="2023"/>
    <n v="100"/>
    <x v="0"/>
    <x v="0"/>
    <x v="0"/>
    <s v="2,3,1906,0300,2021130010156"/>
    <n v="2021130010156"/>
    <s v="B017"/>
    <x v="180"/>
    <s v="INV"/>
    <s v="NO"/>
    <s v="AMPLIACION Y CONTINUIDAD DE LA AFILIACION AL REGIMEN SUBSIDIADO EN SALUD EN EL DISTRITO DE  CARTAGENA DE INDIAS"/>
    <x v="0"/>
    <x v="0"/>
    <x v="0"/>
    <x v="0"/>
    <s v="06"/>
    <s v="00"/>
    <n v="0"/>
    <n v="12309003"/>
    <n v="12309003"/>
    <n v="0"/>
    <n v="12309003"/>
    <n v="0"/>
    <n v="0"/>
    <n v="0"/>
    <n v="0"/>
    <n v="12309003"/>
    <n v="0"/>
  </r>
  <r>
    <n v="2023"/>
    <n v="100"/>
    <x v="0"/>
    <x v="0"/>
    <x v="0"/>
    <s v="2,3,1905,0300,2020130010058"/>
    <n v="2020130010058"/>
    <s v="B087"/>
    <x v="181"/>
    <s v="INV"/>
    <s v="NO"/>
    <s v="PREVENCION Y CONTROL DE LA LEPRA EN EL DISTRITO DE  CARTAGENA DE INDIAS"/>
    <x v="182"/>
    <x v="0"/>
    <x v="0"/>
    <x v="74"/>
    <s v="06"/>
    <s v="00"/>
    <n v="0"/>
    <n v="10000000"/>
    <n v="10000000"/>
    <n v="0"/>
    <n v="10000000"/>
    <n v="0"/>
    <n v="0"/>
    <n v="0"/>
    <n v="0"/>
    <n v="10000000"/>
    <n v="0"/>
  </r>
  <r>
    <n v="2023"/>
    <n v="100"/>
    <x v="0"/>
    <x v="0"/>
    <x v="0"/>
    <s v="2,3,1905,0300,2020130010124"/>
    <n v="2020130010124"/>
    <s v="B087"/>
    <x v="181"/>
    <s v="INV"/>
    <s v="NO"/>
    <s v="PREVENCION Y CONTROL DE LAS ENFERMEDADES INMUNOPREVENIBLES EN EL DISTRITO DE  CARTAGENA DE INDIAS"/>
    <x v="120"/>
    <x v="0"/>
    <x v="0"/>
    <x v="74"/>
    <s v="06"/>
    <s v="00"/>
    <n v="0"/>
    <n v="70000000"/>
    <n v="70000000"/>
    <n v="70000000"/>
    <n v="0"/>
    <n v="64720000"/>
    <n v="92.46"/>
    <n v="21120000"/>
    <n v="30.17"/>
    <n v="5280000"/>
    <n v="21120000"/>
  </r>
  <r>
    <n v="2023"/>
    <n v="100"/>
    <x v="0"/>
    <x v="0"/>
    <x v="0"/>
    <s v="2,3,1905,0300,2020130010164"/>
    <n v="2020130010164"/>
    <s v="B087"/>
    <x v="181"/>
    <s v="INV"/>
    <s v="NO"/>
    <s v="PREVENCION, PROMOCION , VIGILANCIA Y CONTROL DE ENFERMEDADES DE TRANSMISION VECTORIAL EN EL DISTRITO DE CARTAGENA DE INDIAS"/>
    <x v="112"/>
    <x v="0"/>
    <x v="0"/>
    <x v="74"/>
    <s v="06"/>
    <s v="00"/>
    <n v="0"/>
    <n v="154000000"/>
    <n v="154000000"/>
    <n v="150963999"/>
    <n v="3036001"/>
    <n v="43889998"/>
    <n v="28.5"/>
    <n v="41660665"/>
    <n v="27.05"/>
    <n v="110110002"/>
    <n v="35669333"/>
  </r>
  <r>
    <n v="2023"/>
    <n v="100"/>
    <x v="0"/>
    <x v="0"/>
    <x v="0"/>
    <s v="2,3,1905,0300,2020130010173"/>
    <n v="2020130010173"/>
    <s v="B087"/>
    <x v="181"/>
    <s v="INV"/>
    <s v="NO"/>
    <s v="PREVENCION , MANEJO Y CONTROL DE LA INFECCION RESPIRATORIA AGUDA EN NI?OS Y NI?AS MENORES DE CINCO A?OS EN  CARTAGENA DE INDIAS"/>
    <x v="163"/>
    <x v="0"/>
    <x v="0"/>
    <x v="74"/>
    <s v="06"/>
    <s v="00"/>
    <n v="0"/>
    <n v="20818432"/>
    <n v="20818432"/>
    <n v="20638431"/>
    <n v="180001"/>
    <n v="16541411"/>
    <n v="79.459999999999994"/>
    <n v="16541411"/>
    <n v="79.459999999999994"/>
    <n v="4277021"/>
    <n v="16541411"/>
  </r>
  <r>
    <n v="2023"/>
    <n v="100"/>
    <x v="0"/>
    <x v="0"/>
    <x v="0"/>
    <s v="2,3,1903,0300,2020130010063"/>
    <n v="2020130010063"/>
    <s v="B188"/>
    <x v="182"/>
    <s v="INV"/>
    <s v="NO"/>
    <s v="CONTROL , VIGILANCIA, INSPECCION Y PROMOCION DEL SISTEMA OBLIGATORIO DE GARANTIA DE LA CALIDAD EN EL DISTRITO DE  CARTAGENA DE INDIAS"/>
    <x v="122"/>
    <x v="0"/>
    <x v="0"/>
    <x v="0"/>
    <s v="06"/>
    <s v="00"/>
    <n v="0"/>
    <n v="560000000"/>
    <n v="560000000"/>
    <n v="527900000"/>
    <n v="32100000"/>
    <n v="462173332"/>
    <n v="82.53"/>
    <n v="441823332"/>
    <n v="78.900000000000006"/>
    <n v="97826668"/>
    <n v="417916666"/>
  </r>
  <r>
    <n v="2023"/>
    <n v="100"/>
    <x v="0"/>
    <x v="0"/>
    <x v="0"/>
    <s v="2,3,1903,0300,2020130010132"/>
    <n v="2020130010132"/>
    <s v="B188"/>
    <x v="182"/>
    <s v="INV"/>
    <s v="NO"/>
    <s v="DESARROLLO INSTITUCIONAL DEL DEPARTAMENTO ADMINISTRATIVO DISTRITAL DE SALUD DE  CARTAGENA DE INDIAS"/>
    <x v="70"/>
    <x v="0"/>
    <x v="0"/>
    <x v="0"/>
    <s v="06"/>
    <s v="00"/>
    <n v="0"/>
    <n v="1992622303"/>
    <n v="1992622303"/>
    <n v="1222922161.96"/>
    <n v="769700141.03999996"/>
    <n v="768009889.96000004"/>
    <n v="38.54"/>
    <n v="47013000"/>
    <n v="2.36"/>
    <n v="1224612413.04"/>
    <n v="47013000"/>
  </r>
  <r>
    <n v="2023"/>
    <n v="100"/>
    <x v="0"/>
    <x v="0"/>
    <x v="0"/>
    <s v="2,3,1906,0300,2021130010153"/>
    <n v="2021130010153"/>
    <s v="B188"/>
    <x v="182"/>
    <s v="INV"/>
    <s v="NO"/>
    <s v="FORTALECIMIENTO DE LA CALIDAD DE LA ATENCION EN SALUD  PARA LA POBLACION POBRE NO ASEGURADA RESIDENTE  EN EL DISTRITO DE CARTAGENA DE INDIAS"/>
    <x v="9"/>
    <x v="0"/>
    <x v="0"/>
    <x v="0"/>
    <s v="06"/>
    <s v="00"/>
    <n v="0"/>
    <n v="6232761"/>
    <n v="6232761"/>
    <n v="0"/>
    <n v="6232761"/>
    <n v="0"/>
    <n v="0"/>
    <n v="0"/>
    <n v="0"/>
    <n v="6232761"/>
    <n v="0"/>
  </r>
  <r>
    <n v="2023"/>
    <n v="100"/>
    <x v="0"/>
    <x v="0"/>
    <x v="0"/>
    <s v="2,3,1906,0300,2021130010153"/>
    <n v="2021130010153"/>
    <s v="B196"/>
    <x v="183"/>
    <s v="INV"/>
    <s v="NO"/>
    <s v="FORTALECIMIENTO DE LA CALIDAD DE LA ATENCION EN SALUD  PARA LA POBLACION POBRE NO ASEGURADA RESIDENTE  EN EL DISTRITO DE CARTAGENA DE INDIAS"/>
    <x v="9"/>
    <x v="0"/>
    <x v="0"/>
    <x v="0"/>
    <s v="06"/>
    <s v="00"/>
    <n v="0"/>
    <n v="63487629"/>
    <n v="63487629"/>
    <n v="63487629"/>
    <n v="0"/>
    <n v="0"/>
    <n v="0"/>
    <n v="0"/>
    <n v="0"/>
    <n v="63487629"/>
    <n v="0"/>
  </r>
  <r>
    <n v="2023"/>
    <n v="100"/>
    <x v="0"/>
    <x v="0"/>
    <x v="0"/>
    <s v="2,3,1905,0300,2020130010058"/>
    <n v="2020130010058"/>
    <s v="R016"/>
    <x v="166"/>
    <s v="INV"/>
    <s v="NO"/>
    <s v="PREVENCION Y CONTROL DE LA LEPRA EN EL DISTRITO DE  CARTAGENA DE INDIAS"/>
    <x v="182"/>
    <x v="0"/>
    <x v="0"/>
    <x v="74"/>
    <s v="06"/>
    <s v="00"/>
    <n v="0"/>
    <n v="26984629"/>
    <n v="26984629"/>
    <n v="26984629"/>
    <n v="0"/>
    <n v="26984629"/>
    <n v="100"/>
    <n v="26984629"/>
    <n v="100"/>
    <n v="0"/>
    <n v="26984629"/>
  </r>
  <r>
    <n v="2023"/>
    <n v="100"/>
    <x v="0"/>
    <x v="0"/>
    <x v="0"/>
    <s v="2,3,1905,0300,2020130010060"/>
    <n v="2020130010060"/>
    <s v="R016"/>
    <x v="166"/>
    <s v="INV"/>
    <s v="NO"/>
    <s v="PREVENCION Y CONTROL DE LA TUBERCULOSIS EN EL DISTRITO DE  CARTAGENA DE INDIAS"/>
    <x v="183"/>
    <x v="0"/>
    <x v="0"/>
    <x v="74"/>
    <s v="06"/>
    <s v="00"/>
    <n v="0"/>
    <n v="54808728"/>
    <n v="54808728"/>
    <n v="54808728"/>
    <n v="0"/>
    <n v="54808728"/>
    <n v="100"/>
    <n v="54808728"/>
    <n v="100"/>
    <n v="0"/>
    <n v="54808728"/>
  </r>
  <r>
    <n v="2023"/>
    <n v="100"/>
    <x v="12"/>
    <x v="12"/>
    <x v="12"/>
    <s v="2,3,0000,0000,0000130010402"/>
    <n v="130010402"/>
    <s v="R095"/>
    <x v="184"/>
    <s v="INV"/>
    <s v="NO"/>
    <s v="MODERNIZACION DEL SISTEMA DISTRITAL DE PLANEACION Y DESCENTRALIZACION  "/>
    <x v="72"/>
    <x v="3"/>
    <x v="12"/>
    <x v="21"/>
    <s v="06"/>
    <s v="00"/>
    <n v="0"/>
    <n v="5763005.0800000001"/>
    <n v="5763005.0800000001"/>
    <n v="0"/>
    <n v="5763005.0800000001"/>
    <n v="0"/>
    <n v="0"/>
    <n v="0"/>
    <n v="0"/>
    <n v="5763005.0800000001"/>
    <n v="0"/>
  </r>
  <r>
    <n v="2023"/>
    <n v="100"/>
    <x v="12"/>
    <x v="12"/>
    <x v="12"/>
    <s v="2,3,0000,0000,0000130010402"/>
    <n v="130010402"/>
    <s v="B095"/>
    <x v="185"/>
    <s v="INV"/>
    <s v="NO"/>
    <s v="MODERNIZACION DEL SISTEMA DISTRITAL DE PLANEACION Y DESCENTRALIZACION  "/>
    <x v="72"/>
    <x v="3"/>
    <x v="12"/>
    <x v="21"/>
    <s v="06"/>
    <s v="00"/>
    <n v="0"/>
    <n v="26086.91"/>
    <n v="26086.91"/>
    <n v="0"/>
    <n v="26086.91"/>
    <n v="0"/>
    <n v="0"/>
    <n v="0"/>
    <n v="0"/>
    <n v="26086.91"/>
    <n v="0"/>
  </r>
  <r>
    <n v="2023"/>
    <n v="100"/>
    <x v="13"/>
    <x v="13"/>
    <x v="13"/>
    <s v="2,3,2409,0600,2020130010329"/>
    <n v="2020130010329"/>
    <s v="R168"/>
    <x v="186"/>
    <s v="INV"/>
    <s v="NO"/>
    <s v="SUSTITUCION DE VEHICULOS DE TRACCION ANIMAL DEDICADOS AL TRANSPORTE DE CARGA LIVIANA EXISTENTES EN EL DISTRITO DE   CARTAGENA DE INDIAS"/>
    <x v="298"/>
    <x v="1"/>
    <x v="4"/>
    <x v="46"/>
    <s v="06"/>
    <s v="00"/>
    <n v="0"/>
    <n v="82964134"/>
    <n v="82964134"/>
    <n v="82964134"/>
    <n v="0"/>
    <n v="82964134"/>
    <n v="100"/>
    <n v="0"/>
    <n v="0"/>
    <n v="0"/>
    <n v="0"/>
  </r>
  <r>
    <n v="2023"/>
    <n v="100"/>
    <x v="13"/>
    <x v="13"/>
    <x v="13"/>
    <s v="2,3,2409,0600,2021130010247"/>
    <n v="2021130010247"/>
    <s v="R168"/>
    <x v="186"/>
    <s v="INV"/>
    <s v="NO"/>
    <s v="AMPLIACION Y MANTENIMIENTO DE LA SE?ALIZACION VIAL EN EL DISTRITO DE CARTAGENA DE INDIAS"/>
    <x v="39"/>
    <x v="1"/>
    <x v="4"/>
    <x v="27"/>
    <s v="06"/>
    <s v="00"/>
    <n v="0"/>
    <n v="68000000"/>
    <n v="68000000"/>
    <n v="26353334"/>
    <n v="41646666"/>
    <n v="16953334"/>
    <n v="24.93"/>
    <n v="16953334"/>
    <n v="24.93"/>
    <n v="51046666"/>
    <n v="16206667"/>
  </r>
  <r>
    <n v="2023"/>
    <n v="100"/>
    <x v="13"/>
    <x v="13"/>
    <x v="13"/>
    <s v="2,3,2409,0600,2021130010249"/>
    <n v="2021130010249"/>
    <s v="R168"/>
    <x v="186"/>
    <s v="INV"/>
    <s v="NO"/>
    <s v="IMPLEMENTACION SISTEMA DE MOVILIDAD SOSTENIBLE EN EL DISTRITO DE   CARTAGENA DE INDIAS"/>
    <x v="209"/>
    <x v="1"/>
    <x v="4"/>
    <x v="46"/>
    <s v="06"/>
    <s v="00"/>
    <n v="0"/>
    <n v="19834705"/>
    <n v="19834705"/>
    <n v="15281707"/>
    <n v="4552998"/>
    <n v="15281707"/>
    <n v="77.05"/>
    <n v="14281707"/>
    <n v="72"/>
    <n v="4552998"/>
    <n v="12750000"/>
  </r>
  <r>
    <n v="2023"/>
    <n v="100"/>
    <x v="13"/>
    <x v="13"/>
    <x v="13"/>
    <s v="2,3,2409,0600,2021130010250"/>
    <n v="2021130010250"/>
    <s v="R168"/>
    <x v="186"/>
    <s v="INV"/>
    <s v="NO"/>
    <s v="APOYO PARA LA GESTION DEL TRANSPORTE PUBLICO MASIVO COLECTIVO E INDIVIDUAL EN EL DISTRITO DE   CARTAGENA DE INDIAS"/>
    <x v="65"/>
    <x v="1"/>
    <x v="4"/>
    <x v="46"/>
    <s v="06"/>
    <s v="00"/>
    <n v="0"/>
    <n v="804255096.97000003"/>
    <n v="804255096.97000003"/>
    <n v="672825221.5"/>
    <n v="131429875.47"/>
    <n v="672825221.5"/>
    <n v="83.66"/>
    <n v="275602681"/>
    <n v="34.270000000000003"/>
    <n v="131429875.47"/>
    <n v="275602681"/>
  </r>
  <r>
    <n v="2023"/>
    <n v="100"/>
    <x v="13"/>
    <x v="13"/>
    <x v="13"/>
    <s v="2,3,2409,0600,2021130010251"/>
    <n v="2021130010251"/>
    <s v="R168"/>
    <x v="186"/>
    <s v="INV"/>
    <s v="NO"/>
    <s v="FORMULACION Y ADOPCION DEL PLAN LOCAL DE SEGURIDAD VIAL EN EL DISTRITO DE  CARTAGENA DE INDIAS"/>
    <x v="260"/>
    <x v="1"/>
    <x v="4"/>
    <x v="27"/>
    <s v="06"/>
    <s v="00"/>
    <n v="0"/>
    <n v="24000000"/>
    <n v="24000000"/>
    <n v="21490000"/>
    <n v="2510000"/>
    <n v="21490000"/>
    <n v="89.54"/>
    <n v="21490000"/>
    <n v="89.54"/>
    <n v="2510000"/>
    <n v="21490000"/>
  </r>
  <r>
    <n v="2023"/>
    <n v="100"/>
    <x v="13"/>
    <x v="13"/>
    <x v="13"/>
    <s v="2,3,4599,1000,2021130010248"/>
    <n v="2021130010248"/>
    <s v="R168"/>
    <x v="186"/>
    <s v="INV"/>
    <s v="NO"/>
    <s v="IMPLEMENTACION DE REINGENIERIA INSTITUCIONAL Y FORTALECIMIENTO FINANCIERO DEL DEPARTAMENTO ADMINISTRATIVO DE TRANSITO Y TRANSPORTE DE   CARTAGENA DE INDIAS"/>
    <x v="37"/>
    <x v="1"/>
    <x v="4"/>
    <x v="26"/>
    <s v="06"/>
    <s v="00"/>
    <n v="0"/>
    <n v="541601860.02999997"/>
    <n v="541601860.02999997"/>
    <n v="541601860"/>
    <n v="0.03"/>
    <n v="541601860"/>
    <n v="100"/>
    <n v="541601860"/>
    <n v="100"/>
    <n v="0.03"/>
    <n v="0"/>
  </r>
  <r>
    <n v="2023"/>
    <n v="100"/>
    <x v="13"/>
    <x v="13"/>
    <x v="13"/>
    <s v="2,3,2409,0600,2020130010329"/>
    <n v="2020130010329"/>
    <s v="B022"/>
    <x v="187"/>
    <s v="INV"/>
    <s v="NO"/>
    <s v="SUSTITUCION DE VEHICULOS DE TRACCION ANIMAL DEDICADOS AL TRANSPORTE DE CARGA LIVIANA EXISTENTES EN EL DISTRITO DE   CARTAGENA DE INDIAS"/>
    <x v="298"/>
    <x v="1"/>
    <x v="4"/>
    <x v="46"/>
    <s v="06"/>
    <s v="00"/>
    <n v="0"/>
    <n v="399921773.56999999"/>
    <n v="399921773.56999999"/>
    <n v="399921773.56999999"/>
    <n v="0"/>
    <n v="399921773.56999999"/>
    <n v="100"/>
    <n v="323163742.56999999"/>
    <n v="80.81"/>
    <n v="0"/>
    <n v="323163742.56999999"/>
  </r>
  <r>
    <n v="2023"/>
    <n v="100"/>
    <x v="13"/>
    <x v="13"/>
    <x v="13"/>
    <s v="2,3,2409,0600,2020130010329"/>
    <n v="2020130010329"/>
    <s v="B079"/>
    <x v="188"/>
    <s v="INV"/>
    <s v="NO"/>
    <s v="SUSTITUCION DE VEHICULOS DE TRACCION ANIMAL DEDICADOS AL TRANSPORTE DE CARGA LIVIANA EXISTENTES EN EL DISTRITO DE   CARTAGENA DE INDIAS"/>
    <x v="298"/>
    <x v="1"/>
    <x v="4"/>
    <x v="46"/>
    <s v="06"/>
    <s v="00"/>
    <n v="0"/>
    <n v="12005835"/>
    <n v="12005835"/>
    <n v="12005835"/>
    <n v="0"/>
    <n v="12005835"/>
    <n v="100"/>
    <n v="0"/>
    <n v="0"/>
    <n v="0"/>
    <n v="0"/>
  </r>
  <r>
    <n v="2023"/>
    <n v="100"/>
    <x v="13"/>
    <x v="13"/>
    <x v="13"/>
    <s v="2,3,2409,0600,2020130010329"/>
    <n v="2020130010329"/>
    <s v="R022"/>
    <x v="189"/>
    <s v="INV"/>
    <s v="NO"/>
    <s v="SUSTITUCION DE VEHICULOS DE TRACCION ANIMAL DEDICADOS AL TRANSPORTE DE CARGA LIVIANA EXISTENTES EN EL DISTRITO DE   CARTAGENA DE INDIAS"/>
    <x v="298"/>
    <x v="1"/>
    <x v="4"/>
    <x v="46"/>
    <s v="06"/>
    <s v="00"/>
    <n v="0"/>
    <n v="1222388257.4300001"/>
    <n v="1222388257.4300001"/>
    <n v="1222388257.4300001"/>
    <n v="0"/>
    <n v="1222388257.4300001"/>
    <n v="100"/>
    <n v="1222388257.4300001"/>
    <n v="100"/>
    <n v="0"/>
    <n v="1222388257.4300001"/>
  </r>
  <r>
    <n v="2023"/>
    <n v="100"/>
    <x v="13"/>
    <x v="13"/>
    <x v="13"/>
    <s v="2,3,2409,0600,2020130010329"/>
    <n v="2020130010329"/>
    <s v="168"/>
    <x v="31"/>
    <s v="INV"/>
    <s v="NO"/>
    <s v="SUSTITUCION DE VEHICULOS DE TRACCION ANIMAL DEDICADOS AL TRANSPORTE DE CARGA LIVIANA EXISTENTES EN EL DISTRITO DE   CARTAGENA DE INDIAS"/>
    <x v="298"/>
    <x v="1"/>
    <x v="4"/>
    <x v="46"/>
    <s v="06"/>
    <s v="00"/>
    <n v="0"/>
    <n v="986512506"/>
    <n v="986512506"/>
    <n v="0"/>
    <n v="986512506"/>
    <n v="0"/>
    <n v="0"/>
    <n v="0"/>
    <n v="0"/>
    <n v="986512506"/>
    <n v="0"/>
  </r>
  <r>
    <n v="2023"/>
    <n v="100"/>
    <x v="13"/>
    <x v="13"/>
    <x v="13"/>
    <s v="2,3,2409,0600,2021130010246"/>
    <n v="2021130010246"/>
    <s v="R168"/>
    <x v="186"/>
    <s v="INV"/>
    <s v="NO"/>
    <s v="FORTALECIMIENTO DE LA EDUCACION CULTURA Y SEGURIDAD VIAL EN EL DISTRITO DE   CARTAGENA DE INDIAS"/>
    <x v="56"/>
    <x v="1"/>
    <x v="4"/>
    <x v="27"/>
    <s v="06"/>
    <s v="00"/>
    <n v="0"/>
    <n v="632000000"/>
    <n v="632000000"/>
    <n v="544780150"/>
    <n v="87219850"/>
    <n v="429368000"/>
    <n v="67.94"/>
    <n v="429368000"/>
    <n v="67.94"/>
    <n v="202632000"/>
    <n v="0"/>
  </r>
  <r>
    <n v="2023"/>
    <n v="100"/>
    <x v="17"/>
    <x v="17"/>
    <x v="17"/>
    <s v="2,3,3205,0900,2020130010239"/>
    <n v="2020130010239"/>
    <s v="R043"/>
    <x v="190"/>
    <s v="INV"/>
    <s v="NO"/>
    <s v="CONSTRUCCION SISTEMA HIDRICO Y PLAN MAESTRO DE DRENAJES PLUVIALES EN LA CIUDAD DE CARTAGENA PARA SALVAR EL HABITAT  CARTAGENA DE INDIAS"/>
    <x v="47"/>
    <x v="1"/>
    <x v="3"/>
    <x v="17"/>
    <s v="06"/>
    <s v="00"/>
    <n v="0"/>
    <n v="756242326.47000003"/>
    <n v="756242326.47000003"/>
    <n v="0"/>
    <n v="756242326.47000003"/>
    <n v="0"/>
    <n v="0"/>
    <n v="0"/>
    <n v="0"/>
    <n v="756242326.47000003"/>
    <n v="0"/>
  </r>
  <r>
    <n v="2023"/>
    <n v="100"/>
    <x v="17"/>
    <x v="17"/>
    <x v="17"/>
    <s v="2,3,3207,0900,2020130010241"/>
    <n v="2020130010241"/>
    <s v="B003"/>
    <x v="191"/>
    <s v="INV"/>
    <s v="NO"/>
    <s v="CONSTRUCCION PROTECCION COSTERA DE CARTAGENA CIUDAD DE BORDES Y ORILLAS RESILIENTE  CARTAGENA DE INDIAS"/>
    <x v="289"/>
    <x v="1"/>
    <x v="3"/>
    <x v="157"/>
    <s v="06"/>
    <s v="00"/>
    <n v="0"/>
    <n v="394380762.88"/>
    <n v="394380762.88"/>
    <n v="312337500"/>
    <n v="82043262.879999995"/>
    <n v="312337500"/>
    <n v="79.2"/>
    <n v="312337500"/>
    <n v="79.2"/>
    <n v="82043262.879999995"/>
    <n v="312337500"/>
  </r>
  <r>
    <n v="2023"/>
    <n v="100"/>
    <x v="17"/>
    <x v="17"/>
    <x v="17"/>
    <s v="2,3,3207,0900,2020130010241"/>
    <n v="2020130010241"/>
    <s v="R003"/>
    <x v="192"/>
    <s v="INV"/>
    <s v="NO"/>
    <s v="CONSTRUCCION PROTECCION COSTERA DE CARTAGENA CIUDAD DE BORDES Y ORILLAS RESILIENTE  CARTAGENA DE INDIAS"/>
    <x v="289"/>
    <x v="1"/>
    <x v="3"/>
    <x v="157"/>
    <s v="06"/>
    <s v="00"/>
    <n v="0"/>
    <n v="395119237.12"/>
    <n v="395119237.12"/>
    <n v="0"/>
    <n v="395119237.12"/>
    <n v="0"/>
    <n v="0"/>
    <n v="0"/>
    <n v="0"/>
    <n v="395119237.12"/>
    <n v="0"/>
  </r>
  <r>
    <n v="2023"/>
    <n v="100"/>
    <x v="17"/>
    <x v="17"/>
    <x v="17"/>
    <s v="2,3,3205,0900,2020130010239"/>
    <n v="2020130010239"/>
    <s v="B003"/>
    <x v="191"/>
    <s v="INV"/>
    <s v="NO"/>
    <s v="CONSTRUCCION SISTEMA HIDRICO Y PLAN MAESTRO DE DRENAJES PLUVIALES EN LA CIUDAD DE CARTAGENA PARA SALVAR EL HABITAT  CARTAGENA DE INDIAS"/>
    <x v="47"/>
    <x v="1"/>
    <x v="3"/>
    <x v="17"/>
    <s v="06"/>
    <s v="00"/>
    <n v="0"/>
    <n v="0"/>
    <n v="0"/>
    <n v="0"/>
    <n v="0"/>
    <n v="0"/>
    <n v="0"/>
    <n v="0"/>
    <n v="0"/>
    <n v="0"/>
    <n v="0"/>
  </r>
  <r>
    <n v="2023"/>
    <n v="100"/>
    <x v="17"/>
    <x v="17"/>
    <x v="17"/>
    <s v="2,3,3205,0900,2020130010239"/>
    <n v="2020130010239"/>
    <s v="B023"/>
    <x v="193"/>
    <s v="INV"/>
    <s v="NO"/>
    <s v="CONSTRUCCION SISTEMA HIDRICO Y PLAN MAESTRO DE DRENAJES PLUVIALES EN LA CIUDAD DE CARTAGENA PARA SALVAR EL HABITAT  CARTAGENA DE INDIAS"/>
    <x v="47"/>
    <x v="1"/>
    <x v="3"/>
    <x v="17"/>
    <s v="06"/>
    <s v="00"/>
    <n v="0"/>
    <n v="15890000.23"/>
    <n v="15890000.23"/>
    <n v="0"/>
    <n v="15890000.23"/>
    <n v="0"/>
    <n v="0"/>
    <n v="0"/>
    <n v="0"/>
    <n v="15890000.23"/>
    <n v="0"/>
  </r>
  <r>
    <n v="2023"/>
    <n v="100"/>
    <x v="17"/>
    <x v="17"/>
    <x v="17"/>
    <s v="2,3,3205,0900,2020130010239"/>
    <n v="2020130010239"/>
    <s v="R003"/>
    <x v="192"/>
    <s v="INV"/>
    <s v="NO"/>
    <s v="CONSTRUCCION SISTEMA HIDRICO Y PLAN MAESTRO DE DRENAJES PLUVIALES EN LA CIUDAD DE CARTAGENA PARA SALVAR EL HABITAT  CARTAGENA DE INDIAS"/>
    <x v="47"/>
    <x v="1"/>
    <x v="3"/>
    <x v="17"/>
    <s v="06"/>
    <s v="00"/>
    <n v="0"/>
    <n v="0"/>
    <n v="0"/>
    <n v="0"/>
    <n v="0"/>
    <n v="0"/>
    <n v="0"/>
    <n v="0"/>
    <n v="0"/>
    <n v="0"/>
    <n v="0"/>
  </r>
  <r>
    <n v="2023"/>
    <n v="100"/>
    <x v="17"/>
    <x v="17"/>
    <x v="17"/>
    <s v="2,3,3205,0900,2020130010239"/>
    <n v="2020130010239"/>
    <s v="B043"/>
    <x v="194"/>
    <s v="INV"/>
    <s v="NO"/>
    <s v="CONSTRUCCION SISTEMA HIDRICO Y PLAN MAESTRO DE DRENAJES PLUVIALES EN LA CIUDAD DE CARTAGENA PARA SALVAR EL HABITAT  CARTAGENA DE INDIAS"/>
    <x v="47"/>
    <x v="1"/>
    <x v="3"/>
    <x v="17"/>
    <s v="06"/>
    <s v="00"/>
    <n v="0"/>
    <n v="58134942.530000001"/>
    <n v="58134942.530000001"/>
    <n v="0"/>
    <n v="58134942.530000001"/>
    <n v="0"/>
    <n v="0"/>
    <n v="0"/>
    <n v="0"/>
    <n v="58134942.530000001"/>
    <n v="0"/>
  </r>
  <r>
    <n v="2023"/>
    <n v="100"/>
    <x v="8"/>
    <x v="8"/>
    <x v="8"/>
    <s v="2,3,4302,1604,2020130010038"/>
    <n v="2020130010038"/>
    <s v="R025"/>
    <x v="195"/>
    <s v="INV"/>
    <s v="NO"/>
    <s v="CONSOLIDACION DEL SISTEMA DEPORTIVO DISTRITAL MEDIANTE UNA ESTRATEGIA DE ESTIMULOS Y/O APOYOS A LAS ORGANIZACIONES DEPORTIVAS Y DEPORTISTAS DE ALTOS LOGROS  CARTAGENA DE INDIAS"/>
    <x v="69"/>
    <x v="0"/>
    <x v="9"/>
    <x v="49"/>
    <s v="06"/>
    <s v="00"/>
    <n v="0"/>
    <n v="257180297"/>
    <n v="257180297"/>
    <n v="0"/>
    <n v="257180297"/>
    <n v="0"/>
    <n v="0"/>
    <n v="0"/>
    <n v="0"/>
    <n v="257180297"/>
    <n v="0"/>
  </r>
  <r>
    <n v="2023"/>
    <n v="100"/>
    <x v="8"/>
    <x v="8"/>
    <x v="8"/>
    <s v="2,3,4302,1604,2020130010038"/>
    <n v="2020130010038"/>
    <s v="R059"/>
    <x v="196"/>
    <s v="INV"/>
    <s v="NO"/>
    <s v="CONSOLIDACION DEL SISTEMA DEPORTIVO DISTRITAL MEDIANTE UNA ESTRATEGIA DE ESTIMULOS Y/O APOYOS A LAS ORGANIZACIONES DEPORTIVAS Y DEPORTISTAS DE ALTOS LOGROS  CARTAGENA DE INDIAS"/>
    <x v="69"/>
    <x v="0"/>
    <x v="9"/>
    <x v="49"/>
    <s v="06"/>
    <s v="00"/>
    <n v="0"/>
    <n v="456000000"/>
    <n v="456000000"/>
    <n v="456000000"/>
    <n v="0"/>
    <n v="456000000"/>
    <n v="100"/>
    <n v="456000000"/>
    <n v="100"/>
    <n v="0"/>
    <n v="456000000"/>
  </r>
  <r>
    <n v="2023"/>
    <n v="100"/>
    <x v="8"/>
    <x v="8"/>
    <x v="8"/>
    <s v="2,3,4301,1604,2020130010036"/>
    <n v="2020130010036"/>
    <s v="R097"/>
    <x v="197"/>
    <s v="INV"/>
    <s v="NO"/>
    <s v="CONSERVACION , MANTENIMIENTO Y MEJORAMIENTO DE LOS ESCENARIOS DEPORTIVOS DE LA CIUDAD COMO ESTRATEGIA DE PRESERVACION DEL PATRIMONIO MATERIAL DEL DISTRITO DE   CARTAGENA DE INDIAS"/>
    <x v="17"/>
    <x v="0"/>
    <x v="9"/>
    <x v="11"/>
    <s v="06"/>
    <s v="00"/>
    <n v="0"/>
    <n v="1077357100.0899999"/>
    <n v="1077357100.0899999"/>
    <n v="1077357100"/>
    <n v="0.09"/>
    <n v="1077357100"/>
    <n v="100"/>
    <n v="1077357100"/>
    <n v="100"/>
    <n v="0.09"/>
    <n v="1077357100"/>
  </r>
  <r>
    <n v="2023"/>
    <n v="100"/>
    <x v="8"/>
    <x v="8"/>
    <x v="8"/>
    <s v="2,3,4301,1604,2020130010036"/>
    <n v="2020130010036"/>
    <s v="R122"/>
    <x v="198"/>
    <s v="INV"/>
    <s v="NO"/>
    <s v="CONSERVACION , MANTENIMIENTO Y MEJORAMIENTO DE LOS ESCENARIOS DEPORTIVOS DE LA CIUDAD COMO ESTRATEGIA DE PRESERVACION DEL PATRIMONIO MATERIAL DEL DISTRITO DE   CARTAGENA DE INDIAS"/>
    <x v="17"/>
    <x v="0"/>
    <x v="9"/>
    <x v="11"/>
    <s v="06"/>
    <s v="00"/>
    <n v="0"/>
    <n v="45190353.859999999"/>
    <n v="45190353.859999999"/>
    <n v="0"/>
    <n v="45190353.859999999"/>
    <n v="0"/>
    <n v="0"/>
    <n v="0"/>
    <n v="0"/>
    <n v="45190353.859999999"/>
    <n v="0"/>
  </r>
  <r>
    <n v="2023"/>
    <n v="100"/>
    <x v="8"/>
    <x v="8"/>
    <x v="8"/>
    <s v="2,3,4302,1604,2020130010038"/>
    <n v="2020130010038"/>
    <s v="D025"/>
    <x v="199"/>
    <s v="INV"/>
    <s v="NO"/>
    <s v="CONSOLIDACION DEL SISTEMA DEPORTIVO DISTRITAL MEDIANTE UNA ESTRATEGIA DE ESTIMULOS Y/O APOYOS A LAS ORGANIZACIONES DEPORTIVAS Y DEPORTISTAS DE ALTOS LOGROS  CARTAGENA DE INDIAS"/>
    <x v="69"/>
    <x v="0"/>
    <x v="9"/>
    <x v="49"/>
    <s v="06"/>
    <s v="00"/>
    <n v="0"/>
    <n v="453394579.52999997"/>
    <n v="453394579.52999997"/>
    <n v="93102328"/>
    <n v="360292251.52999997"/>
    <n v="93102328"/>
    <n v="20.53"/>
    <n v="93102328"/>
    <n v="20.53"/>
    <n v="360292251.52999997"/>
    <n v="93102328"/>
  </r>
  <r>
    <n v="2023"/>
    <n v="100"/>
    <x v="8"/>
    <x v="8"/>
    <x v="8"/>
    <s v="2,3,4302,1604,2020130010038"/>
    <n v="2020130010038"/>
    <s v="D059"/>
    <x v="200"/>
    <s v="INV"/>
    <s v="NO"/>
    <s v="CONSOLIDACION DEL SISTEMA DEPORTIVO DISTRITAL MEDIANTE UNA ESTRATEGIA DE ESTIMULOS Y/O APOYOS A LAS ORGANIZACIONES DEPORTIVAS Y DEPORTISTAS DE ALTOS LOGROS  CARTAGENA DE INDIAS"/>
    <x v="69"/>
    <x v="0"/>
    <x v="9"/>
    <x v="49"/>
    <s v="06"/>
    <s v="00"/>
    <n v="0"/>
    <n v="40707175.859999999"/>
    <n v="40707175.859999999"/>
    <n v="0"/>
    <n v="40707175.859999999"/>
    <n v="0"/>
    <n v="0"/>
    <n v="0"/>
    <n v="0"/>
    <n v="40707175.859999999"/>
    <n v="0"/>
  </r>
  <r>
    <n v="2023"/>
    <n v="100"/>
    <x v="8"/>
    <x v="8"/>
    <x v="8"/>
    <s v="2,3,4301,1604,2020130010053"/>
    <n v="2020130010053"/>
    <s v="D097"/>
    <x v="201"/>
    <s v="INV"/>
    <s v="NO"/>
    <s v="DESARROLLO DE LA ESCUELA DE INICIACION Y FORMACION DEPORTIVA - EIFD EN EL DISTRITO DE CARTAGENA DE INDIAS"/>
    <x v="75"/>
    <x v="0"/>
    <x v="9"/>
    <x v="52"/>
    <s v="06"/>
    <s v="00"/>
    <n v="0"/>
    <n v="100810194.81999999"/>
    <n v="100810194.81999999"/>
    <n v="0"/>
    <n v="100810194.81999999"/>
    <n v="0"/>
    <n v="0"/>
    <n v="0"/>
    <n v="0"/>
    <n v="100810194.81999999"/>
    <n v="0"/>
  </r>
  <r>
    <n v="2023"/>
    <n v="100"/>
    <x v="8"/>
    <x v="8"/>
    <x v="8"/>
    <s v="2,3,4302,1604,2020130010038"/>
    <n v="2020130010038"/>
    <s v="D097"/>
    <x v="201"/>
    <s v="INV"/>
    <s v="NO"/>
    <s v="CONSOLIDACION DEL SISTEMA DEPORTIVO DISTRITAL MEDIANTE UNA ESTRATEGIA DE ESTIMULOS Y/O APOYOS A LAS ORGANIZACIONES DEPORTIVAS Y DEPORTISTAS DE ALTOS LOGROS  CARTAGENA DE INDIAS"/>
    <x v="69"/>
    <x v="0"/>
    <x v="9"/>
    <x v="49"/>
    <s v="06"/>
    <s v="00"/>
    <n v="0"/>
    <n v="4220277.58"/>
    <n v="4220277.58"/>
    <n v="0"/>
    <n v="4220277.58"/>
    <n v="0"/>
    <n v="0"/>
    <n v="0"/>
    <n v="0"/>
    <n v="4220277.58"/>
    <n v="0"/>
  </r>
  <r>
    <n v="2023"/>
    <n v="100"/>
    <x v="8"/>
    <x v="8"/>
    <x v="8"/>
    <s v="2,3,4301,1604,2020130010036"/>
    <n v="2020130010036"/>
    <s v="E03"/>
    <x v="202"/>
    <s v="INV"/>
    <s v="NO"/>
    <s v="CONSERVACION , MANTENIMIENTO Y MEJORAMIENTO DE LOS ESCENARIOS DEPORTIVOS DE LA CIUDAD COMO ESTRATEGIA DE PRESERVACION DEL PATRIMONIO MATERIAL DEL DISTRITO DE   CARTAGENA DE INDIAS"/>
    <x v="17"/>
    <x v="0"/>
    <x v="9"/>
    <x v="11"/>
    <s v="06"/>
    <s v="00"/>
    <n v="0"/>
    <n v="59078000"/>
    <n v="59078000"/>
    <n v="0"/>
    <n v="59078000"/>
    <n v="0"/>
    <n v="0"/>
    <n v="0"/>
    <n v="0"/>
    <n v="59078000"/>
    <n v="0"/>
  </r>
  <r>
    <n v="2023"/>
    <n v="100"/>
    <x v="8"/>
    <x v="8"/>
    <x v="8"/>
    <s v="2,3,4302,1604,2020130010038"/>
    <n v="2020130010038"/>
    <s v="E03"/>
    <x v="202"/>
    <s v="INV"/>
    <s v="NO"/>
    <s v="CONSOLIDACION DEL SISTEMA DEPORTIVO DISTRITAL MEDIANTE UNA ESTRATEGIA DE ESTIMULOS Y/O APOYOS A LAS ORGANIZACIONES DEPORTIVAS Y DEPORTISTAS DE ALTOS LOGROS  CARTAGENA DE INDIAS"/>
    <x v="69"/>
    <x v="0"/>
    <x v="9"/>
    <x v="49"/>
    <s v="06"/>
    <s v="00"/>
    <n v="0"/>
    <n v="77677967.030000001"/>
    <n v="77677967.030000001"/>
    <n v="77033451"/>
    <n v="644516.03"/>
    <n v="0"/>
    <n v="0"/>
    <n v="0"/>
    <n v="0"/>
    <n v="77677967.030000001"/>
    <n v="0"/>
  </r>
  <r>
    <n v="2023"/>
    <n v="100"/>
    <x v="8"/>
    <x v="8"/>
    <x v="8"/>
    <s v="2,3,4301,1604,2020130010036"/>
    <n v="2020130010036"/>
    <s v="B001"/>
    <x v="104"/>
    <s v="INV"/>
    <s v="NO"/>
    <s v="CONSERVACION , MANTENIMIENTO Y MEJORAMIENTO DE LOS ESCENARIOS DEPORTIVOS DE LA CIUDAD COMO ESTRATEGIA DE PRESERVACION DEL PATRIMONIO MATERIAL DEL DISTRITO DE   CARTAGENA DE INDIAS"/>
    <x v="17"/>
    <x v="0"/>
    <x v="9"/>
    <x v="11"/>
    <s v="06"/>
    <s v="00"/>
    <n v="0"/>
    <n v="4700000000"/>
    <n v="4700000000"/>
    <n v="3541702526.4499998"/>
    <n v="1158297473.55"/>
    <n v="3541702526.4499998"/>
    <n v="75.36"/>
    <n v="3541702526.4499998"/>
    <n v="75.36"/>
    <n v="1158297473.55"/>
    <n v="3541702526.4499998"/>
  </r>
  <r>
    <n v="2023"/>
    <n v="100"/>
    <x v="8"/>
    <x v="8"/>
    <x v="8"/>
    <s v="2,3,4301,1604,2020130010053"/>
    <n v="2020130010053"/>
    <s v="B025"/>
    <x v="203"/>
    <s v="INV"/>
    <s v="NO"/>
    <s v="DESARROLLO DE LA ESCUELA DE INICIACION Y FORMACION DEPORTIVA - EIFD EN EL DISTRITO DE CARTAGENA DE INDIAS"/>
    <x v="75"/>
    <x v="0"/>
    <x v="9"/>
    <x v="52"/>
    <s v="06"/>
    <s v="00"/>
    <n v="0"/>
    <n v="2261372998.21"/>
    <n v="2261372998.21"/>
    <n v="0"/>
    <n v="2261372998.21"/>
    <n v="0"/>
    <n v="0"/>
    <n v="0"/>
    <n v="0"/>
    <n v="2261372998.21"/>
    <n v="0"/>
  </r>
  <r>
    <n v="2023"/>
    <n v="100"/>
    <x v="8"/>
    <x v="8"/>
    <x v="8"/>
    <s v="2,3,4301,1604,2021130010011"/>
    <n v="2021130010011"/>
    <s v="B025"/>
    <x v="203"/>
    <s v="INV"/>
    <s v="NO"/>
    <s v="INTEGRACION COMUNITARIA A TRAVES DEL DEPORTE COMO HERRAMIENTA PARA LA INCLUSION SOCIAL DESDE LOS DIFERENTES ENFOQUES POBLACIONALES  CARTAGENA DE INDIAS"/>
    <x v="97"/>
    <x v="0"/>
    <x v="9"/>
    <x v="66"/>
    <s v="06"/>
    <s v="00"/>
    <n v="0"/>
    <n v="387505076.31"/>
    <n v="387505076.31"/>
    <n v="316128000"/>
    <n v="71377076.310000002"/>
    <n v="316128000"/>
    <n v="81.58"/>
    <n v="316128000"/>
    <n v="81.58"/>
    <n v="71377076.310000002"/>
    <n v="316128000"/>
  </r>
  <r>
    <n v="2023"/>
    <n v="100"/>
    <x v="8"/>
    <x v="8"/>
    <x v="8"/>
    <s v="2,3,4302,1604,2020130010038"/>
    <n v="2020130010038"/>
    <s v="B025"/>
    <x v="203"/>
    <s v="INV"/>
    <s v="NO"/>
    <s v="CONSOLIDACION DEL SISTEMA DEPORTIVO DISTRITAL MEDIANTE UNA ESTRATEGIA DE ESTIMULOS Y/O APOYOS A LAS ORGANIZACIONES DEPORTIVAS Y DEPORTISTAS DE ALTOS LOGROS  CARTAGENA DE INDIAS"/>
    <x v="69"/>
    <x v="0"/>
    <x v="9"/>
    <x v="49"/>
    <s v="06"/>
    <s v="00"/>
    <n v="0"/>
    <n v="305535810.29000002"/>
    <n v="305535810.29000002"/>
    <n v="301551512"/>
    <n v="3984298.29"/>
    <n v="301551512"/>
    <n v="98.7"/>
    <n v="301551512"/>
    <n v="98.7"/>
    <n v="3984298.29"/>
    <n v="301551512"/>
  </r>
  <r>
    <n v="2023"/>
    <n v="100"/>
    <x v="8"/>
    <x v="8"/>
    <x v="8"/>
    <s v="2,3,4301,1604,2020130010036"/>
    <n v="2020130010036"/>
    <s v="B097"/>
    <x v="204"/>
    <s v="INV"/>
    <s v="NO"/>
    <s v="CONSERVACION , MANTENIMIENTO Y MEJORAMIENTO DE LOS ESCENARIOS DEPORTIVOS DE LA CIUDAD COMO ESTRATEGIA DE PRESERVACION DEL PATRIMONIO MATERIAL DEL DISTRITO DE   CARTAGENA DE INDIAS"/>
    <x v="17"/>
    <x v="0"/>
    <x v="9"/>
    <x v="11"/>
    <s v="06"/>
    <s v="00"/>
    <n v="0"/>
    <n v="2047231078.02"/>
    <n v="2047231078.02"/>
    <n v="2047231078"/>
    <n v="0.02"/>
    <n v="2047231078"/>
    <n v="100"/>
    <n v="2047231078"/>
    <n v="100"/>
    <n v="0.02"/>
    <n v="2047231078"/>
  </r>
  <r>
    <n v="2023"/>
    <n v="100"/>
    <x v="8"/>
    <x v="8"/>
    <x v="8"/>
    <s v="2,3,4301,1604,2020130010036"/>
    <n v="2020130010036"/>
    <s v="B122"/>
    <x v="205"/>
    <s v="INV"/>
    <s v="NO"/>
    <s v="CONSERVACION , MANTENIMIENTO Y MEJORAMIENTO DE LOS ESCENARIOS DEPORTIVOS DE LA CIUDAD COMO ESTRATEGIA DE PRESERVACION DEL PATRIMONIO MATERIAL DEL DISTRITO DE   CARTAGENA DE INDIAS"/>
    <x v="17"/>
    <x v="0"/>
    <x v="9"/>
    <x v="11"/>
    <s v="06"/>
    <s v="00"/>
    <n v="0"/>
    <n v="81961647.569999993"/>
    <n v="81961647.569999993"/>
    <n v="0"/>
    <n v="81961647.569999993"/>
    <n v="0"/>
    <n v="0"/>
    <n v="0"/>
    <n v="0"/>
    <n v="81961647.569999993"/>
    <n v="0"/>
  </r>
  <r>
    <n v="2023"/>
    <n v="100"/>
    <x v="8"/>
    <x v="8"/>
    <x v="8"/>
    <s v="2,3,4301,1604,2020130010036"/>
    <n v="2020130010036"/>
    <s v="R059"/>
    <x v="196"/>
    <s v="INV"/>
    <s v="NO"/>
    <s v="CONSERVACION , MANTENIMIENTO Y MEJORAMIENTO DE LOS ESCENARIOS DEPORTIVOS DE LA CIUDAD COMO ESTRATEGIA DE PRESERVACION DEL PATRIMONIO MATERIAL DEL DISTRITO DE   CARTAGENA DE INDIAS"/>
    <x v="17"/>
    <x v="0"/>
    <x v="9"/>
    <x v="11"/>
    <s v="06"/>
    <s v="00"/>
    <n v="0"/>
    <n v="835063074.23000002"/>
    <n v="835063074.23000002"/>
    <n v="797777336"/>
    <n v="37285738.229999997"/>
    <n v="797777336"/>
    <n v="95.53"/>
    <n v="797777336"/>
    <n v="95.53"/>
    <n v="37285738.229999997"/>
    <n v="797777336"/>
  </r>
  <r>
    <n v="2023"/>
    <n v="100"/>
    <x v="6"/>
    <x v="6"/>
    <x v="6"/>
    <s v="2,3,4001,1400,2020130010152"/>
    <n v="2020130010152"/>
    <s v="R039"/>
    <x v="206"/>
    <s v="INV"/>
    <s v="NO"/>
    <s v="APLICACION A SUBSIDIOS FAMILIARES DE VIVIENDA PARA LA POBLACION BENEFICIADA DEL PROGRAMA JUNTOS POR UNA VIVIENDA DIGNA DE LA CIUDAD DE  CARTAGENA DE INDIAS"/>
    <x v="23"/>
    <x v="1"/>
    <x v="6"/>
    <x v="15"/>
    <s v="06"/>
    <s v="00"/>
    <n v="0"/>
    <n v="200000000"/>
    <n v="200000000"/>
    <n v="200000000"/>
    <n v="0"/>
    <n v="200000000"/>
    <n v="100"/>
    <n v="200000000"/>
    <n v="100"/>
    <n v="0"/>
    <n v="200000000"/>
  </r>
  <r>
    <n v="2023"/>
    <n v="100"/>
    <x v="6"/>
    <x v="6"/>
    <x v="6"/>
    <s v="2,3,4001,1400,2020130010154"/>
    <n v="2020130010154"/>
    <s v="R039"/>
    <x v="206"/>
    <s v="INV"/>
    <s v="NO"/>
    <s v="TITULACION Y/O LEGALIZACION DE PREDIOS PARA LA POBLACION BENEFICIADA DEL PROGRAMA MI CASA A LO LEGAL DE LA CIUDAD DE  CARTAGENA DE INDIAS"/>
    <x v="246"/>
    <x v="1"/>
    <x v="6"/>
    <x v="137"/>
    <s v="06"/>
    <s v="00"/>
    <n v="0"/>
    <n v="106700184"/>
    <n v="106700184"/>
    <n v="106700184"/>
    <n v="0"/>
    <n v="106700184"/>
    <n v="100"/>
    <n v="106700184"/>
    <n v="100"/>
    <n v="0"/>
    <n v="106700184"/>
  </r>
  <r>
    <n v="2023"/>
    <n v="100"/>
    <x v="6"/>
    <x v="6"/>
    <x v="6"/>
    <s v="2,3,4002,1400,2020130010306"/>
    <n v="2020130010306"/>
    <s v="R039"/>
    <x v="206"/>
    <s v="INV"/>
    <s v="NO"/>
    <s v="ELABORACION DE ESTUDIOS SECTORIALES Y SEGUIMIENTO A LA LINEA ESTRATEGICA DE VIVIENDA A TRAVES DE UN OBSERVATORIO DE VIVIENDA DE INTERES SOCIAL DEL PROGRAMA MI CASA MI ENTORNO MI HABITAT DE LA CIUDAD DE CARTAGENA DE INDIAS"/>
    <x v="284"/>
    <x v="1"/>
    <x v="6"/>
    <x v="136"/>
    <s v="06"/>
    <s v="00"/>
    <n v="0"/>
    <n v="82078418.719999999"/>
    <n v="82078418.719999999"/>
    <n v="82078418.719999999"/>
    <n v="0"/>
    <n v="82078418.719999999"/>
    <n v="100"/>
    <n v="82078418.719999999"/>
    <n v="100"/>
    <n v="0"/>
    <n v="82078418.719999999"/>
  </r>
  <r>
    <n v="2023"/>
    <n v="100"/>
    <x v="6"/>
    <x v="6"/>
    <x v="6"/>
    <s v="2,3,4001,1400,2020130010152"/>
    <n v="2020130010152"/>
    <s v="D039"/>
    <x v="207"/>
    <s v="INV"/>
    <s v="NO"/>
    <s v="APLICACION A SUBSIDIOS FAMILIARES DE VIVIENDA PARA LA POBLACION BENEFICIADA DEL PROGRAMA JUNTOS POR UNA VIVIENDA DIGNA DE LA CIUDAD DE  CARTAGENA DE INDIAS"/>
    <x v="23"/>
    <x v="1"/>
    <x v="6"/>
    <x v="15"/>
    <s v="06"/>
    <s v="00"/>
    <n v="0"/>
    <n v="300000000"/>
    <n v="300000000"/>
    <n v="300000000"/>
    <n v="0"/>
    <n v="300000000"/>
    <n v="100"/>
    <n v="0"/>
    <n v="0"/>
    <n v="0"/>
    <n v="0"/>
  </r>
  <r>
    <n v="2023"/>
    <n v="100"/>
    <x v="6"/>
    <x v="6"/>
    <x v="6"/>
    <s v="2,3,4001,1400,2020130010153"/>
    <n v="2020130010153"/>
    <s v="D039"/>
    <x v="207"/>
    <s v="INV"/>
    <s v="NO"/>
    <s v="MEJORAMIENTO DE LAS CONDICIONES DE HABITABILIDAD PARA LA POBLACION BENEFICIADA DEL SECTOR URBANO Y RURAL DEL PROGRAMA MEJORO MI CASA, COMPROMISO DE TODOS DEL DISTRITO DE   CARTAGENA DE INDIAS"/>
    <x v="14"/>
    <x v="1"/>
    <x v="6"/>
    <x v="8"/>
    <s v="06"/>
    <s v="00"/>
    <n v="0"/>
    <n v="892065241"/>
    <n v="892065241"/>
    <n v="0"/>
    <n v="892065241"/>
    <n v="0"/>
    <n v="0"/>
    <n v="0"/>
    <n v="0"/>
    <n v="892065241"/>
    <n v="0"/>
  </r>
  <r>
    <n v="2023"/>
    <n v="100"/>
    <x v="6"/>
    <x v="6"/>
    <x v="6"/>
    <s v="2,3,4002,1400,2020130010308"/>
    <n v="2020130010308"/>
    <s v="D039"/>
    <x v="207"/>
    <s v="INV"/>
    <s v="NO"/>
    <s v="ELABORACION DE ESTUDIOS Y TRAMITES DE LEGALIZACION URBANISTICA DE BARRIOS DEL PROGRAMA MI CASA MI ENTORNO MI HABITAT DE LA CIUDAD DE CARTAGENA DE INDIAS"/>
    <x v="244"/>
    <x v="1"/>
    <x v="6"/>
    <x v="136"/>
    <s v="06"/>
    <s v="00"/>
    <n v="0"/>
    <n v="131253931.47"/>
    <n v="131253931.47"/>
    <n v="32800000"/>
    <n v="98453931.469999999"/>
    <n v="0"/>
    <n v="0"/>
    <n v="0"/>
    <n v="0"/>
    <n v="131253931.47"/>
    <n v="0"/>
  </r>
  <r>
    <n v="2023"/>
    <n v="100"/>
    <x v="14"/>
    <x v="14"/>
    <x v="14"/>
    <s v="2,3,3301,1603,2020130010045"/>
    <n v="2020130010045"/>
    <s v="R057"/>
    <x v="208"/>
    <s v="INV"/>
    <s v="NO"/>
    <s v="FORMACION Y DIVULGACION PARA LAS ARTES Y EL EMPRENDIMIENTO EN EL DISTRITO DE  CARTAGENA DE INDIAS"/>
    <x v="139"/>
    <x v="0"/>
    <x v="14"/>
    <x v="85"/>
    <s v="06"/>
    <s v="00"/>
    <n v="0"/>
    <n v="111650961"/>
    <n v="111650961"/>
    <n v="111650961"/>
    <n v="0"/>
    <n v="111650961"/>
    <n v="100"/>
    <n v="111650961"/>
    <n v="100"/>
    <n v="0"/>
    <n v="111650961"/>
  </r>
  <r>
    <n v="2023"/>
    <n v="100"/>
    <x v="14"/>
    <x v="14"/>
    <x v="14"/>
    <s v="2,3,3301,1603,2020130010218"/>
    <n v="2020130010218"/>
    <s v="R134"/>
    <x v="209"/>
    <s v="INV"/>
    <s v="NO"/>
    <s v="MANTENIMIENTO DE LA INFRAESTRUCTURA CULTURAL PARA LA INCLUSION EN EL DISTRITO DE CARTAGENA DE INDIAS"/>
    <x v="41"/>
    <x v="0"/>
    <x v="14"/>
    <x v="29"/>
    <s v="06"/>
    <s v="00"/>
    <n v="0"/>
    <n v="600090.52"/>
    <n v="600090.52"/>
    <n v="600090.52"/>
    <n v="0"/>
    <n v="600090.52"/>
    <n v="100"/>
    <n v="600090.52"/>
    <n v="100"/>
    <n v="0"/>
    <n v="600090.52"/>
  </r>
  <r>
    <n v="2023"/>
    <n v="100"/>
    <x v="14"/>
    <x v="14"/>
    <x v="14"/>
    <s v="2,3,3301,1603,2021130010255"/>
    <n v="2021130010255"/>
    <s v="D001"/>
    <x v="210"/>
    <s v="INV"/>
    <s v="NO"/>
    <s v="FORTALECIMIENTO Y SALVAGUARDIA DE LAS PRACTICAS SIGNIFICATIVAS DEL PATRIMONIO INMATERIAL EN EL DISTRITO DE CARTAGENA DE INDIAS"/>
    <x v="115"/>
    <x v="0"/>
    <x v="14"/>
    <x v="76"/>
    <s v="06"/>
    <s v="00"/>
    <n v="0"/>
    <n v="1452596348"/>
    <n v="1452596348"/>
    <n v="0"/>
    <n v="1452596348"/>
    <n v="0"/>
    <n v="0"/>
    <n v="0"/>
    <n v="0"/>
    <n v="1452596348"/>
    <n v="0"/>
  </r>
  <r>
    <n v="2023"/>
    <n v="100"/>
    <x v="14"/>
    <x v="14"/>
    <x v="14"/>
    <s v="2,3,3301,1603,2020130010043"/>
    <n v="2020130010043"/>
    <s v="D057"/>
    <x v="211"/>
    <s v="INV"/>
    <s v="NO"/>
    <s v="FORTALECIMIENTO DE ESTIMULOS PARA LAS ARTES Y LA CULTURA EN EL DISTRITO DE CARTAGENA DE INDIAS"/>
    <x v="131"/>
    <x v="0"/>
    <x v="14"/>
    <x v="85"/>
    <s v="06"/>
    <s v="00"/>
    <n v="0"/>
    <n v="166310565.08000001"/>
    <n v="166310565.08000001"/>
    <n v="0"/>
    <n v="166310565.08000001"/>
    <n v="0"/>
    <n v="0"/>
    <n v="0"/>
    <n v="0"/>
    <n v="166310565.08000001"/>
    <n v="0"/>
  </r>
  <r>
    <n v="2023"/>
    <n v="100"/>
    <x v="14"/>
    <x v="14"/>
    <x v="14"/>
    <s v="2,3,3301,1603,2020130010043"/>
    <n v="2020130010043"/>
    <s v="D083"/>
    <x v="212"/>
    <s v="INV"/>
    <s v="NO"/>
    <s v="FORTALECIMIENTO DE ESTIMULOS PARA LAS ARTES Y LA CULTURA EN EL DISTRITO DE CARTAGENA DE INDIAS"/>
    <x v="131"/>
    <x v="0"/>
    <x v="14"/>
    <x v="85"/>
    <s v="06"/>
    <s v="00"/>
    <n v="0"/>
    <n v="274366871"/>
    <n v="274366871"/>
    <n v="0"/>
    <n v="274366871"/>
    <n v="0"/>
    <n v="0"/>
    <n v="0"/>
    <n v="0"/>
    <n v="274366871"/>
    <n v="0"/>
  </r>
  <r>
    <n v="2023"/>
    <n v="100"/>
    <x v="14"/>
    <x v="14"/>
    <x v="14"/>
    <s v="2,3,3301,1603,2020130010218"/>
    <n v="2020130010218"/>
    <s v="D134"/>
    <x v="213"/>
    <s v="INV"/>
    <s v="NO"/>
    <s v="MANTENIMIENTO DE LA INFRAESTRUCTURA CULTURAL PARA LA INCLUSION EN EL DISTRITO DE CARTAGENA DE INDIAS"/>
    <x v="41"/>
    <x v="0"/>
    <x v="14"/>
    <x v="29"/>
    <s v="06"/>
    <s v="00"/>
    <n v="0"/>
    <n v="373753617"/>
    <n v="373753617"/>
    <n v="0"/>
    <n v="373753617"/>
    <n v="0"/>
    <n v="0"/>
    <n v="0"/>
    <n v="0"/>
    <n v="373753617"/>
    <n v="0"/>
  </r>
  <r>
    <n v="2023"/>
    <n v="100"/>
    <x v="14"/>
    <x v="14"/>
    <x v="14"/>
    <s v="2,3,3301,1603,2021130010255"/>
    <n v="2021130010255"/>
    <s v="E04"/>
    <x v="214"/>
    <s v="INV"/>
    <s v="NO"/>
    <s v="FORTALECIMIENTO Y SALVAGUARDIA DE LAS PRACTICAS SIGNIFICATIVAS DEL PATRIMONIO INMATERIAL EN EL DISTRITO DE CARTAGENA DE INDIAS"/>
    <x v="115"/>
    <x v="0"/>
    <x v="14"/>
    <x v="76"/>
    <s v="06"/>
    <s v="00"/>
    <n v="0"/>
    <n v="1481598993"/>
    <n v="1481598993"/>
    <n v="0"/>
    <n v="1481598993"/>
    <n v="0"/>
    <n v="0"/>
    <n v="0"/>
    <n v="0"/>
    <n v="1481598993"/>
    <n v="0"/>
  </r>
  <r>
    <n v="2023"/>
    <n v="100"/>
    <x v="14"/>
    <x v="14"/>
    <x v="14"/>
    <s v="2,3,3301,1603,2020130010045"/>
    <n v="2020130010045"/>
    <s v="B123"/>
    <x v="215"/>
    <s v="INV"/>
    <s v="NO"/>
    <s v="FORMACION Y DIVULGACION PARA LAS ARTES Y EL EMPRENDIMIENTO EN EL DISTRITO DE  CARTAGENA DE INDIAS"/>
    <x v="139"/>
    <x v="0"/>
    <x v="14"/>
    <x v="85"/>
    <s v="06"/>
    <s v="00"/>
    <n v="0"/>
    <n v="61471234.490000002"/>
    <n v="61471234.490000002"/>
    <n v="61471234.490000002"/>
    <n v="0"/>
    <n v="61471234.490000002"/>
    <n v="100"/>
    <n v="61471234.490000002"/>
    <n v="100"/>
    <n v="0"/>
    <n v="61471234.490000002"/>
  </r>
  <r>
    <n v="2023"/>
    <n v="100"/>
    <x v="14"/>
    <x v="14"/>
    <x v="14"/>
    <s v="2,3,3301,1603,2020130010218"/>
    <n v="2020130010218"/>
    <s v="B083"/>
    <x v="216"/>
    <s v="INV"/>
    <s v="NO"/>
    <s v="MANTENIMIENTO DE LA INFRAESTRUCTURA CULTURAL PARA LA INCLUSION EN EL DISTRITO DE CARTAGENA DE INDIAS"/>
    <x v="41"/>
    <x v="0"/>
    <x v="14"/>
    <x v="29"/>
    <s v="06"/>
    <s v="00"/>
    <n v="0"/>
    <n v="1371867029"/>
    <n v="1371867029"/>
    <n v="1371867029"/>
    <n v="0"/>
    <n v="1371867029"/>
    <n v="100"/>
    <n v="1371867029"/>
    <n v="100"/>
    <n v="0"/>
    <n v="1371867029"/>
  </r>
  <r>
    <n v="2023"/>
    <n v="100"/>
    <x v="14"/>
    <x v="14"/>
    <x v="14"/>
    <s v="2,3,3301,1603,2020130010218"/>
    <n v="2020130010218"/>
    <s v="B134"/>
    <x v="217"/>
    <s v="INV"/>
    <s v="NO"/>
    <s v="MANTENIMIENTO DE LA INFRAESTRUCTURA CULTURAL PARA LA INCLUSION EN EL DISTRITO DE CARTAGENA DE INDIAS"/>
    <x v="41"/>
    <x v="0"/>
    <x v="14"/>
    <x v="29"/>
    <s v="06"/>
    <s v="00"/>
    <n v="0"/>
    <n v="298320184.98000002"/>
    <n v="298320184.98000002"/>
    <n v="298320184.98000002"/>
    <n v="0"/>
    <n v="298320184.98000002"/>
    <n v="100"/>
    <n v="298320184.98000002"/>
    <n v="100"/>
    <n v="0"/>
    <n v="298320184.98000002"/>
  </r>
  <r>
    <n v="2023"/>
    <n v="100"/>
    <x v="14"/>
    <x v="14"/>
    <x v="14"/>
    <s v="2,3,3301,1603,2021130010291"/>
    <n v="2021130010291"/>
    <s v="R057"/>
    <x v="208"/>
    <s v="INV"/>
    <s v="NO"/>
    <s v="PROTECCION Y GARANTIA DE LOS DERECHOS CULTURALES EN EL DISTRITO DE  CARTAGENA DE INDIAS"/>
    <x v="278"/>
    <x v="0"/>
    <x v="14"/>
    <x v="149"/>
    <s v="06"/>
    <s v="00"/>
    <n v="0"/>
    <n v="65525864.920000002"/>
    <n v="65525864.920000002"/>
    <n v="65525864.920000002"/>
    <n v="0"/>
    <n v="65525864.920000002"/>
    <n v="100"/>
    <n v="65525864.920000002"/>
    <n v="100"/>
    <n v="0"/>
    <n v="65525864.920000002"/>
  </r>
  <r>
    <n v="2023"/>
    <n v="100"/>
    <x v="16"/>
    <x v="16"/>
    <x v="16"/>
    <s v="2,3,3208,0900,2020130010201"/>
    <n v="2020130010201"/>
    <s v="D001"/>
    <x v="210"/>
    <s v="INV"/>
    <s v="NO"/>
    <s v="FORTALECIMIENTO DE LA EDUCACION Y CULTURA AMBIENTAL EN EL DISTRITO DE  CARTAGENA DE INDIAS"/>
    <x v="238"/>
    <x v="1"/>
    <x v="16"/>
    <x v="132"/>
    <s v="06"/>
    <s v="00"/>
    <n v="0"/>
    <n v="101340501.8"/>
    <n v="101340501.8"/>
    <n v="101340501.8"/>
    <n v="0"/>
    <n v="101340501.8"/>
    <n v="100"/>
    <n v="101340501.8"/>
    <n v="100"/>
    <n v="0"/>
    <n v="101340501.8"/>
  </r>
  <r>
    <n v="2023"/>
    <n v="100"/>
    <x v="16"/>
    <x v="16"/>
    <x v="16"/>
    <s v="2,3,3202,0900,2020130010216"/>
    <n v="2020130010216"/>
    <s v="E05"/>
    <x v="218"/>
    <s v="INV"/>
    <s v="NO"/>
    <s v="DOTACION Y ADECUACION DEL CENTRO DE ATENCION VALORACION Y REHABILITACION DE FAUNA SILVESTRE (CAVR BOCANA) DEL EPA CARTAGENA DE INDIAS"/>
    <x v="186"/>
    <x v="1"/>
    <x v="16"/>
    <x v="61"/>
    <s v="06"/>
    <s v="00"/>
    <n v="0"/>
    <n v="90000000"/>
    <n v="90000000"/>
    <n v="0"/>
    <n v="90000000"/>
    <n v="0"/>
    <n v="0"/>
    <n v="0"/>
    <n v="0"/>
    <n v="90000000"/>
    <n v="0"/>
  </r>
  <r>
    <n v="2023"/>
    <n v="100"/>
    <x v="16"/>
    <x v="16"/>
    <x v="16"/>
    <s v="2,3,3202,0900,2021130010191"/>
    <n v="2021130010191"/>
    <s v="E05"/>
    <x v="218"/>
    <s v="INV"/>
    <s v="NO"/>
    <s v="IMPLEMENTACION DE UN SISTEMA DE ARBOLADO URBANO EN LA CIUDAD DE  CARTAGENA DE INDIAS"/>
    <x v="90"/>
    <x v="1"/>
    <x v="16"/>
    <x v="61"/>
    <s v="06"/>
    <s v="00"/>
    <n v="0"/>
    <n v="900000000"/>
    <n v="900000000"/>
    <n v="0"/>
    <n v="900000000"/>
    <n v="0"/>
    <n v="0"/>
    <n v="0"/>
    <n v="0"/>
    <n v="900000000"/>
    <n v="0"/>
  </r>
  <r>
    <n v="2023"/>
    <n v="100"/>
    <x v="16"/>
    <x v="16"/>
    <x v="16"/>
    <s v="2,3,3202,0900,2021130010197"/>
    <n v="2021130010197"/>
    <s v="E05"/>
    <x v="218"/>
    <s v="INV"/>
    <s v="NO"/>
    <s v="RECUPERACION DE AREAS AMBIENTALMENTE DEGRADADAS  CARTAGENA DE INDIAS"/>
    <x v="91"/>
    <x v="1"/>
    <x v="16"/>
    <x v="61"/>
    <s v="06"/>
    <s v="00"/>
    <n v="0"/>
    <n v="486279165.70999998"/>
    <n v="486279165.70999998"/>
    <n v="0"/>
    <n v="486279165.70999998"/>
    <n v="0"/>
    <n v="0"/>
    <n v="0"/>
    <n v="0"/>
    <n v="486279165.70999998"/>
    <n v="0"/>
  </r>
  <r>
    <n v="2023"/>
    <n v="100"/>
    <x v="16"/>
    <x v="16"/>
    <x v="16"/>
    <s v="2,3,3202,0900,2021130010200"/>
    <n v="2021130010200"/>
    <s v="E05"/>
    <x v="218"/>
    <s v="INV"/>
    <s v="NO"/>
    <s v="IMPLEMENTACION DE UN ORDENAMIENTO PARA EL DESARROLLO AMBIENTAL EN EL AREA DE JURISDICCION DEL ESTABLECIMIENTO PUBLICO AMBIENTAL DE   CARTAGENA DE INDIAS"/>
    <x v="176"/>
    <x v="1"/>
    <x v="16"/>
    <x v="111"/>
    <s v="06"/>
    <s v="00"/>
    <n v="0"/>
    <n v="466000000"/>
    <n v="466000000"/>
    <n v="0"/>
    <n v="466000000"/>
    <n v="0"/>
    <n v="0"/>
    <n v="0"/>
    <n v="0"/>
    <n v="466000000"/>
    <n v="0"/>
  </r>
  <r>
    <n v="2023"/>
    <n v="100"/>
    <x v="16"/>
    <x v="16"/>
    <x v="16"/>
    <s v="2,3,3203,0900,2021130010198"/>
    <n v="2021130010198"/>
    <s v="E05"/>
    <x v="218"/>
    <s v="INV"/>
    <s v="NO"/>
    <s v="IMPLEMENTACION DE LA GESTION INTEGRAL DEL RECURSO HIDRICO  CARTAGENA DE INDIAS"/>
    <x v="64"/>
    <x v="1"/>
    <x v="16"/>
    <x v="45"/>
    <s v="06"/>
    <s v="00"/>
    <n v="0"/>
    <n v="502000000"/>
    <n v="502000000"/>
    <n v="0"/>
    <n v="502000000"/>
    <n v="0"/>
    <n v="0"/>
    <n v="0"/>
    <n v="0"/>
    <n v="502000000"/>
    <n v="0"/>
  </r>
  <r>
    <n v="2023"/>
    <n v="100"/>
    <x v="16"/>
    <x v="16"/>
    <x v="16"/>
    <s v="2,3,3204,0900,2021130010217"/>
    <n v="2021130010217"/>
    <s v="E05"/>
    <x v="218"/>
    <s v="INV"/>
    <s v="NO"/>
    <s v="FORTALECIMIENTO DE EPA MODERNA EFICIENTE Y TRANSPARENTE EN EL DISTRITO DE  CARTAGENA DE INDIAS"/>
    <x v="175"/>
    <x v="1"/>
    <x v="16"/>
    <x v="110"/>
    <s v="06"/>
    <s v="00"/>
    <n v="0"/>
    <n v="424868982.08999997"/>
    <n v="424868982.08999997"/>
    <n v="0"/>
    <n v="424868982.08999997"/>
    <n v="0"/>
    <n v="0"/>
    <n v="0"/>
    <n v="0"/>
    <n v="424868982.08999997"/>
    <n v="0"/>
  </r>
  <r>
    <n v="2023"/>
    <n v="100"/>
    <x v="16"/>
    <x v="16"/>
    <x v="16"/>
    <s v="2,3,3204,0900,2021130010223"/>
    <n v="2021130010223"/>
    <s v="E05"/>
    <x v="218"/>
    <s v="INV"/>
    <s v="NO"/>
    <s v="FORTALECIMIENTO DE LA INVESTIGACION E INNOVACION PARA LA GESTION AMBIENTAL SOSTENIBLE EN EL DISTRITO DE  CARTAGENA DE INDIAS"/>
    <x v="237"/>
    <x v="1"/>
    <x v="16"/>
    <x v="132"/>
    <s v="06"/>
    <s v="00"/>
    <n v="0"/>
    <n v="229000000"/>
    <n v="229000000"/>
    <n v="0"/>
    <n v="229000000"/>
    <n v="0"/>
    <n v="0"/>
    <n v="0"/>
    <n v="0"/>
    <n v="229000000"/>
    <n v="0"/>
  </r>
  <r>
    <n v="2023"/>
    <n v="100"/>
    <x v="16"/>
    <x v="16"/>
    <x v="16"/>
    <s v="2,3,3206,0900,2021130010201"/>
    <n v="2021130010201"/>
    <s v="E05"/>
    <x v="218"/>
    <s v="INV"/>
    <s v="NO"/>
    <s v="FORMULACION Y ADOPCION DEL PLAN INTEGRAL DE GESTION DEL CAMBIO CLIMATICO PIACC DEL DISTRITO DE CARTAGENA DE INDIAS EN EL MARCO DE LO DISPUESTO POR LA LEY 1931 DEL 2018 BOLIVAR"/>
    <x v="220"/>
    <x v="1"/>
    <x v="16"/>
    <x v="111"/>
    <s v="06"/>
    <s v="00"/>
    <n v="0"/>
    <n v="962000000"/>
    <n v="962000000"/>
    <n v="0"/>
    <n v="962000000"/>
    <n v="0"/>
    <n v="0"/>
    <n v="0"/>
    <n v="0"/>
    <n v="962000000"/>
    <n v="0"/>
  </r>
  <r>
    <n v="2023"/>
    <n v="100"/>
    <x v="16"/>
    <x v="16"/>
    <x v="16"/>
    <s v="2,3,3208,0900,2020130010201"/>
    <n v="2020130010201"/>
    <s v="E05"/>
    <x v="218"/>
    <s v="INV"/>
    <s v="NO"/>
    <s v="FORTALECIMIENTO DE LA EDUCACION Y CULTURA AMBIENTAL EN EL DISTRITO DE  CARTAGENA DE INDIAS"/>
    <x v="238"/>
    <x v="1"/>
    <x v="16"/>
    <x v="132"/>
    <s v="06"/>
    <s v="00"/>
    <n v="0"/>
    <n v="272428869.17000002"/>
    <n v="272428869.17000002"/>
    <n v="0"/>
    <n v="272428869.17000002"/>
    <n v="0"/>
    <n v="0"/>
    <n v="0"/>
    <n v="0"/>
    <n v="272428869.17000002"/>
    <n v="0"/>
  </r>
  <r>
    <n v="2023"/>
    <n v="100"/>
    <x v="16"/>
    <x v="16"/>
    <x v="16"/>
    <s v="2,3,3299,0900,2020130010183"/>
    <n v="2020130010183"/>
    <s v="E05"/>
    <x v="218"/>
    <s v="INV"/>
    <s v="NO"/>
    <s v="IMPLEMENTACION DEL SISTEMA DE MONITOREO INTELIGENTE AMBIENTAL   CARTAGENA DE INDIAS"/>
    <x v="44"/>
    <x v="1"/>
    <x v="16"/>
    <x v="32"/>
    <s v="06"/>
    <s v="00"/>
    <n v="0"/>
    <n v="668033313.25"/>
    <n v="668033313.25"/>
    <n v="0"/>
    <n v="668033313.25"/>
    <n v="0"/>
    <n v="0"/>
    <n v="0"/>
    <n v="0"/>
    <n v="668033313.25"/>
    <n v="0"/>
  </r>
  <r>
    <n v="2023"/>
    <n v="100"/>
    <x v="16"/>
    <x v="16"/>
    <x v="16"/>
    <s v="2,3,3299,0900,2020130010203"/>
    <n v="2020130010203"/>
    <s v="E05"/>
    <x v="218"/>
    <s v="INV"/>
    <s v="NO"/>
    <s v="IMPLEMENTACION SISTEMA DE GESTION HIDRICA DE LA CIENAGA DE LA VIRGEN Y RECUPERACION DEL MANGLAR DE CARTAGENA DE INDIAS"/>
    <x v="52"/>
    <x v="1"/>
    <x v="10"/>
    <x v="38"/>
    <s v="06"/>
    <s v="00"/>
    <n v="0"/>
    <n v="3470490417.3400002"/>
    <n v="3470490417.3400002"/>
    <n v="0"/>
    <n v="3470490417.3400002"/>
    <n v="0"/>
    <n v="0"/>
    <n v="0"/>
    <n v="0"/>
    <n v="3470490417.3400002"/>
    <n v="0"/>
  </r>
  <r>
    <n v="2023"/>
    <n v="100"/>
    <x v="16"/>
    <x v="16"/>
    <x v="16"/>
    <s v="2,3,3201,0900,2020130010179"/>
    <n v="2020130010179"/>
    <s v="E05"/>
    <x v="218"/>
    <s v="INV"/>
    <s v="NO"/>
    <s v="GENERACION DE NEGOCIOS VERDES, ECONOMIA CIRCULAR, PRODUCCION Y CONSUMO SOSTENIBLE, NEGOCIOS VERDES INCLUSIVOS EN LA CIUDAD DE   CARTAGENA DE INDIAS"/>
    <x v="239"/>
    <x v="1"/>
    <x v="16"/>
    <x v="133"/>
    <s v="06"/>
    <s v="00"/>
    <n v="0"/>
    <n v="50000000"/>
    <n v="50000000"/>
    <n v="0"/>
    <n v="50000000"/>
    <n v="0"/>
    <n v="0"/>
    <n v="0"/>
    <n v="0"/>
    <n v="50000000"/>
    <n v="0"/>
  </r>
  <r>
    <n v="2023"/>
    <n v="100"/>
    <x v="10"/>
    <x v="10"/>
    <x v="10"/>
    <s v="2,3,4501,0100,2021130010279"/>
    <n v="2021130010279"/>
    <s v="D001"/>
    <x v="210"/>
    <s v="INV"/>
    <s v="NO"/>
    <s v="IMPLEMENTACION DEL PROGRAMA VIGILANCIA DE LAS PLAYAS DEL DISTRITO DE CARTAGENA DE INDIAS"/>
    <x v="33"/>
    <x v="3"/>
    <x v="11"/>
    <x v="23"/>
    <s v="06"/>
    <s v="00"/>
    <n v="0"/>
    <n v="31468380"/>
    <n v="31468380"/>
    <n v="0"/>
    <n v="31468380"/>
    <n v="0"/>
    <n v="0"/>
    <n v="0"/>
    <n v="0"/>
    <n v="31468380"/>
    <n v="0"/>
  </r>
  <r>
    <n v="2023"/>
    <n v="100"/>
    <x v="10"/>
    <x v="10"/>
    <x v="10"/>
    <s v="2,3,4501,0100,2021130010279"/>
    <n v="2021130010279"/>
    <s v="D037"/>
    <x v="219"/>
    <s v="INV"/>
    <s v="NO"/>
    <s v="IMPLEMENTACION DEL PROGRAMA VIGILANCIA DE LAS PLAYAS DEL DISTRITO DE CARTAGENA DE INDIAS"/>
    <x v="33"/>
    <x v="3"/>
    <x v="11"/>
    <x v="23"/>
    <s v="06"/>
    <s v="00"/>
    <n v="0"/>
    <n v="72747130.049999997"/>
    <n v="72747130.049999997"/>
    <n v="0"/>
    <n v="72747130.049999997"/>
    <n v="0"/>
    <n v="0"/>
    <n v="0"/>
    <n v="0"/>
    <n v="72747130.049999997"/>
    <n v="0"/>
  </r>
  <r>
    <n v="2023"/>
    <n v="100"/>
    <x v="10"/>
    <x v="10"/>
    <x v="10"/>
    <s v="2,3,4501,1000,2021130010192"/>
    <n v="2021130010192"/>
    <s v="D085"/>
    <x v="220"/>
    <s v="INV"/>
    <s v="NO"/>
    <s v="FORTALECIMIENTO LOGISTICO PARA LA SEGURIDAD, CONVIVENCIA, JUSTICIA Y SOCORRO EN CARTAGENA DE INDIAS"/>
    <x v="36"/>
    <x v="3"/>
    <x v="11"/>
    <x v="25"/>
    <s v="06"/>
    <s v="00"/>
    <n v="0"/>
    <n v="300000000"/>
    <n v="300000000"/>
    <n v="0"/>
    <n v="300000000"/>
    <n v="0"/>
    <n v="0"/>
    <n v="0"/>
    <n v="0"/>
    <n v="300000000"/>
    <n v="0"/>
  </r>
  <r>
    <n v="2023"/>
    <n v="100"/>
    <x v="10"/>
    <x v="10"/>
    <x v="10"/>
    <s v="2,3,4501,0100,2021130010279"/>
    <n v="2021130010279"/>
    <s v="D085"/>
    <x v="220"/>
    <s v="INV"/>
    <s v="NO"/>
    <s v="IMPLEMENTACION DEL PROGRAMA VIGILANCIA DE LAS PLAYAS DEL DISTRITO DE CARTAGENA DE INDIAS"/>
    <x v="33"/>
    <x v="3"/>
    <x v="11"/>
    <x v="23"/>
    <s v="06"/>
    <s v="00"/>
    <n v="0"/>
    <n v="181116798"/>
    <n v="181116798"/>
    <n v="0"/>
    <n v="181116798"/>
    <n v="0"/>
    <n v="0"/>
    <n v="0"/>
    <n v="0"/>
    <n v="181116798"/>
    <n v="0"/>
  </r>
  <r>
    <n v="2023"/>
    <n v="100"/>
    <x v="10"/>
    <x v="10"/>
    <x v="10"/>
    <s v="2,3,4501,1000,2021130010180"/>
    <n v="2021130010180"/>
    <s v="E01"/>
    <x v="221"/>
    <s v="INV"/>
    <s v="NO"/>
    <s v="IMPLEMENTACION Y SOSTENIMIENTO DE HERRAMIENTAS TECNOLOGICAS PARA SEGURIDAD Y SOCORRO"/>
    <x v="27"/>
    <x v="3"/>
    <x v="11"/>
    <x v="18"/>
    <s v="06"/>
    <s v="00"/>
    <n v="0"/>
    <n v="1500000000"/>
    <n v="1500000000"/>
    <n v="0"/>
    <n v="1500000000"/>
    <n v="0"/>
    <n v="0"/>
    <n v="0"/>
    <n v="0"/>
    <n v="1500000000"/>
    <n v="0"/>
  </r>
  <r>
    <n v="2023"/>
    <n v="100"/>
    <x v="10"/>
    <x v="10"/>
    <x v="10"/>
    <s v="2,3,4501,0100,2021130010279"/>
    <n v="2021130010279"/>
    <s v="E01"/>
    <x v="221"/>
    <s v="INV"/>
    <s v="NO"/>
    <s v="IMPLEMENTACION DEL PROGRAMA VIGILANCIA DE LAS PLAYAS DEL DISTRITO DE CARTAGENA DE INDIAS"/>
    <x v="33"/>
    <x v="3"/>
    <x v="11"/>
    <x v="23"/>
    <s v="06"/>
    <s v="00"/>
    <n v="0"/>
    <n v="457479085.94999999"/>
    <n v="457479085.94999999"/>
    <n v="0"/>
    <n v="457479085.94999999"/>
    <n v="0"/>
    <n v="0"/>
    <n v="0"/>
    <n v="0"/>
    <n v="457479085.94999999"/>
    <n v="0"/>
  </r>
  <r>
    <n v="2023"/>
    <n v="100"/>
    <x v="10"/>
    <x v="10"/>
    <x v="10"/>
    <s v="2,3,4501,1000,2021130010180"/>
    <n v="2021130010180"/>
    <s v="B037"/>
    <x v="222"/>
    <s v="INV"/>
    <s v="NO"/>
    <s v="IMPLEMENTACION Y SOSTENIMIENTO DE HERRAMIENTAS TECNOLOGICAS PARA SEGURIDAD Y SOCORRO"/>
    <x v="27"/>
    <x v="3"/>
    <x v="11"/>
    <x v="18"/>
    <s v="06"/>
    <s v="00"/>
    <n v="0"/>
    <n v="7711548244.3699999"/>
    <n v="7711548244.3699999"/>
    <n v="7711548244.3699999"/>
    <n v="0"/>
    <n v="7711548244.3699999"/>
    <n v="100"/>
    <n v="7711548244.3699999"/>
    <n v="100"/>
    <n v="0"/>
    <n v="7711548244.3699999"/>
  </r>
  <r>
    <n v="2023"/>
    <n v="100"/>
    <x v="10"/>
    <x v="10"/>
    <x v="10"/>
    <s v="2,3,4501,1000,2021130010192"/>
    <n v="2021130010192"/>
    <s v="B037"/>
    <x v="222"/>
    <s v="INV"/>
    <s v="NO"/>
    <s v="FORTALECIMIENTO LOGISTICO PARA LA SEGURIDAD, CONVIVENCIA, JUSTICIA Y SOCORRO EN CARTAGENA DE INDIAS"/>
    <x v="36"/>
    <x v="3"/>
    <x v="11"/>
    <x v="25"/>
    <s v="06"/>
    <s v="00"/>
    <n v="0"/>
    <n v="2391169498.9000001"/>
    <n v="2391169498.9000001"/>
    <n v="2391169498.9000001"/>
    <n v="0"/>
    <n v="2391169498.9000001"/>
    <n v="100"/>
    <n v="2391169498.9000001"/>
    <n v="100"/>
    <n v="0"/>
    <n v="2391169498.9000001"/>
  </r>
  <r>
    <n v="2023"/>
    <n v="100"/>
    <x v="10"/>
    <x v="10"/>
    <x v="10"/>
    <s v="2,3,4501,0100,2021130010279"/>
    <n v="2021130010279"/>
    <s v="B037"/>
    <x v="222"/>
    <s v="INV"/>
    <s v="NO"/>
    <s v="IMPLEMENTACION DEL PROGRAMA VIGILANCIA DE LAS PLAYAS DEL DISTRITO DE CARTAGENA DE INDIAS"/>
    <x v="33"/>
    <x v="3"/>
    <x v="11"/>
    <x v="23"/>
    <s v="06"/>
    <s v="00"/>
    <n v="0"/>
    <n v="2409523042.6799998"/>
    <n v="2409523042.6799998"/>
    <n v="2409523042.6799998"/>
    <n v="0"/>
    <n v="2409523042.6799998"/>
    <n v="100"/>
    <n v="2409523042.6799998"/>
    <n v="100"/>
    <n v="0"/>
    <n v="2409523042.6799998"/>
  </r>
  <r>
    <n v="2023"/>
    <n v="100"/>
    <x v="10"/>
    <x v="10"/>
    <x v="10"/>
    <s v="2,3,4501,1000,2021130010176"/>
    <n v="2021130010176"/>
    <s v="B085"/>
    <x v="223"/>
    <s v="INV"/>
    <s v="NO"/>
    <s v="CONSTRUCCION DE CONVIVENCIA PARA LA SEGURIDAD EN CARTAGENA DE INDIAS CARTAGENA DE INDIAS"/>
    <x v="177"/>
    <x v="3"/>
    <x v="11"/>
    <x v="112"/>
    <s v="06"/>
    <s v="00"/>
    <n v="0"/>
    <n v="112965000.84999999"/>
    <n v="112965000.84999999"/>
    <n v="112965000.84999999"/>
    <n v="0"/>
    <n v="112965000.84999999"/>
    <n v="100"/>
    <n v="112965000.84999999"/>
    <n v="100"/>
    <n v="0"/>
    <n v="112965000.84999999"/>
  </r>
  <r>
    <n v="2023"/>
    <n v="100"/>
    <x v="10"/>
    <x v="10"/>
    <x v="10"/>
    <s v="2,3,4501,0100,2021130010279"/>
    <n v="2021130010279"/>
    <s v="B085"/>
    <x v="223"/>
    <s v="INV"/>
    <s v="NO"/>
    <s v="IMPLEMENTACION DEL PROGRAMA VIGILANCIA DE LAS PLAYAS DEL DISTRITO DE CARTAGENA DE INDIAS"/>
    <x v="33"/>
    <x v="3"/>
    <x v="11"/>
    <x v="23"/>
    <s v="06"/>
    <s v="00"/>
    <n v="0"/>
    <n v="364762979.14999998"/>
    <n v="364762979.14999998"/>
    <n v="364762979.14999998"/>
    <n v="0"/>
    <n v="364762979.14999998"/>
    <n v="100"/>
    <n v="364762979.14999998"/>
    <n v="100"/>
    <n v="0"/>
    <n v="364762979.14999998"/>
  </r>
  <r>
    <n v="2023"/>
    <n v="100"/>
    <x v="10"/>
    <x v="10"/>
    <x v="10"/>
    <s v="2,3,4501,1000,2021130010176"/>
    <n v="2021130010176"/>
    <s v="R051"/>
    <x v="224"/>
    <s v="INV"/>
    <s v="NO"/>
    <s v="CONSTRUCCION DE CONVIVENCIA PARA LA SEGURIDAD EN CARTAGENA DE INDIAS CARTAGENA DE INDIAS"/>
    <x v="177"/>
    <x v="3"/>
    <x v="11"/>
    <x v="112"/>
    <s v="06"/>
    <s v="00"/>
    <n v="0"/>
    <n v="118154771.81999999"/>
    <n v="118154771.81999999"/>
    <n v="118154771.81999999"/>
    <n v="0"/>
    <n v="118154771.81999999"/>
    <n v="100"/>
    <n v="118154771.81999999"/>
    <n v="100"/>
    <n v="0"/>
    <n v="118154771.81999999"/>
  </r>
  <r>
    <n v="2023"/>
    <n v="100"/>
    <x v="10"/>
    <x v="10"/>
    <x v="10"/>
    <s v="2,3,4501,0100,2021130010279"/>
    <n v="2021130010279"/>
    <s v="R085"/>
    <x v="225"/>
    <s v="INV"/>
    <s v="NO"/>
    <s v="IMPLEMENTACION DEL PROGRAMA VIGILANCIA DE LAS PLAYAS DEL DISTRITO DE CARTAGENA DE INDIAS"/>
    <x v="33"/>
    <x v="3"/>
    <x v="11"/>
    <x v="23"/>
    <s v="06"/>
    <s v="00"/>
    <n v="0"/>
    <n v="332551035"/>
    <n v="332551035"/>
    <n v="332551035"/>
    <n v="0"/>
    <n v="332551035"/>
    <n v="100"/>
    <n v="332551035"/>
    <n v="100"/>
    <n v="0"/>
    <n v="332551035"/>
  </r>
  <r>
    <n v="2023"/>
    <n v="100"/>
    <x v="10"/>
    <x v="10"/>
    <x v="10"/>
    <s v="2,3,4501,1000,2021130010192"/>
    <n v="2021130010192"/>
    <s v="R138"/>
    <x v="118"/>
    <s v="INV"/>
    <s v="NO"/>
    <s v="FORTALECIMIENTO LOGISTICO PARA LA SEGURIDAD, CONVIVENCIA, JUSTICIA Y SOCORRO EN CARTAGENA DE INDIAS"/>
    <x v="36"/>
    <x v="3"/>
    <x v="11"/>
    <x v="25"/>
    <s v="06"/>
    <s v="00"/>
    <n v="0"/>
    <n v="1123458631"/>
    <n v="1123458631"/>
    <n v="1123458631"/>
    <n v="0"/>
    <n v="1123458631"/>
    <n v="100"/>
    <n v="1123458631"/>
    <n v="100"/>
    <n v="0"/>
    <n v="1123458631"/>
  </r>
  <r>
    <n v="2023"/>
    <n v="100"/>
    <x v="18"/>
    <x v="18"/>
    <x v="18"/>
    <s v="2,3,4301,1604,2021130010139"/>
    <n v="2021130010139"/>
    <s v="001"/>
    <x v="4"/>
    <s v="INV"/>
    <s v="NO"/>
    <s v="DESARROLLO DE UN PLAN DE RECUPERACION ADECUACION Y MANTENIMIENTO DE ZONAS VERDES Y PARQUES URBANOS DE LA LOCALIDAD INDUSTRIAL Y DE LA BAHIA CARTAGENA DE INDIAS"/>
    <x v="303"/>
    <x v="3"/>
    <x v="12"/>
    <x v="21"/>
    <s v="06"/>
    <s v="00"/>
    <n v="0"/>
    <n v="200000000"/>
    <n v="200000000"/>
    <n v="200000000"/>
    <n v="0"/>
    <n v="200000000"/>
    <n v="100"/>
    <n v="200000000"/>
    <n v="100"/>
    <n v="0"/>
    <n v="200000000"/>
  </r>
  <r>
    <n v="2023"/>
    <n v="100"/>
    <x v="18"/>
    <x v="18"/>
    <x v="18"/>
    <s v="2,3,4502,1000,2021130010093"/>
    <n v="2021130010093"/>
    <s v="001"/>
    <x v="4"/>
    <s v="INV"/>
    <s v="NO"/>
    <s v="FORMACION DE LA POBLACION JUVENIL DE LA LOCALIDAD PARA FOMENTAR SU PARTICIPACION CIUDADANA EN LA LOCALIDAD INDUSTRIAL Y DE LA BAHIA,  CARTAGENA DE INDIAS"/>
    <x v="304"/>
    <x v="3"/>
    <x v="12"/>
    <x v="21"/>
    <s v="06"/>
    <s v="00"/>
    <n v="0"/>
    <n v="0"/>
    <n v="0"/>
    <n v="0"/>
    <n v="0"/>
    <n v="0"/>
    <n v="0"/>
    <n v="0"/>
    <n v="0"/>
    <n v="0"/>
    <n v="0"/>
  </r>
  <r>
    <n v="2023"/>
    <n v="100"/>
    <x v="18"/>
    <x v="18"/>
    <x v="18"/>
    <s v="2,3,4501,1500,2021130010071"/>
    <n v="2021130010071"/>
    <s v="001"/>
    <x v="4"/>
    <s v="INV"/>
    <s v="NO"/>
    <s v="FORTALECIMIENTO DE LOS PROCESOS DE CONSTRUCCION DE PAZ Y RECONCILIACION EN LA LOCALIDAD INDUSTRIAL Y DE LA BAHIA"/>
    <x v="305"/>
    <x v="3"/>
    <x v="12"/>
    <x v="21"/>
    <s v="06"/>
    <s v="00"/>
    <n v="0"/>
    <n v="0"/>
    <n v="0"/>
    <n v="0"/>
    <n v="0"/>
    <n v="0"/>
    <n v="0"/>
    <n v="0"/>
    <n v="0"/>
    <n v="0"/>
    <n v="0"/>
  </r>
  <r>
    <n v="2023"/>
    <n v="100"/>
    <x v="18"/>
    <x v="18"/>
    <x v="18"/>
    <s v="2,3,4599,1000,2021130010073"/>
    <n v="2021130010073"/>
    <s v="001"/>
    <x v="4"/>
    <s v="INV"/>
    <s v="NO"/>
    <s v="FORTALECIMIENTO DEL CONSEJO LOCAL DE PLANEACION Y DE LOS CONSEJOS COMUNEROS DE GOBIERNOS URBANOS Y RURALES EN LA LOCALIDAD INDUSTRIAL Y DE LA BAHIA CARTAGENA DE INDIAS"/>
    <x v="306"/>
    <x v="3"/>
    <x v="12"/>
    <x v="21"/>
    <s v="06"/>
    <s v="00"/>
    <n v="0"/>
    <n v="0"/>
    <n v="0"/>
    <n v="0"/>
    <n v="0"/>
    <n v="0"/>
    <n v="0"/>
    <n v="0"/>
    <n v="0"/>
    <n v="0"/>
    <n v="0"/>
  </r>
  <r>
    <n v="2023"/>
    <n v="100"/>
    <x v="18"/>
    <x v="18"/>
    <x v="18"/>
    <s v="2,3,4501,1000,2021130010062"/>
    <n v="2021130010062"/>
    <s v="001"/>
    <x v="4"/>
    <s v="INV"/>
    <s v="NO"/>
    <s v="ASISTENCIA MUJER LIBRE DE VIOLENCIA EN LA LOCALIDAD INDUSTRIAL Y DE LA BAHIA   CARTAGENA DE INDIAS"/>
    <x v="307"/>
    <x v="3"/>
    <x v="12"/>
    <x v="21"/>
    <s v="06"/>
    <s v="00"/>
    <n v="0"/>
    <n v="0"/>
    <n v="0"/>
    <n v="0"/>
    <n v="0"/>
    <n v="0"/>
    <n v="0"/>
    <n v="0"/>
    <n v="0"/>
    <n v="0"/>
    <n v="0"/>
  </r>
  <r>
    <n v="2023"/>
    <n v="100"/>
    <x v="18"/>
    <x v="18"/>
    <x v="18"/>
    <s v="2,3,1702,1100,2021130010085"/>
    <n v="2021130010085"/>
    <s v="001"/>
    <x v="4"/>
    <s v="INV"/>
    <s v="NO"/>
    <s v="FORTALECIMIENTO DE LA INCLUSION ETNICA EN LA LOCALIDAD INDUSTRIAL Y DE LA BAHIA,  CARTAGENA DE INDIAS"/>
    <x v="308"/>
    <x v="3"/>
    <x v="12"/>
    <x v="21"/>
    <s v="06"/>
    <s v="00"/>
    <n v="0"/>
    <n v="0"/>
    <n v="0"/>
    <n v="0"/>
    <n v="0"/>
    <n v="0"/>
    <n v="0"/>
    <n v="0"/>
    <n v="0"/>
    <n v="0"/>
    <n v="0"/>
  </r>
  <r>
    <n v="2023"/>
    <n v="100"/>
    <x v="18"/>
    <x v="18"/>
    <x v="18"/>
    <s v="2,3,1905,0300,2021130010064"/>
    <n v="2021130010064"/>
    <s v="001"/>
    <x v="4"/>
    <s v="INV"/>
    <s v="NO"/>
    <s v="FORMACION PARA PROMOVER LOS DERECHOS SEXUALES Y REPRODUCTIVOS EN LA LOCALIDAD INDUSTRIAL Y DE LA BAHIA CARTAGENA DE INDIAS"/>
    <x v="309"/>
    <x v="3"/>
    <x v="12"/>
    <x v="21"/>
    <s v="06"/>
    <s v="00"/>
    <n v="0"/>
    <n v="250000000"/>
    <n v="250000000"/>
    <n v="250000000"/>
    <n v="0"/>
    <n v="250000000"/>
    <n v="100"/>
    <n v="250000000"/>
    <n v="100"/>
    <n v="0"/>
    <n v="250000000"/>
  </r>
  <r>
    <n v="2023"/>
    <n v="100"/>
    <x v="18"/>
    <x v="18"/>
    <x v="18"/>
    <s v="2,3,4102,1500,2021130010083"/>
    <n v="2021130010083"/>
    <s v="001"/>
    <x v="4"/>
    <s v="INV"/>
    <s v="NO"/>
    <s v="FORTALECIMIENTO DE LOS PROCESOS DE FORMACION SOBRE LOS DERECHOS DE LOS NI?OS NI?AS Y ADOLESCENTES EN LA LOCALIDAD INDUSTRIAL Y DE LA BAHIA,  CARTAGENA DE INDIAS"/>
    <x v="310"/>
    <x v="3"/>
    <x v="12"/>
    <x v="21"/>
    <s v="06"/>
    <s v="00"/>
    <n v="0"/>
    <n v="300000000"/>
    <n v="300000000"/>
    <n v="300000000"/>
    <n v="0"/>
    <n v="300000000"/>
    <n v="100"/>
    <n v="300000000"/>
    <n v="100"/>
    <n v="0"/>
    <n v="300000000"/>
  </r>
  <r>
    <n v="2023"/>
    <n v="100"/>
    <x v="18"/>
    <x v="18"/>
    <x v="18"/>
    <s v="2,3,4104,1500,2021130010087"/>
    <n v="2021130010087"/>
    <s v="001"/>
    <x v="4"/>
    <s v="INV"/>
    <s v="NO"/>
    <s v="FORTALECIMIENTO A LA ATENCION INCLUSIVA DE LAS PERSONAS CON DISCAPACIDAD EN LA LOCALIDAD INDUSTRIAL Y DE LA BAHIA,  CARTAGENA DE INDIAS"/>
    <x v="311"/>
    <x v="3"/>
    <x v="12"/>
    <x v="21"/>
    <s v="06"/>
    <s v="00"/>
    <n v="0"/>
    <n v="0"/>
    <n v="0"/>
    <n v="0"/>
    <n v="0"/>
    <n v="0"/>
    <n v="0"/>
    <n v="0"/>
    <n v="0"/>
    <n v="0"/>
    <n v="0"/>
  </r>
  <r>
    <n v="2023"/>
    <n v="100"/>
    <x v="18"/>
    <x v="18"/>
    <x v="18"/>
    <s v="2,3,4104,1500,2021130010088"/>
    <n v="2021130010088"/>
    <s v="001"/>
    <x v="4"/>
    <s v="INV"/>
    <s v="NO"/>
    <s v="FORTALECIMIENTO A LA ATENCION INTEGRAL DE LOS ADULTOS MAYORES DE LA LOCALIDAD INDUSTRIAL Y DE LA BAHIA,  CARTAGENA DE INDIAS"/>
    <x v="312"/>
    <x v="3"/>
    <x v="12"/>
    <x v="21"/>
    <s v="06"/>
    <s v="00"/>
    <n v="0"/>
    <n v="350000000"/>
    <n v="350000000"/>
    <n v="350000000"/>
    <n v="0"/>
    <n v="350000000"/>
    <n v="100"/>
    <n v="350000000"/>
    <n v="100"/>
    <n v="0"/>
    <n v="175000000"/>
  </r>
  <r>
    <n v="2023"/>
    <n v="100"/>
    <x v="18"/>
    <x v="18"/>
    <x v="18"/>
    <s v="2,3,4502,1000,2021130010089"/>
    <n v="2021130010089"/>
    <s v="001"/>
    <x v="4"/>
    <s v="INV"/>
    <s v="NO"/>
    <s v="FORTALECIMIENTO DE LAS ORGANIZACIONES Y LIDERES COMUNITARIOS PARA LA PARTICIPACION LOCAL EN LA LOCALIDAD INDUSTRIAL Y DE LA BAHIA,  CARTAGENA DE INDIAS"/>
    <x v="313"/>
    <x v="3"/>
    <x v="12"/>
    <x v="21"/>
    <s v="06"/>
    <s v="00"/>
    <n v="0"/>
    <n v="150000000"/>
    <n v="150000000"/>
    <n v="150000000"/>
    <n v="0"/>
    <n v="150000000"/>
    <n v="100"/>
    <n v="150000000"/>
    <n v="100"/>
    <n v="0"/>
    <n v="150000000"/>
  </r>
  <r>
    <n v="2023"/>
    <n v="100"/>
    <x v="18"/>
    <x v="18"/>
    <x v="18"/>
    <s v="2,3,4502,1500,2021130010123"/>
    <n v="2021130010123"/>
    <s v="001"/>
    <x v="4"/>
    <s v="INV"/>
    <s v="NO"/>
    <s v="FORTALECIMIENTO DE PROCESOS DE RECONOCIMIENTO Y PROMOCION DE LA DIVERSIDAD SEXUAL EN MEDIO DE LA COMUNIDAD DE LA LOCALIDAD INDUSTRIAL Y DE LA BAHIA, CARTAGENA DE INDIAS,"/>
    <x v="314"/>
    <x v="3"/>
    <x v="12"/>
    <x v="21"/>
    <s v="06"/>
    <s v="00"/>
    <n v="0"/>
    <n v="0"/>
    <n v="0"/>
    <n v="0"/>
    <n v="0"/>
    <n v="0"/>
    <n v="0"/>
    <n v="0"/>
    <n v="0"/>
    <n v="0"/>
    <n v="0"/>
  </r>
  <r>
    <n v="2023"/>
    <n v="100"/>
    <x v="18"/>
    <x v="18"/>
    <x v="18"/>
    <s v="2,3,3604,1300,2021130010063"/>
    <n v="2021130010063"/>
    <s v="001"/>
    <x v="4"/>
    <s v="INV"/>
    <s v="NO"/>
    <s v="FORMACION PARA IMPULSAR LOS ESPACIOS Y PROCESOS DE PARTICIPACION DE LAS MUJERES PARA EL PLENO GOCE DE SUS DERECHOS EN LA LOCALIDAD INDUSTRIAL Y DE LA BAHIA CARTAGENA DE INDIAS"/>
    <x v="315"/>
    <x v="3"/>
    <x v="12"/>
    <x v="21"/>
    <s v="06"/>
    <s v="00"/>
    <n v="0"/>
    <n v="0"/>
    <n v="0"/>
    <n v="0"/>
    <n v="0"/>
    <n v="0"/>
    <n v="0"/>
    <n v="0"/>
    <n v="0"/>
    <n v="0"/>
    <n v="0"/>
  </r>
  <r>
    <n v="2023"/>
    <n v="100"/>
    <x v="11"/>
    <x v="11"/>
    <x v="11"/>
    <s v="2,3,2202,0700,2021130010152"/>
    <n v="2021130010152"/>
    <s v="B001"/>
    <x v="104"/>
    <s v="INV"/>
    <s v="NO"/>
    <s v="FORTALECIMIENTO DE LA INSTITUCION UNIVERSITARIA MAYOR DE CARTAGENA DE INDIAS"/>
    <x v="28"/>
    <x v="0"/>
    <x v="1"/>
    <x v="19"/>
    <s v="06"/>
    <s v="00"/>
    <n v="0"/>
    <n v="3500000000"/>
    <n v="3500000000"/>
    <n v="3500000000"/>
    <n v="0"/>
    <n v="3500000000"/>
    <n v="100"/>
    <n v="3500000000"/>
    <n v="100"/>
    <n v="0"/>
    <n v="3500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6"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33"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30">
    <i>
      <x/>
    </i>
    <i r="1">
      <x/>
    </i>
    <i r="2">
      <x v="16"/>
    </i>
    <i r="3">
      <x v="57"/>
    </i>
    <i r="4">
      <x v="218"/>
    </i>
    <i r="5">
      <x v="48"/>
    </i>
    <i r="2">
      <x v="17"/>
    </i>
    <i r="3">
      <x v="65"/>
    </i>
    <i r="4">
      <x v="79"/>
    </i>
    <i r="5">
      <x/>
    </i>
    <i r="5">
      <x v="27"/>
    </i>
    <i r="5">
      <x v="171"/>
    </i>
    <i r="3">
      <x v="66"/>
    </i>
    <i r="4">
      <x v="282"/>
    </i>
    <i r="5">
      <x/>
    </i>
    <i r="5">
      <x v="25"/>
    </i>
    <i r="5">
      <x v="27"/>
    </i>
    <i r="5">
      <x v="96"/>
    </i>
    <i r="5">
      <x v="108"/>
    </i>
    <i r="5">
      <x v="165"/>
    </i>
    <i r="5">
      <x v="169"/>
    </i>
    <i r="5">
      <x v="171"/>
    </i>
    <i r="5">
      <x v="174"/>
    </i>
    <i r="4">
      <x v="283"/>
    </i>
    <i r="5">
      <x/>
    </i>
    <i r="3">
      <x v="67"/>
    </i>
    <i r="4">
      <x v="281"/>
    </i>
    <i r="5">
      <x/>
    </i>
    <i r="5">
      <x v="25"/>
    </i>
    <i r="5">
      <x v="108"/>
    </i>
    <i r="5">
      <x v="109"/>
    </i>
    <i r="4">
      <x v="286"/>
    </i>
    <i r="5">
      <x/>
    </i>
    <i r="3">
      <x v="68"/>
    </i>
    <i r="4">
      <x v="58"/>
    </i>
    <i r="5">
      <x/>
    </i>
    <i r="5">
      <x v="28"/>
    </i>
    <i r="5">
      <x v="166"/>
    </i>
    <i r="5">
      <x v="172"/>
    </i>
    <i r="3">
      <x v="69"/>
    </i>
    <i r="4">
      <x v="28"/>
    </i>
    <i r="5">
      <x/>
    </i>
    <i r="5">
      <x v="1"/>
    </i>
    <i r="5">
      <x v="24"/>
    </i>
    <i r="5">
      <x v="31"/>
    </i>
    <i r="5">
      <x v="100"/>
    </i>
    <i r="4">
      <x v="261"/>
    </i>
    <i r="5">
      <x v="66"/>
    </i>
    <i r="2">
      <x v="19"/>
    </i>
    <i r="3">
      <x v="78"/>
    </i>
    <i r="4">
      <x v="174"/>
    </i>
    <i r="5">
      <x/>
    </i>
    <i r="5">
      <x v="56"/>
    </i>
    <i r="5">
      <x v="126"/>
    </i>
    <i r="5">
      <x v="136"/>
    </i>
    <i r="5">
      <x v="219"/>
    </i>
    <i r="3">
      <x v="79"/>
    </i>
    <i r="4">
      <x v="8"/>
    </i>
    <i r="5">
      <x/>
    </i>
    <i r="5">
      <x v="56"/>
    </i>
    <i r="5">
      <x v="136"/>
    </i>
    <i r="5">
      <x v="219"/>
    </i>
    <i r="3">
      <x v="80"/>
    </i>
    <i r="4">
      <x v="7"/>
    </i>
    <i r="5">
      <x/>
    </i>
    <i r="5">
      <x v="56"/>
    </i>
    <i r="5">
      <x v="67"/>
    </i>
    <i r="5">
      <x v="102"/>
    </i>
    <i r="5">
      <x v="107"/>
    </i>
    <i r="5">
      <x v="126"/>
    </i>
    <i r="5">
      <x v="136"/>
    </i>
    <i r="5">
      <x v="219"/>
    </i>
    <i r="1">
      <x v="1"/>
    </i>
    <i r="2">
      <x v="23"/>
    </i>
    <i r="3">
      <x v="94"/>
    </i>
    <i r="4">
      <x v="184"/>
    </i>
    <i r="5">
      <x/>
    </i>
    <i r="3">
      <x v="95"/>
    </i>
    <i r="4">
      <x v="185"/>
    </i>
    <i r="5">
      <x/>
    </i>
    <i r="5">
      <x v="26"/>
    </i>
    <i r="5">
      <x v="170"/>
    </i>
    <i r="4">
      <x v="275"/>
    </i>
    <i r="5">
      <x/>
    </i>
    <i r="5">
      <x v="26"/>
    </i>
    <i r="5">
      <x v="113"/>
    </i>
    <i r="5">
      <x v="147"/>
    </i>
    <i r="5">
      <x v="170"/>
    </i>
    <i r="3">
      <x v="96"/>
    </i>
    <i r="4">
      <x v="191"/>
    </i>
    <i r="5">
      <x/>
    </i>
    <i r="3">
      <x v="97"/>
    </i>
    <i r="4">
      <x v="29"/>
    </i>
    <i r="5">
      <x/>
    </i>
    <i r="3">
      <x v="98"/>
    </i>
    <i r="4">
      <x v="188"/>
    </i>
    <i r="5">
      <x/>
    </i>
    <i r="5">
      <x v="26"/>
    </i>
    <i r="5">
      <x v="170"/>
    </i>
    <i r="3">
      <x v="99"/>
    </i>
    <i r="4">
      <x v="187"/>
    </i>
    <i r="5">
      <x/>
    </i>
    <i r="5">
      <x v="26"/>
    </i>
    <i r="5">
      <x v="170"/>
    </i>
    <i r="3">
      <x v="100"/>
    </i>
    <i r="4">
      <x v="189"/>
    </i>
    <i r="5">
      <x/>
    </i>
    <i r="3">
      <x v="101"/>
    </i>
    <i r="4">
      <x v="26"/>
    </i>
    <i r="5">
      <x/>
    </i>
    <i r="5">
      <x v="119"/>
    </i>
    <i r="3">
      <x v="102"/>
    </i>
    <i r="4">
      <x v="186"/>
    </i>
    <i r="5">
      <x/>
    </i>
    <i r="5">
      <x v="26"/>
    </i>
    <i r="5">
      <x v="109"/>
    </i>
    <i r="5">
      <x v="145"/>
    </i>
    <i r="5">
      <x v="146"/>
    </i>
    <i r="5">
      <x v="164"/>
    </i>
    <i r="5">
      <x v="167"/>
    </i>
    <i r="5">
      <x v="170"/>
    </i>
    <i r="5">
      <x v="218"/>
    </i>
    <i r="3">
      <x v="103"/>
    </i>
    <i r="4">
      <x v="190"/>
    </i>
    <i r="5">
      <x/>
    </i>
    <i r="2">
      <x v="26"/>
    </i>
    <i r="3">
      <x v="130"/>
    </i>
    <i r="4">
      <x v="9"/>
    </i>
    <i r="5">
      <x/>
    </i>
    <i t="grand">
      <x/>
    </i>
  </rowItems>
  <colFields count="1">
    <field x="-2"/>
  </colFields>
  <colItems count="8">
    <i>
      <x/>
    </i>
    <i i="1">
      <x v="1"/>
    </i>
    <i i="2">
      <x v="2"/>
    </i>
    <i i="3">
      <x v="3"/>
    </i>
    <i i="4">
      <x v="4"/>
    </i>
    <i i="5">
      <x v="5"/>
    </i>
    <i i="6">
      <x v="6"/>
    </i>
    <i i="7">
      <x v="7"/>
    </i>
  </colItems>
  <pageFields count="1">
    <pageField fld="3" item="0"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17">
    <format dxfId="15222">
      <pivotArea outline="0" collapsedLevelsAreSubtotals="1" fieldPosition="0">
        <references count="1">
          <reference field="4294967294" count="2" selected="0">
            <x v="6"/>
            <x v="7"/>
          </reference>
        </references>
      </pivotArea>
    </format>
    <format dxfId="15221">
      <pivotArea dataOnly="0" labelOnly="1" outline="0" fieldPosition="0">
        <references count="1">
          <reference field="4294967294" count="2">
            <x v="6"/>
            <x v="7"/>
          </reference>
        </references>
      </pivotArea>
    </format>
    <format dxfId="15220">
      <pivotArea outline="0" collapsedLevelsAreSubtotals="1" fieldPosition="0">
        <references count="1">
          <reference field="4294967294" count="2" selected="0">
            <x v="6"/>
            <x v="7"/>
          </reference>
        </references>
      </pivotArea>
    </format>
    <format dxfId="15219">
      <pivotArea dataOnly="0" labelOnly="1" outline="0" fieldPosition="0">
        <references count="1">
          <reference field="4294967294" count="2">
            <x v="6"/>
            <x v="7"/>
          </reference>
        </references>
      </pivotArea>
    </format>
    <format dxfId="15218">
      <pivotArea dataOnly="0" labelOnly="1" fieldPosition="0">
        <references count="1">
          <reference field="13" count="0"/>
        </references>
      </pivotArea>
    </format>
    <format dxfId="15217">
      <pivotArea dataOnly="0" labelOnly="1" fieldPosition="0">
        <references count="1">
          <reference field="14" count="0"/>
        </references>
      </pivotArea>
    </format>
    <format dxfId="15216">
      <pivotArea dataOnly="0" labelOnly="1" fieldPosition="0">
        <references count="1">
          <reference field="14" count="0"/>
        </references>
      </pivotArea>
    </format>
    <format dxfId="15215">
      <pivotArea dataOnly="0" labelOnly="1" fieldPosition="0">
        <references count="1">
          <reference field="15" count="0"/>
        </references>
      </pivotArea>
    </format>
    <format dxfId="15214">
      <pivotArea dataOnly="0" labelOnly="1" fieldPosition="0">
        <references count="1">
          <reference field="15" count="0"/>
        </references>
      </pivotArea>
    </format>
    <format dxfId="15213">
      <pivotArea dataOnly="0" labelOnly="1" fieldPosition="0">
        <references count="1">
          <reference field="15" count="0"/>
        </references>
      </pivotArea>
    </format>
    <format dxfId="15212">
      <pivotArea dataOnly="0" labelOnly="1" fieldPosition="0">
        <references count="1">
          <reference field="12" count="0"/>
        </references>
      </pivotArea>
    </format>
    <format dxfId="15211">
      <pivotArea dataOnly="0" labelOnly="1" fieldPosition="0">
        <references count="1">
          <reference field="12" count="0"/>
        </references>
      </pivotArea>
    </format>
    <format dxfId="15210">
      <pivotArea dataOnly="0" labelOnly="1" fieldPosition="0">
        <references count="1">
          <reference field="12" count="0"/>
        </references>
      </pivotArea>
    </format>
    <format dxfId="15209">
      <pivotArea dataOnly="0" labelOnly="1" fieldPosition="0">
        <references count="1">
          <reference field="12" count="0"/>
        </references>
      </pivotArea>
    </format>
    <format dxfId="15208">
      <pivotArea dataOnly="0" labelOnly="1" fieldPosition="0">
        <references count="1">
          <reference field="8" count="0"/>
        </references>
      </pivotArea>
    </format>
    <format dxfId="15207">
      <pivotArea dataOnly="0" labelOnly="1" fieldPosition="0">
        <references count="1">
          <reference field="8" count="0"/>
        </references>
      </pivotArea>
    </format>
    <format dxfId="15206">
      <pivotArea dataOnly="0" labelOnly="1" fieldPosition="0">
        <references count="1">
          <reference field="8" count="0"/>
        </references>
      </pivotArea>
    </format>
    <format dxfId="15205">
      <pivotArea dataOnly="0" labelOnly="1" fieldPosition="0">
        <references count="1">
          <reference field="8" count="0"/>
        </references>
      </pivotArea>
    </format>
    <format dxfId="15204">
      <pivotArea dataOnly="0" labelOnly="1" fieldPosition="0">
        <references count="1">
          <reference field="8" count="0"/>
        </references>
      </pivotArea>
    </format>
    <format dxfId="15203">
      <pivotArea dataOnly="0" labelOnly="1" fieldPosition="0">
        <references count="1">
          <reference field="13" count="0"/>
        </references>
      </pivotArea>
    </format>
    <format dxfId="15202">
      <pivotArea dataOnly="0" labelOnly="1" fieldPosition="0">
        <references count="1">
          <reference field="14" count="0"/>
        </references>
      </pivotArea>
    </format>
    <format dxfId="15201">
      <pivotArea dataOnly="0" labelOnly="1" fieldPosition="0">
        <references count="1">
          <reference field="14" count="0"/>
        </references>
      </pivotArea>
    </format>
    <format dxfId="15200">
      <pivotArea dataOnly="0" labelOnly="1" fieldPosition="0">
        <references count="1">
          <reference field="15" count="0"/>
        </references>
      </pivotArea>
    </format>
    <format dxfId="15199">
      <pivotArea dataOnly="0" labelOnly="1" fieldPosition="0">
        <references count="1">
          <reference field="12" count="0"/>
        </references>
      </pivotArea>
    </format>
    <format dxfId="15198">
      <pivotArea dataOnly="0" labelOnly="1" fieldPosition="0">
        <references count="1">
          <reference field="12" count="0"/>
        </references>
      </pivotArea>
    </format>
    <format dxfId="15197">
      <pivotArea outline="0" collapsedLevelsAreSubtotals="1" fieldPosition="0">
        <references count="1">
          <reference field="4294967294" count="2" selected="0">
            <x v="6"/>
            <x v="7"/>
          </reference>
        </references>
      </pivotArea>
    </format>
    <format dxfId="15196">
      <pivotArea dataOnly="0" labelOnly="1" outline="0" fieldPosition="0">
        <references count="1">
          <reference field="4294967294" count="2">
            <x v="6"/>
            <x v="7"/>
          </reference>
        </references>
      </pivotArea>
    </format>
    <format dxfId="15195">
      <pivotArea type="all" dataOnly="0" outline="0" fieldPosition="0"/>
    </format>
    <format dxfId="15194">
      <pivotArea outline="0" collapsedLevelsAreSubtotals="1" fieldPosition="0"/>
    </format>
    <format dxfId="15193">
      <pivotArea field="2" type="button" dataOnly="0" labelOnly="1" outline="0" axis="axisRow" fieldPosition="0"/>
    </format>
    <format dxfId="15192">
      <pivotArea dataOnly="0" labelOnly="1" fieldPosition="0">
        <references count="1">
          <reference field="2" count="0"/>
        </references>
      </pivotArea>
    </format>
    <format dxfId="15191">
      <pivotArea dataOnly="0" labelOnly="1" grandRow="1" outline="0" fieldPosition="0"/>
    </format>
    <format dxfId="15190">
      <pivotArea dataOnly="0" labelOnly="1" fieldPosition="0">
        <references count="2">
          <reference field="2" count="1" selected="0">
            <x v="0"/>
          </reference>
          <reference field="13" count="2">
            <x v="0"/>
            <x v="1"/>
          </reference>
        </references>
      </pivotArea>
    </format>
    <format dxfId="15189">
      <pivotArea dataOnly="0" labelOnly="1" fieldPosition="0">
        <references count="2">
          <reference field="2" count="1" selected="0">
            <x v="1"/>
          </reference>
          <reference field="13" count="1">
            <x v="1"/>
          </reference>
        </references>
      </pivotArea>
    </format>
    <format dxfId="15188">
      <pivotArea dataOnly="0" labelOnly="1" fieldPosition="0">
        <references count="2">
          <reference field="2" count="1" selected="0">
            <x v="2"/>
          </reference>
          <reference field="13" count="1">
            <x v="3"/>
          </reference>
        </references>
      </pivotArea>
    </format>
    <format dxfId="15187">
      <pivotArea dataOnly="0" labelOnly="1" fieldPosition="0">
        <references count="2">
          <reference field="2" count="1" selected="0">
            <x v="3"/>
          </reference>
          <reference field="13" count="1">
            <x v="0"/>
          </reference>
        </references>
      </pivotArea>
    </format>
    <format dxfId="15186">
      <pivotArea dataOnly="0" labelOnly="1" fieldPosition="0">
        <references count="2">
          <reference field="2" count="1" selected="0">
            <x v="4"/>
          </reference>
          <reference field="13" count="1">
            <x v="0"/>
          </reference>
        </references>
      </pivotArea>
    </format>
    <format dxfId="15185">
      <pivotArea dataOnly="0" labelOnly="1" fieldPosition="0">
        <references count="2">
          <reference field="2" count="1" selected="0">
            <x v="5"/>
          </reference>
          <reference field="13" count="1">
            <x v="3"/>
          </reference>
        </references>
      </pivotArea>
    </format>
    <format dxfId="15184">
      <pivotArea dataOnly="0" labelOnly="1" fieldPosition="0">
        <references count="2">
          <reference field="2" count="1" selected="0">
            <x v="6"/>
          </reference>
          <reference field="13" count="1">
            <x v="1"/>
          </reference>
        </references>
      </pivotArea>
    </format>
    <format dxfId="15183">
      <pivotArea dataOnly="0" labelOnly="1" fieldPosition="0">
        <references count="2">
          <reference field="2" count="1" selected="0">
            <x v="7"/>
          </reference>
          <reference field="13" count="1">
            <x v="0"/>
          </reference>
        </references>
      </pivotArea>
    </format>
    <format dxfId="15182">
      <pivotArea dataOnly="0" labelOnly="1" fieldPosition="0">
        <references count="2">
          <reference field="2" count="1" selected="0">
            <x v="8"/>
          </reference>
          <reference field="13" count="3">
            <x v="1"/>
            <x v="3"/>
            <x v="4"/>
          </reference>
        </references>
      </pivotArea>
    </format>
    <format dxfId="15181">
      <pivotArea dataOnly="0" labelOnly="1" fieldPosition="0">
        <references count="2">
          <reference field="2" count="1" selected="0">
            <x v="9"/>
          </reference>
          <reference field="13" count="3">
            <x v="0"/>
            <x v="3"/>
            <x v="4"/>
          </reference>
        </references>
      </pivotArea>
    </format>
    <format dxfId="15180">
      <pivotArea dataOnly="0" labelOnly="1" fieldPosition="0">
        <references count="2">
          <reference field="2" count="1" selected="0">
            <x v="10"/>
          </reference>
          <reference field="13" count="1">
            <x v="0"/>
          </reference>
        </references>
      </pivotArea>
    </format>
    <format dxfId="15179">
      <pivotArea dataOnly="0" labelOnly="1" fieldPosition="0">
        <references count="2">
          <reference field="2" count="1" selected="0">
            <x v="11"/>
          </reference>
          <reference field="13" count="1">
            <x v="3"/>
          </reference>
        </references>
      </pivotArea>
    </format>
    <format dxfId="15178">
      <pivotArea dataOnly="0" labelOnly="1" fieldPosition="0">
        <references count="2">
          <reference field="2" count="1" selected="0">
            <x v="12"/>
          </reference>
          <reference field="13" count="1">
            <x v="3"/>
          </reference>
        </references>
      </pivotArea>
    </format>
    <format dxfId="15177">
      <pivotArea dataOnly="0" labelOnly="1" fieldPosition="0">
        <references count="2">
          <reference field="2" count="1" selected="0">
            <x v="13"/>
          </reference>
          <reference field="13" count="1">
            <x v="1"/>
          </reference>
        </references>
      </pivotArea>
    </format>
    <format dxfId="15176">
      <pivotArea dataOnly="0" labelOnly="1" fieldPosition="0">
        <references count="2">
          <reference field="2" count="1" selected="0">
            <x v="14"/>
          </reference>
          <reference field="13" count="3">
            <x v="2"/>
            <x v="3"/>
            <x v="4"/>
          </reference>
        </references>
      </pivotArea>
    </format>
    <format dxfId="15175">
      <pivotArea dataOnly="0" labelOnly="1" fieldPosition="0">
        <references count="2">
          <reference field="2" count="1" selected="0">
            <x v="15"/>
          </reference>
          <reference field="13" count="1">
            <x v="3"/>
          </reference>
        </references>
      </pivotArea>
    </format>
    <format dxfId="15174">
      <pivotArea dataOnly="0" labelOnly="1" fieldPosition="0">
        <references count="2">
          <reference field="2" count="1" selected="0">
            <x v="16"/>
          </reference>
          <reference field="13" count="4">
            <x v="0"/>
            <x v="1"/>
            <x v="2"/>
            <x v="3"/>
          </reference>
        </references>
      </pivotArea>
    </format>
    <format dxfId="15173">
      <pivotArea dataOnly="0" labelOnly="1" fieldPosition="0">
        <references count="2">
          <reference field="2" count="1" selected="0">
            <x v="17"/>
          </reference>
          <reference field="13" count="2">
            <x v="0"/>
            <x v="4"/>
          </reference>
        </references>
      </pivotArea>
    </format>
    <format dxfId="15172">
      <pivotArea dataOnly="0" labelOnly="1" fieldPosition="0">
        <references count="2">
          <reference field="2" count="1" selected="0">
            <x v="18"/>
          </reference>
          <reference field="13" count="1">
            <x v="1"/>
          </reference>
        </references>
      </pivotArea>
    </format>
    <format dxfId="15171">
      <pivotArea dataOnly="0" labelOnly="1" fieldPosition="0">
        <references count="2">
          <reference field="2" count="1" selected="0">
            <x v="19"/>
          </reference>
          <reference field="13" count="4">
            <x v="0"/>
            <x v="2"/>
            <x v="3"/>
            <x v="4"/>
          </reference>
        </references>
      </pivotArea>
    </format>
    <format dxfId="15170">
      <pivotArea dataOnly="0" labelOnly="1" fieldPosition="0">
        <references count="2">
          <reference field="2" count="1" selected="0">
            <x v="20"/>
          </reference>
          <reference field="13" count="4">
            <x v="0"/>
            <x v="1"/>
            <x v="2"/>
            <x v="3"/>
          </reference>
        </references>
      </pivotArea>
    </format>
    <format dxfId="15169">
      <pivotArea dataOnly="0" labelOnly="1" fieldPosition="0">
        <references count="3">
          <reference field="2" count="1" selected="0">
            <x v="0"/>
          </reference>
          <reference field="13" count="1" selected="0">
            <x v="0"/>
          </reference>
          <reference field="14" count="3">
            <x v="16"/>
            <x v="17"/>
            <x v="19"/>
          </reference>
        </references>
      </pivotArea>
    </format>
    <format dxfId="15168">
      <pivotArea dataOnly="0" labelOnly="1" fieldPosition="0">
        <references count="3">
          <reference field="2" count="1" selected="0">
            <x v="0"/>
          </reference>
          <reference field="13" count="1" selected="0">
            <x v="1"/>
          </reference>
          <reference field="14" count="2">
            <x v="23"/>
            <x v="26"/>
          </reference>
        </references>
      </pivotArea>
    </format>
    <format dxfId="15167">
      <pivotArea dataOnly="0" labelOnly="1" fieldPosition="0">
        <references count="3">
          <reference field="2" count="1" selected="0">
            <x v="1"/>
          </reference>
          <reference field="13" count="1" selected="0">
            <x v="1"/>
          </reference>
          <reference field="14" count="1">
            <x v="25"/>
          </reference>
        </references>
      </pivotArea>
    </format>
    <format dxfId="15166">
      <pivotArea dataOnly="0" labelOnly="1" fieldPosition="0">
        <references count="3">
          <reference field="2" count="1" selected="0">
            <x v="2"/>
          </reference>
          <reference field="13" count="1" selected="0">
            <x v="3"/>
          </reference>
          <reference field="14" count="1">
            <x v="6"/>
          </reference>
        </references>
      </pivotArea>
    </format>
    <format dxfId="15165">
      <pivotArea dataOnly="0" labelOnly="1" fieldPosition="0">
        <references count="3">
          <reference field="2" count="1" selected="0">
            <x v="3"/>
          </reference>
          <reference field="13" count="1" selected="0">
            <x v="0"/>
          </reference>
          <reference field="14" count="1">
            <x v="17"/>
          </reference>
        </references>
      </pivotArea>
    </format>
    <format dxfId="15164">
      <pivotArea dataOnly="0" labelOnly="1" fieldPosition="0">
        <references count="3">
          <reference field="2" count="1" selected="0">
            <x v="4"/>
          </reference>
          <reference field="13" count="1" selected="0">
            <x v="0"/>
          </reference>
          <reference field="14" count="1">
            <x v="18"/>
          </reference>
        </references>
      </pivotArea>
    </format>
    <format dxfId="15163">
      <pivotArea dataOnly="0" labelOnly="1" fieldPosition="0">
        <references count="3">
          <reference field="2" count="1" selected="0">
            <x v="5"/>
          </reference>
          <reference field="13" count="1" selected="0">
            <x v="3"/>
          </reference>
          <reference field="14" count="2">
            <x v="1"/>
            <x v="5"/>
          </reference>
        </references>
      </pivotArea>
    </format>
    <format dxfId="15162">
      <pivotArea dataOnly="0" labelOnly="1" fieldPosition="0">
        <references count="3">
          <reference field="2" count="1" selected="0">
            <x v="6"/>
          </reference>
          <reference field="13" count="1" selected="0">
            <x v="1"/>
          </reference>
          <reference field="14" count="1">
            <x v="26"/>
          </reference>
        </references>
      </pivotArea>
    </format>
    <format dxfId="15161">
      <pivotArea dataOnly="0" labelOnly="1" fieldPosition="0">
        <references count="3">
          <reference field="2" count="1" selected="0">
            <x v="7"/>
          </reference>
          <reference field="13" count="1" selected="0">
            <x v="0"/>
          </reference>
          <reference field="14" count="1">
            <x v="20"/>
          </reference>
        </references>
      </pivotArea>
    </format>
    <format dxfId="15160">
      <pivotArea dataOnly="0" labelOnly="1" fieldPosition="0">
        <references count="3">
          <reference field="2" count="1" selected="0">
            <x v="8"/>
          </reference>
          <reference field="13" count="1" selected="0">
            <x v="1"/>
          </reference>
          <reference field="14" count="1">
            <x v="27"/>
          </reference>
        </references>
      </pivotArea>
    </format>
    <format dxfId="15159">
      <pivotArea dataOnly="0" labelOnly="1" fieldPosition="0">
        <references count="3">
          <reference field="2" count="1" selected="0">
            <x v="8"/>
          </reference>
          <reference field="13" count="1" selected="0">
            <x v="3"/>
          </reference>
          <reference field="14" count="1">
            <x v="1"/>
          </reference>
        </references>
      </pivotArea>
    </format>
    <format dxfId="15158">
      <pivotArea dataOnly="0" labelOnly="1" fieldPosition="0">
        <references count="3">
          <reference field="2" count="1" selected="0">
            <x v="8"/>
          </reference>
          <reference field="13" count="1" selected="0">
            <x v="4"/>
          </reference>
          <reference field="14" count="2">
            <x v="8"/>
            <x v="11"/>
          </reference>
        </references>
      </pivotArea>
    </format>
    <format dxfId="15157">
      <pivotArea dataOnly="0" labelOnly="1" fieldPosition="0">
        <references count="3">
          <reference field="2" count="1" selected="0">
            <x v="9"/>
          </reference>
          <reference field="13" count="1" selected="0">
            <x v="0"/>
          </reference>
          <reference field="14" count="1">
            <x v="19"/>
          </reference>
        </references>
      </pivotArea>
    </format>
    <format dxfId="15156">
      <pivotArea dataOnly="0" labelOnly="1" fieldPosition="0">
        <references count="3">
          <reference field="2" count="1" selected="0">
            <x v="9"/>
          </reference>
          <reference field="13" count="1" selected="0">
            <x v="3"/>
          </reference>
          <reference field="14" count="4">
            <x v="2"/>
            <x v="3"/>
            <x v="4"/>
            <x v="6"/>
          </reference>
        </references>
      </pivotArea>
    </format>
    <format dxfId="15155">
      <pivotArea dataOnly="0" labelOnly="1" fieldPosition="0">
        <references count="3">
          <reference field="2" count="1" selected="0">
            <x v="9"/>
          </reference>
          <reference field="13" count="1" selected="0">
            <x v="4"/>
          </reference>
          <reference field="14" count="1">
            <x v="8"/>
          </reference>
        </references>
      </pivotArea>
    </format>
    <format dxfId="15154">
      <pivotArea dataOnly="0" labelOnly="1" fieldPosition="0">
        <references count="3">
          <reference field="2" count="1" selected="0">
            <x v="10"/>
          </reference>
          <reference field="13" count="1" selected="0">
            <x v="0"/>
          </reference>
          <reference field="14" count="2">
            <x v="16"/>
            <x v="22"/>
          </reference>
        </references>
      </pivotArea>
    </format>
    <format dxfId="15153">
      <pivotArea dataOnly="0" labelOnly="1" fieldPosition="0">
        <references count="3">
          <reference field="2" count="1" selected="0">
            <x v="11"/>
          </reference>
          <reference field="13" count="1" selected="0">
            <x v="3"/>
          </reference>
          <reference field="14" count="1">
            <x v="2"/>
          </reference>
        </references>
      </pivotArea>
    </format>
    <format dxfId="15152">
      <pivotArea dataOnly="0" labelOnly="1" fieldPosition="0">
        <references count="3">
          <reference field="2" count="1" selected="0">
            <x v="12"/>
          </reference>
          <reference field="13" count="1" selected="0">
            <x v="3"/>
          </reference>
          <reference field="14" count="1">
            <x v="6"/>
          </reference>
        </references>
      </pivotArea>
    </format>
    <format dxfId="15151">
      <pivotArea dataOnly="0" labelOnly="1" fieldPosition="0">
        <references count="3">
          <reference field="2" count="1" selected="0">
            <x v="13"/>
          </reference>
          <reference field="13" count="1" selected="0">
            <x v="1"/>
          </reference>
          <reference field="14" count="1">
            <x v="24"/>
          </reference>
        </references>
      </pivotArea>
    </format>
    <format dxfId="15150">
      <pivotArea dataOnly="0" labelOnly="1" fieldPosition="0">
        <references count="3">
          <reference field="2" count="1" selected="0">
            <x v="14"/>
          </reference>
          <reference field="13" count="1" selected="0">
            <x v="2"/>
          </reference>
          <reference field="14" count="2">
            <x v="29"/>
            <x v="30"/>
          </reference>
        </references>
      </pivotArea>
    </format>
    <format dxfId="15149">
      <pivotArea dataOnly="0" labelOnly="1" fieldPosition="0">
        <references count="3">
          <reference field="2" count="1" selected="0">
            <x v="14"/>
          </reference>
          <reference field="13" count="1" selected="0">
            <x v="3"/>
          </reference>
          <reference field="14" count="1">
            <x v="7"/>
          </reference>
        </references>
      </pivotArea>
    </format>
    <format dxfId="15148">
      <pivotArea dataOnly="0" labelOnly="1" fieldPosition="0">
        <references count="3">
          <reference field="2" count="1" selected="0">
            <x v="14"/>
          </reference>
          <reference field="13" count="1" selected="0">
            <x v="4"/>
          </reference>
          <reference field="14" count="1">
            <x v="8"/>
          </reference>
        </references>
      </pivotArea>
    </format>
    <format dxfId="15147">
      <pivotArea dataOnly="0" labelOnly="1" fieldPosition="0">
        <references count="3">
          <reference field="2" count="1" selected="0">
            <x v="15"/>
          </reference>
          <reference field="13" count="1" selected="0">
            <x v="3"/>
          </reference>
          <reference field="14" count="1">
            <x v="6"/>
          </reference>
        </references>
      </pivotArea>
    </format>
    <format dxfId="15146">
      <pivotArea dataOnly="0" labelOnly="1" fieldPosition="0">
        <references count="3">
          <reference field="2" count="1" selected="0">
            <x v="16"/>
          </reference>
          <reference field="13" count="1" selected="0">
            <x v="0"/>
          </reference>
          <reference field="14" count="1">
            <x v="21"/>
          </reference>
        </references>
      </pivotArea>
    </format>
    <format dxfId="15145">
      <pivotArea dataOnly="0" labelOnly="1" fieldPosition="0">
        <references count="3">
          <reference field="2" count="1" selected="0">
            <x v="16"/>
          </reference>
          <reference field="13" count="1" selected="0">
            <x v="1"/>
          </reference>
          <reference field="14" count="1">
            <x v="24"/>
          </reference>
        </references>
      </pivotArea>
    </format>
    <format dxfId="15144">
      <pivotArea dataOnly="0" labelOnly="1" fieldPosition="0">
        <references count="3">
          <reference field="2" count="1" selected="0">
            <x v="16"/>
          </reference>
          <reference field="13" count="1" selected="0">
            <x v="2"/>
          </reference>
          <reference field="14" count="2">
            <x v="29"/>
            <x v="31"/>
          </reference>
        </references>
      </pivotArea>
    </format>
    <format dxfId="15143">
      <pivotArea dataOnly="0" labelOnly="1" fieldPosition="0">
        <references count="3">
          <reference field="2" count="1" selected="0">
            <x v="16"/>
          </reference>
          <reference field="13" count="1" selected="0">
            <x v="3"/>
          </reference>
          <reference field="14" count="2">
            <x v="0"/>
            <x v="1"/>
          </reference>
        </references>
      </pivotArea>
    </format>
    <format dxfId="15142">
      <pivotArea dataOnly="0" labelOnly="1" fieldPosition="0">
        <references count="3">
          <reference field="2" count="1" selected="0">
            <x v="17"/>
          </reference>
          <reference field="13" count="1" selected="0">
            <x v="0"/>
          </reference>
          <reference field="14" count="2">
            <x v="18"/>
            <x v="22"/>
          </reference>
        </references>
      </pivotArea>
    </format>
    <format dxfId="15141">
      <pivotArea dataOnly="0" labelOnly="1" fieldPosition="0">
        <references count="3">
          <reference field="2" count="1" selected="0">
            <x v="17"/>
          </reference>
          <reference field="13" count="1" selected="0">
            <x v="4"/>
          </reference>
          <reference field="14" count="1">
            <x v="8"/>
          </reference>
        </references>
      </pivotArea>
    </format>
    <format dxfId="15140">
      <pivotArea dataOnly="0" labelOnly="1" fieldPosition="0">
        <references count="3">
          <reference field="2" count="1" selected="0">
            <x v="18"/>
          </reference>
          <reference field="13" count="1" selected="0">
            <x v="1"/>
          </reference>
          <reference field="14" count="1">
            <x v="24"/>
          </reference>
        </references>
      </pivotArea>
    </format>
    <format dxfId="15139">
      <pivotArea dataOnly="0" labelOnly="1" fieldPosition="0">
        <references count="3">
          <reference field="2" count="1" selected="0">
            <x v="19"/>
          </reference>
          <reference field="13" count="1" selected="0">
            <x v="0"/>
          </reference>
          <reference field="14" count="1">
            <x v="16"/>
          </reference>
        </references>
      </pivotArea>
    </format>
    <format dxfId="15138">
      <pivotArea dataOnly="0" labelOnly="1" fieldPosition="0">
        <references count="3">
          <reference field="2" count="1" selected="0">
            <x v="19"/>
          </reference>
          <reference field="13" count="1" selected="0">
            <x v="2"/>
          </reference>
          <reference field="14" count="2">
            <x v="29"/>
            <x v="30"/>
          </reference>
        </references>
      </pivotArea>
    </format>
    <format dxfId="15137">
      <pivotArea dataOnly="0" labelOnly="1" fieldPosition="0">
        <references count="3">
          <reference field="2" count="1" selected="0">
            <x v="19"/>
          </reference>
          <reference field="13" count="1" selected="0">
            <x v="3"/>
          </reference>
          <reference field="14" count="1">
            <x v="6"/>
          </reference>
        </references>
      </pivotArea>
    </format>
    <format dxfId="15136">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5135">
      <pivotArea dataOnly="0" labelOnly="1" fieldPosition="0">
        <references count="3">
          <reference field="2" count="1" selected="0">
            <x v="20"/>
          </reference>
          <reference field="13" count="1" selected="0">
            <x v="0"/>
          </reference>
          <reference field="14" count="2">
            <x v="18"/>
            <x v="22"/>
          </reference>
        </references>
      </pivotArea>
    </format>
    <format dxfId="15134">
      <pivotArea dataOnly="0" labelOnly="1" fieldPosition="0">
        <references count="3">
          <reference field="2" count="1" selected="0">
            <x v="20"/>
          </reference>
          <reference field="13" count="1" selected="0">
            <x v="1"/>
          </reference>
          <reference field="14" count="1">
            <x v="28"/>
          </reference>
        </references>
      </pivotArea>
    </format>
    <format dxfId="15133">
      <pivotArea dataOnly="0" labelOnly="1" fieldPosition="0">
        <references count="3">
          <reference field="2" count="1" selected="0">
            <x v="20"/>
          </reference>
          <reference field="13" count="1" selected="0">
            <x v="2"/>
          </reference>
          <reference field="14" count="1">
            <x v="32"/>
          </reference>
        </references>
      </pivotArea>
    </format>
    <format dxfId="15132">
      <pivotArea dataOnly="0" labelOnly="1" fieldPosition="0">
        <references count="3">
          <reference field="2" count="1" selected="0">
            <x v="20"/>
          </reference>
          <reference field="13" count="1" selected="0">
            <x v="3"/>
          </reference>
          <reference field="14" count="1">
            <x v="6"/>
          </reference>
        </references>
      </pivotArea>
    </format>
    <format dxfId="15131">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5130">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5129">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5128">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5127">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5126">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5125">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5124">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5123">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5122">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5121">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5120">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5119">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5118">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5117">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5116">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5115">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5114">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5113">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5112">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5111">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5110">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5109">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5108">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5107">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5106">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5105">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5104">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5103">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5102">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5101">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5100">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5099">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5098">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5097">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5096">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5095">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5094">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5093">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5092">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5091">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5090">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5089">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5088">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5087">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5086">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5085">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5084">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5083">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5082">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5081">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5080">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5079">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5078">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5077">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5076">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5075">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5074">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5073">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5072">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5071">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5070">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5069">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5068">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5067">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5066">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5065">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5064">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5063">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5062">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5061">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5060">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5059">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5058">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5057">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5056">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5055">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5054">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5053">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5052">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5051">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5050">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5049">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5048">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5047">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5046">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5045">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5044">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5043">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5042">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5041">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5040">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5039">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5038">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5037">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5036">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5035">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5034">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5033">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5032">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5031">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5030">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5029">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5028">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5027">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5026">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5025">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5024">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5023">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5022">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5021">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5020">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5019">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5018">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5017">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5016">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5015">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5014">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5013">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5012">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5011">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5010">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5009">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5008">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5007">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5006">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5005">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5004">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5003">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5002">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5001">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5000">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4999">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4998">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4997">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4996">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4995">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4994">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4993">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4992">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4991">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4990">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4989">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4988">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4987">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4986">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4985">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4984">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4983">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4982">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4981">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4980">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4979">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4978">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4977">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4976">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4975">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4974">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4973">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4972">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4971">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4970">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4969">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4968">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4967">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4966">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4965">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4964">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4963">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4962">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4961">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4960">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4959">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4958">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4957">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4956">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4955">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4954">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4953">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4952">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4951">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4950">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4949">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4948">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4947">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4946">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4945">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4944">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4943">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4942">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4941">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4940">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4939">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4938">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4937">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4936">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4935">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4934">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4933">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4932">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4931">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4930">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4929">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4928">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4927">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4926">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4925">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4924">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4923">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4922">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4921">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4920">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4919">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4918">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4917">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4916">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4915">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4914">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4913">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4912">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4911">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4910">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4909">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4908">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4907">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4906">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4905">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4904">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4903">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4902">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4901">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4900">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4899">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4898">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4897">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4896">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4895">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4894">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4893">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4892">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4891">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4890">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4889">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4888">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4887">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4886">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4885">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4884">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4883">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4882">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4881">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4880">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4879">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4878">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4877">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4876">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4875">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4874">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4873">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4872">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4871">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4870">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4869">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4868">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4867">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4866">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4865">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4864">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4863">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4862">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4861">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4860">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4859">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4858">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4857">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4856">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4855">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4854">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4853">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4852">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4851">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4850">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4849">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4848">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4847">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4846">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4845">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4844">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4843">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4842">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4841">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4840">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4839">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4838">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4837">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4836">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4835">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4834">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4833">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4832">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4831">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4830">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4829">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4828">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4827">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4826">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4825">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4824">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4823">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4822">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4821">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4820">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4819">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4818">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4817">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4816">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4815">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4814">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4813">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4812">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4811">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4810">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4809">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4808">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4807">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4806">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4805">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4804">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4803">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4802">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4801">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4800">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4799">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4798">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4797">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4796">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4795">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4794">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4793">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4792">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4791">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4790">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4789">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4788">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4787">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4786">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4785">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4784">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4783">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4782">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4781">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4780">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4779">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4778">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4777">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4776">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4775">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4774">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4773">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4772">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4771">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4770">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4769">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4768">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4767">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4766">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4765">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4764">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4763">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4762">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4761">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4760">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4759">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4758">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4757">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4756">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4755">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4754">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4753">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4752">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4751">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4750">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4749">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4748">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4747">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4746">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4745">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4744">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4743">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4742">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4741">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4740">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4739">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4738">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4737">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4736">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4735">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4734">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4733">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4732">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4731">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4730">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4729">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4728">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4727">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4726">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4725">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4724">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4723">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4722">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4721">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4720">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4719">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4718">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4717">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4716">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4715">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4714">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4713">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4712">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4711">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4710">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4709">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4708">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4707">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4706">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4705">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4704">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4703">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4702">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4701">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4700">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4699">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4698">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4697">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4696">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4695">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4694">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4693">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4692">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4691">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4690">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4689">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4688">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4687">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4686">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4685">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4684">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4683">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4682">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4681">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4680">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4679">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4678">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4677">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4676">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4675">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4674">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4673">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4672">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4671">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4670">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4669">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4668">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4667">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4666">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4665">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4664">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4663">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4662">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4661">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4660">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4659">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4658">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4657">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4656">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4655">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4654">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4653">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4652">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4651">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4650">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4649">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4648">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4647">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4646">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4645">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4644">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4643">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4642">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4641">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4640">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4639">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4638">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4637">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4636">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4635">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4634">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4633">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4632">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4631">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4630">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4629">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4628">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4627">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4626">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4625">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4624">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4623">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4622">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4621">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4620">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4619">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4618">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4617">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4616">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4615">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4614">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4613">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4612">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4611">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4610">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4609">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4608">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4607">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4606">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4605">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4604">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4603">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4602">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4601">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4600">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4599">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4598">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4597">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4596">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4595">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4594">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4593">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4592">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4591">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4590">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4589">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4588">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4587">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4586">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4585">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4584">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4583">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4582">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4581">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4580">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4579">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4578">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4577">
      <pivotArea dataOnly="0" labelOnly="1" outline="0" fieldPosition="0">
        <references count="1">
          <reference field="4294967294" count="8">
            <x v="0"/>
            <x v="1"/>
            <x v="2"/>
            <x v="3"/>
            <x v="4"/>
            <x v="5"/>
            <x v="6"/>
            <x v="7"/>
          </reference>
        </references>
      </pivotArea>
    </format>
    <format dxfId="14576">
      <pivotArea dataOnly="0" labelOnly="1" fieldPosition="0">
        <references count="1">
          <reference field="2" count="0"/>
        </references>
      </pivotArea>
    </format>
    <format dxfId="14575">
      <pivotArea dataOnly="0" labelOnly="1" fieldPosition="0">
        <references count="1">
          <reference field="13" count="0"/>
        </references>
      </pivotArea>
    </format>
    <format dxfId="14574">
      <pivotArea dataOnly="0" labelOnly="1" fieldPosition="0">
        <references count="1">
          <reference field="14" count="0"/>
        </references>
      </pivotArea>
    </format>
    <format dxfId="14573">
      <pivotArea dataOnly="0" labelOnly="1" fieldPosition="0">
        <references count="1">
          <reference field="15" count="0"/>
        </references>
      </pivotArea>
    </format>
    <format dxfId="14572">
      <pivotArea outline="0" collapsedLevelsAreSubtotals="1" fieldPosition="0">
        <references count="1">
          <reference field="4294967294" count="2" selected="0">
            <x v="6"/>
            <x v="7"/>
          </reference>
        </references>
      </pivotArea>
    </format>
    <format dxfId="14571">
      <pivotArea dataOnly="0" labelOnly="1" outline="0" fieldPosition="0">
        <references count="1">
          <reference field="4294967294" count="2">
            <x v="6"/>
            <x v="7"/>
          </reference>
        </references>
      </pivotArea>
    </format>
    <format dxfId="14570">
      <pivotArea field="2" type="button" dataOnly="0" labelOnly="1" outline="0" axis="axisRow" fieldPosition="0"/>
    </format>
    <format dxfId="14569">
      <pivotArea dataOnly="0" labelOnly="1" outline="0" fieldPosition="0">
        <references count="1">
          <reference field="4294967294" count="8">
            <x v="0"/>
            <x v="1"/>
            <x v="2"/>
            <x v="3"/>
            <x v="4"/>
            <x v="5"/>
            <x v="6"/>
            <x v="7"/>
          </reference>
        </references>
      </pivotArea>
    </format>
    <format dxfId="14568">
      <pivotArea field="3" type="button" dataOnly="0" labelOnly="1" outline="0" axis="axisPage" fieldPosition="0"/>
    </format>
    <format dxfId="14567">
      <pivotArea field="2" type="button" dataOnly="0" labelOnly="1" outline="0" axis="axisRow" fieldPosition="0"/>
    </format>
    <format dxfId="14566">
      <pivotArea dataOnly="0" labelOnly="1" fieldPosition="0">
        <references count="1">
          <reference field="2" count="1">
            <x v="0"/>
          </reference>
        </references>
      </pivotArea>
    </format>
    <format dxfId="14565">
      <pivotArea dataOnly="0" labelOnly="1" grandRow="1" outline="0" fieldPosition="0"/>
    </format>
    <format dxfId="14564">
      <pivotArea dataOnly="0" labelOnly="1" fieldPosition="0">
        <references count="2">
          <reference field="2" count="1" selected="0">
            <x v="0"/>
          </reference>
          <reference field="13" count="2">
            <x v="0"/>
            <x v="1"/>
          </reference>
        </references>
      </pivotArea>
    </format>
    <format dxfId="14563">
      <pivotArea dataOnly="0" labelOnly="1" fieldPosition="0">
        <references count="3">
          <reference field="2" count="1" selected="0">
            <x v="0"/>
          </reference>
          <reference field="13" count="1" selected="0">
            <x v="0"/>
          </reference>
          <reference field="14" count="3">
            <x v="16"/>
            <x v="17"/>
            <x v="19"/>
          </reference>
        </references>
      </pivotArea>
    </format>
    <format dxfId="14562">
      <pivotArea dataOnly="0" labelOnly="1" fieldPosition="0">
        <references count="3">
          <reference field="2" count="1" selected="0">
            <x v="0"/>
          </reference>
          <reference field="13" count="1" selected="0">
            <x v="1"/>
          </reference>
          <reference field="14" count="2">
            <x v="23"/>
            <x v="26"/>
          </reference>
        </references>
      </pivotArea>
    </format>
    <format dxfId="14561">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4560">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4559">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4558">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4557">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4556">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4555">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4554">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4553">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4552">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4551">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4550">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4549">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4548">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4547">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4546">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4545">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4544">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4543">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4542">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4541">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4540">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4539">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4538">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4537">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4536">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4535">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4534">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4533">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4532">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4531">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4530">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4529">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4528">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4527">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4526">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4525">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4524">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4523">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4522">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4521">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4520">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4519">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4518">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4517">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4516">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4515">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4514">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4513">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4512">
      <pivotArea outline="0" collapsedLevelsAreSubtotals="1" fieldPosition="0"/>
    </format>
    <format dxfId="14511">
      <pivotArea dataOnly="0" labelOnly="1" outline="0" fieldPosition="0">
        <references count="1">
          <reference field="3" count="1">
            <x v="0"/>
          </reference>
        </references>
      </pivotArea>
    </format>
    <format dxfId="14510">
      <pivotArea dataOnly="0" labelOnly="1" outline="0" fieldPosition="0">
        <references count="1">
          <reference field="4294967294" count="8">
            <x v="0"/>
            <x v="1"/>
            <x v="2"/>
            <x v="3"/>
            <x v="4"/>
            <x v="5"/>
            <x v="6"/>
            <x v="7"/>
          </reference>
        </references>
      </pivotArea>
    </format>
    <format dxfId="14509">
      <pivotArea outline="0" collapsedLevelsAreSubtotals="1" fieldPosition="0">
        <references count="1">
          <reference field="4294967294" count="2" selected="0">
            <x v="6"/>
            <x v="7"/>
          </reference>
        </references>
      </pivotArea>
    </format>
    <format dxfId="14508">
      <pivotArea dataOnly="0" labelOnly="1" outline="0" fieldPosition="0">
        <references count="1">
          <reference field="4294967294" count="2">
            <x v="6"/>
            <x v="7"/>
          </reference>
        </references>
      </pivotArea>
    </format>
    <format dxfId="14507">
      <pivotArea outline="0" collapsedLevelsAreSubtotals="1" fieldPosition="0">
        <references count="1">
          <reference field="4294967294" count="2" selected="0">
            <x v="6"/>
            <x v="7"/>
          </reference>
        </references>
      </pivotArea>
    </format>
    <format dxfId="14506">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7"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43"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40">
    <i>
      <x v="1"/>
    </i>
    <i r="1">
      <x v="1"/>
    </i>
    <i r="2">
      <x v="25"/>
    </i>
    <i r="3">
      <x v="114"/>
    </i>
    <i r="4">
      <x v="22"/>
    </i>
    <i r="5">
      <x/>
    </i>
    <i r="5">
      <x v="41"/>
    </i>
    <i r="5">
      <x v="193"/>
    </i>
    <i r="5">
      <x v="197"/>
    </i>
    <i r="4">
      <x v="44"/>
    </i>
    <i r="5">
      <x/>
    </i>
    <i r="5">
      <x v="41"/>
    </i>
    <i r="5">
      <x v="81"/>
    </i>
    <i r="5">
      <x v="192"/>
    </i>
    <i r="5">
      <x v="193"/>
    </i>
    <i r="5">
      <x v="195"/>
    </i>
    <i r="5">
      <x v="196"/>
    </i>
    <i r="5">
      <x v="197"/>
    </i>
    <i r="5">
      <x v="198"/>
    </i>
    <i r="4">
      <x v="52"/>
    </i>
    <i r="5">
      <x v="53"/>
    </i>
    <i r="4">
      <x v="56"/>
    </i>
    <i r="5">
      <x v="36"/>
    </i>
    <i r="5">
      <x v="53"/>
    </i>
    <i r="5">
      <x v="182"/>
    </i>
    <i r="4">
      <x v="176"/>
    </i>
    <i r="5">
      <x/>
    </i>
    <i r="4">
      <x v="179"/>
    </i>
    <i r="5">
      <x/>
    </i>
    <i r="5">
      <x v="74"/>
    </i>
    <i r="5">
      <x v="81"/>
    </i>
    <i r="5">
      <x v="83"/>
    </i>
    <i r="5">
      <x v="100"/>
    </i>
    <i r="5">
      <x v="120"/>
    </i>
    <i r="5">
      <x v="190"/>
    </i>
    <i r="5">
      <x v="193"/>
    </i>
    <i r="5">
      <x v="195"/>
    </i>
    <i r="5">
      <x v="197"/>
    </i>
    <i r="5">
      <x v="207"/>
    </i>
    <i r="5">
      <x v="208"/>
    </i>
    <i r="5">
      <x v="209"/>
    </i>
    <i r="4">
      <x v="182"/>
    </i>
    <i r="5">
      <x/>
    </i>
    <i r="5">
      <x v="39"/>
    </i>
    <i r="5">
      <x v="40"/>
    </i>
    <i r="5">
      <x v="44"/>
    </i>
    <i r="5">
      <x v="45"/>
    </i>
    <i r="5">
      <x v="52"/>
    </i>
    <i r="5">
      <x v="82"/>
    </i>
    <i r="5">
      <x v="192"/>
    </i>
    <i r="5">
      <x v="195"/>
    </i>
    <i r="5">
      <x v="197"/>
    </i>
    <i r="5">
      <x v="204"/>
    </i>
    <i r="4">
      <x v="194"/>
    </i>
    <i r="5">
      <x v="53"/>
    </i>
    <i r="3">
      <x v="115"/>
    </i>
    <i r="4">
      <x v="42"/>
    </i>
    <i r="5">
      <x v="53"/>
    </i>
    <i r="3">
      <x v="116"/>
    </i>
    <i r="4">
      <x v="68"/>
    </i>
    <i r="5">
      <x v="53"/>
    </i>
    <i r="4">
      <x v="183"/>
    </i>
    <i r="5">
      <x/>
    </i>
    <i r="5">
      <x v="47"/>
    </i>
    <i r="5">
      <x v="198"/>
    </i>
    <i r="3">
      <x v="117"/>
    </i>
    <i r="4">
      <x v="51"/>
    </i>
    <i r="5">
      <x/>
    </i>
    <i r="5">
      <x v="53"/>
    </i>
    <i r="5">
      <x v="207"/>
    </i>
    <i r="4">
      <x v="64"/>
    </i>
    <i r="5">
      <x v="53"/>
    </i>
    <i r="4">
      <x v="67"/>
    </i>
    <i r="5">
      <x v="53"/>
    </i>
    <i r="3">
      <x v="118"/>
    </i>
    <i r="4">
      <x v="43"/>
    </i>
    <i r="5">
      <x v="53"/>
    </i>
    <i r="4">
      <x v="48"/>
    </i>
    <i r="5">
      <x v="53"/>
    </i>
    <i r="4">
      <x v="49"/>
    </i>
    <i r="5">
      <x v="53"/>
    </i>
    <i r="4">
      <x v="50"/>
    </i>
    <i r="5">
      <x v="53"/>
    </i>
    <i r="3">
      <x v="119"/>
    </i>
    <i r="4">
      <x v="62"/>
    </i>
    <i r="5">
      <x v="53"/>
    </i>
    <i r="5">
      <x v="194"/>
    </i>
    <i r="3">
      <x v="120"/>
    </i>
    <i r="4">
      <x v="27"/>
    </i>
    <i r="5">
      <x v="53"/>
    </i>
    <i r="4">
      <x v="57"/>
    </i>
    <i r="5">
      <x v="53"/>
    </i>
    <i r="3">
      <x v="121"/>
    </i>
    <i r="4">
      <x v="24"/>
    </i>
    <i r="5">
      <x v="53"/>
    </i>
    <i r="4">
      <x v="25"/>
    </i>
    <i r="5">
      <x v="53"/>
    </i>
    <i r="3">
      <x v="122"/>
    </i>
    <i r="4">
      <x v="19"/>
    </i>
    <i r="5">
      <x v="46"/>
    </i>
    <i r="5">
      <x v="53"/>
    </i>
    <i r="5">
      <x v="191"/>
    </i>
    <i r="5">
      <x v="194"/>
    </i>
    <i r="5">
      <x v="195"/>
    </i>
    <i r="5">
      <x v="205"/>
    </i>
    <i r="5">
      <x v="207"/>
    </i>
    <i r="4">
      <x v="20"/>
    </i>
    <i r="5">
      <x v="46"/>
    </i>
    <i r="5">
      <x v="53"/>
    </i>
    <i r="5">
      <x v="191"/>
    </i>
    <i r="5">
      <x v="192"/>
    </i>
    <i r="5">
      <x v="194"/>
    </i>
    <i r="5">
      <x v="195"/>
    </i>
    <i r="4">
      <x v="41"/>
    </i>
    <i r="5">
      <x v="53"/>
    </i>
    <i r="5">
      <x v="205"/>
    </i>
    <i r="5">
      <x v="207"/>
    </i>
    <i r="4">
      <x v="60"/>
    </i>
    <i r="5">
      <x v="46"/>
    </i>
    <i r="5">
      <x v="53"/>
    </i>
    <i r="5">
      <x v="73"/>
    </i>
    <i r="5">
      <x v="81"/>
    </i>
    <i r="5">
      <x v="191"/>
    </i>
    <i r="5">
      <x v="192"/>
    </i>
    <i r="5">
      <x v="194"/>
    </i>
    <i r="5">
      <x v="195"/>
    </i>
    <i r="5">
      <x v="205"/>
    </i>
    <i r="5">
      <x v="206"/>
    </i>
    <i r="5">
      <x v="207"/>
    </i>
    <i r="4">
      <x v="66"/>
    </i>
    <i r="5">
      <x v="53"/>
    </i>
    <i r="5">
      <x v="205"/>
    </i>
    <i r="5">
      <x v="207"/>
    </i>
    <i r="3">
      <x v="123"/>
    </i>
    <i r="4">
      <x v="193"/>
    </i>
    <i r="5">
      <x/>
    </i>
    <i r="5">
      <x v="195"/>
    </i>
    <i r="5">
      <x v="197"/>
    </i>
    <i r="5">
      <x v="198"/>
    </i>
    <i t="grand">
      <x/>
    </i>
  </rowItems>
  <colFields count="1">
    <field x="-2"/>
  </colFields>
  <colItems count="8">
    <i>
      <x/>
    </i>
    <i i="1">
      <x v="1"/>
    </i>
    <i i="2">
      <x v="2"/>
    </i>
    <i i="3">
      <x v="3"/>
    </i>
    <i i="4">
      <x v="4"/>
    </i>
    <i i="5">
      <x v="5"/>
    </i>
    <i i="6">
      <x v="6"/>
    </i>
    <i i="7">
      <x v="7"/>
    </i>
  </colItems>
  <pageFields count="1">
    <pageField fld="3" item="9"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09">
    <format dxfId="8862">
      <pivotArea outline="0" collapsedLevelsAreSubtotals="1" fieldPosition="0">
        <references count="1">
          <reference field="4294967294" count="2" selected="0">
            <x v="6"/>
            <x v="7"/>
          </reference>
        </references>
      </pivotArea>
    </format>
    <format dxfId="8861">
      <pivotArea dataOnly="0" labelOnly="1" outline="0" fieldPosition="0">
        <references count="1">
          <reference field="4294967294" count="2">
            <x v="6"/>
            <x v="7"/>
          </reference>
        </references>
      </pivotArea>
    </format>
    <format dxfId="8860">
      <pivotArea outline="0" collapsedLevelsAreSubtotals="1" fieldPosition="0">
        <references count="1">
          <reference field="4294967294" count="2" selected="0">
            <x v="6"/>
            <x v="7"/>
          </reference>
        </references>
      </pivotArea>
    </format>
    <format dxfId="8859">
      <pivotArea dataOnly="0" labelOnly="1" outline="0" fieldPosition="0">
        <references count="1">
          <reference field="4294967294" count="2">
            <x v="6"/>
            <x v="7"/>
          </reference>
        </references>
      </pivotArea>
    </format>
    <format dxfId="8858">
      <pivotArea dataOnly="0" labelOnly="1" fieldPosition="0">
        <references count="1">
          <reference field="13" count="0"/>
        </references>
      </pivotArea>
    </format>
    <format dxfId="8857">
      <pivotArea dataOnly="0" labelOnly="1" fieldPosition="0">
        <references count="1">
          <reference field="14" count="0"/>
        </references>
      </pivotArea>
    </format>
    <format dxfId="8856">
      <pivotArea dataOnly="0" labelOnly="1" fieldPosition="0">
        <references count="1">
          <reference field="14" count="0"/>
        </references>
      </pivotArea>
    </format>
    <format dxfId="8855">
      <pivotArea dataOnly="0" labelOnly="1" fieldPosition="0">
        <references count="1">
          <reference field="15" count="0"/>
        </references>
      </pivotArea>
    </format>
    <format dxfId="8854">
      <pivotArea dataOnly="0" labelOnly="1" fieldPosition="0">
        <references count="1">
          <reference field="15" count="0"/>
        </references>
      </pivotArea>
    </format>
    <format dxfId="8853">
      <pivotArea dataOnly="0" labelOnly="1" fieldPosition="0">
        <references count="1">
          <reference field="15" count="0"/>
        </references>
      </pivotArea>
    </format>
    <format dxfId="8852">
      <pivotArea dataOnly="0" labelOnly="1" fieldPosition="0">
        <references count="1">
          <reference field="12" count="0"/>
        </references>
      </pivotArea>
    </format>
    <format dxfId="8851">
      <pivotArea dataOnly="0" labelOnly="1" fieldPosition="0">
        <references count="1">
          <reference field="12" count="0"/>
        </references>
      </pivotArea>
    </format>
    <format dxfId="8850">
      <pivotArea dataOnly="0" labelOnly="1" fieldPosition="0">
        <references count="1">
          <reference field="12" count="0"/>
        </references>
      </pivotArea>
    </format>
    <format dxfId="8849">
      <pivotArea dataOnly="0" labelOnly="1" fieldPosition="0">
        <references count="1">
          <reference field="12" count="0"/>
        </references>
      </pivotArea>
    </format>
    <format dxfId="8848">
      <pivotArea dataOnly="0" labelOnly="1" fieldPosition="0">
        <references count="1">
          <reference field="8" count="0"/>
        </references>
      </pivotArea>
    </format>
    <format dxfId="8847">
      <pivotArea dataOnly="0" labelOnly="1" fieldPosition="0">
        <references count="1">
          <reference field="8" count="0"/>
        </references>
      </pivotArea>
    </format>
    <format dxfId="8846">
      <pivotArea dataOnly="0" labelOnly="1" fieldPosition="0">
        <references count="1">
          <reference field="8" count="0"/>
        </references>
      </pivotArea>
    </format>
    <format dxfId="8845">
      <pivotArea dataOnly="0" labelOnly="1" fieldPosition="0">
        <references count="1">
          <reference field="8" count="0"/>
        </references>
      </pivotArea>
    </format>
    <format dxfId="8844">
      <pivotArea dataOnly="0" labelOnly="1" fieldPosition="0">
        <references count="1">
          <reference field="8" count="0"/>
        </references>
      </pivotArea>
    </format>
    <format dxfId="8843">
      <pivotArea dataOnly="0" labelOnly="1" fieldPosition="0">
        <references count="1">
          <reference field="13" count="0"/>
        </references>
      </pivotArea>
    </format>
    <format dxfId="8842">
      <pivotArea dataOnly="0" labelOnly="1" fieldPosition="0">
        <references count="1">
          <reference field="14" count="0"/>
        </references>
      </pivotArea>
    </format>
    <format dxfId="8841">
      <pivotArea dataOnly="0" labelOnly="1" fieldPosition="0">
        <references count="1">
          <reference field="14" count="0"/>
        </references>
      </pivotArea>
    </format>
    <format dxfId="8840">
      <pivotArea dataOnly="0" labelOnly="1" fieldPosition="0">
        <references count="1">
          <reference field="15" count="0"/>
        </references>
      </pivotArea>
    </format>
    <format dxfId="8839">
      <pivotArea dataOnly="0" labelOnly="1" fieldPosition="0">
        <references count="1">
          <reference field="12" count="0"/>
        </references>
      </pivotArea>
    </format>
    <format dxfId="8838">
      <pivotArea dataOnly="0" labelOnly="1" fieldPosition="0">
        <references count="1">
          <reference field="12" count="0"/>
        </references>
      </pivotArea>
    </format>
    <format dxfId="8837">
      <pivotArea outline="0" collapsedLevelsAreSubtotals="1" fieldPosition="0">
        <references count="1">
          <reference field="4294967294" count="2" selected="0">
            <x v="6"/>
            <x v="7"/>
          </reference>
        </references>
      </pivotArea>
    </format>
    <format dxfId="8836">
      <pivotArea dataOnly="0" labelOnly="1" outline="0" fieldPosition="0">
        <references count="1">
          <reference field="4294967294" count="2">
            <x v="6"/>
            <x v="7"/>
          </reference>
        </references>
      </pivotArea>
    </format>
    <format dxfId="8835">
      <pivotArea type="all" dataOnly="0" outline="0" fieldPosition="0"/>
    </format>
    <format dxfId="8834">
      <pivotArea outline="0" collapsedLevelsAreSubtotals="1" fieldPosition="0"/>
    </format>
    <format dxfId="8833">
      <pivotArea field="2" type="button" dataOnly="0" labelOnly="1" outline="0" axis="axisRow" fieldPosition="0"/>
    </format>
    <format dxfId="8832">
      <pivotArea dataOnly="0" labelOnly="1" fieldPosition="0">
        <references count="1">
          <reference field="2" count="0"/>
        </references>
      </pivotArea>
    </format>
    <format dxfId="8831">
      <pivotArea dataOnly="0" labelOnly="1" grandRow="1" outline="0" fieldPosition="0"/>
    </format>
    <format dxfId="8830">
      <pivotArea dataOnly="0" labelOnly="1" fieldPosition="0">
        <references count="2">
          <reference field="2" count="1" selected="0">
            <x v="0"/>
          </reference>
          <reference field="13" count="2">
            <x v="0"/>
            <x v="1"/>
          </reference>
        </references>
      </pivotArea>
    </format>
    <format dxfId="8829">
      <pivotArea dataOnly="0" labelOnly="1" fieldPosition="0">
        <references count="2">
          <reference field="2" count="1" selected="0">
            <x v="1"/>
          </reference>
          <reference field="13" count="1">
            <x v="1"/>
          </reference>
        </references>
      </pivotArea>
    </format>
    <format dxfId="8828">
      <pivotArea dataOnly="0" labelOnly="1" fieldPosition="0">
        <references count="2">
          <reference field="2" count="1" selected="0">
            <x v="2"/>
          </reference>
          <reference field="13" count="1">
            <x v="3"/>
          </reference>
        </references>
      </pivotArea>
    </format>
    <format dxfId="8827">
      <pivotArea dataOnly="0" labelOnly="1" fieldPosition="0">
        <references count="2">
          <reference field="2" count="1" selected="0">
            <x v="3"/>
          </reference>
          <reference field="13" count="1">
            <x v="0"/>
          </reference>
        </references>
      </pivotArea>
    </format>
    <format dxfId="8826">
      <pivotArea dataOnly="0" labelOnly="1" fieldPosition="0">
        <references count="2">
          <reference field="2" count="1" selected="0">
            <x v="4"/>
          </reference>
          <reference field="13" count="1">
            <x v="0"/>
          </reference>
        </references>
      </pivotArea>
    </format>
    <format dxfId="8825">
      <pivotArea dataOnly="0" labelOnly="1" fieldPosition="0">
        <references count="2">
          <reference field="2" count="1" selected="0">
            <x v="5"/>
          </reference>
          <reference field="13" count="1">
            <x v="3"/>
          </reference>
        </references>
      </pivotArea>
    </format>
    <format dxfId="8824">
      <pivotArea dataOnly="0" labelOnly="1" fieldPosition="0">
        <references count="2">
          <reference field="2" count="1" selected="0">
            <x v="6"/>
          </reference>
          <reference field="13" count="1">
            <x v="1"/>
          </reference>
        </references>
      </pivotArea>
    </format>
    <format dxfId="8823">
      <pivotArea dataOnly="0" labelOnly="1" fieldPosition="0">
        <references count="2">
          <reference field="2" count="1" selected="0">
            <x v="7"/>
          </reference>
          <reference field="13" count="1">
            <x v="0"/>
          </reference>
        </references>
      </pivotArea>
    </format>
    <format dxfId="8822">
      <pivotArea dataOnly="0" labelOnly="1" fieldPosition="0">
        <references count="2">
          <reference field="2" count="1" selected="0">
            <x v="8"/>
          </reference>
          <reference field="13" count="3">
            <x v="1"/>
            <x v="3"/>
            <x v="4"/>
          </reference>
        </references>
      </pivotArea>
    </format>
    <format dxfId="8821">
      <pivotArea dataOnly="0" labelOnly="1" fieldPosition="0">
        <references count="2">
          <reference field="2" count="1" selected="0">
            <x v="9"/>
          </reference>
          <reference field="13" count="3">
            <x v="0"/>
            <x v="3"/>
            <x v="4"/>
          </reference>
        </references>
      </pivotArea>
    </format>
    <format dxfId="8820">
      <pivotArea dataOnly="0" labelOnly="1" fieldPosition="0">
        <references count="2">
          <reference field="2" count="1" selected="0">
            <x v="10"/>
          </reference>
          <reference field="13" count="1">
            <x v="0"/>
          </reference>
        </references>
      </pivotArea>
    </format>
    <format dxfId="8819">
      <pivotArea dataOnly="0" labelOnly="1" fieldPosition="0">
        <references count="2">
          <reference field="2" count="1" selected="0">
            <x v="11"/>
          </reference>
          <reference field="13" count="1">
            <x v="3"/>
          </reference>
        </references>
      </pivotArea>
    </format>
    <format dxfId="8818">
      <pivotArea dataOnly="0" labelOnly="1" fieldPosition="0">
        <references count="2">
          <reference field="2" count="1" selected="0">
            <x v="12"/>
          </reference>
          <reference field="13" count="1">
            <x v="3"/>
          </reference>
        </references>
      </pivotArea>
    </format>
    <format dxfId="8817">
      <pivotArea dataOnly="0" labelOnly="1" fieldPosition="0">
        <references count="2">
          <reference field="2" count="1" selected="0">
            <x v="13"/>
          </reference>
          <reference field="13" count="1">
            <x v="1"/>
          </reference>
        </references>
      </pivotArea>
    </format>
    <format dxfId="8816">
      <pivotArea dataOnly="0" labelOnly="1" fieldPosition="0">
        <references count="2">
          <reference field="2" count="1" selected="0">
            <x v="14"/>
          </reference>
          <reference field="13" count="3">
            <x v="2"/>
            <x v="3"/>
            <x v="4"/>
          </reference>
        </references>
      </pivotArea>
    </format>
    <format dxfId="8815">
      <pivotArea dataOnly="0" labelOnly="1" fieldPosition="0">
        <references count="2">
          <reference field="2" count="1" selected="0">
            <x v="15"/>
          </reference>
          <reference field="13" count="1">
            <x v="3"/>
          </reference>
        </references>
      </pivotArea>
    </format>
    <format dxfId="8814">
      <pivotArea dataOnly="0" labelOnly="1" fieldPosition="0">
        <references count="2">
          <reference field="2" count="1" selected="0">
            <x v="16"/>
          </reference>
          <reference field="13" count="4">
            <x v="0"/>
            <x v="1"/>
            <x v="2"/>
            <x v="3"/>
          </reference>
        </references>
      </pivotArea>
    </format>
    <format dxfId="8813">
      <pivotArea dataOnly="0" labelOnly="1" fieldPosition="0">
        <references count="2">
          <reference field="2" count="1" selected="0">
            <x v="17"/>
          </reference>
          <reference field="13" count="2">
            <x v="0"/>
            <x v="4"/>
          </reference>
        </references>
      </pivotArea>
    </format>
    <format dxfId="8812">
      <pivotArea dataOnly="0" labelOnly="1" fieldPosition="0">
        <references count="2">
          <reference field="2" count="1" selected="0">
            <x v="18"/>
          </reference>
          <reference field="13" count="1">
            <x v="1"/>
          </reference>
        </references>
      </pivotArea>
    </format>
    <format dxfId="8811">
      <pivotArea dataOnly="0" labelOnly="1" fieldPosition="0">
        <references count="2">
          <reference field="2" count="1" selected="0">
            <x v="19"/>
          </reference>
          <reference field="13" count="4">
            <x v="0"/>
            <x v="2"/>
            <x v="3"/>
            <x v="4"/>
          </reference>
        </references>
      </pivotArea>
    </format>
    <format dxfId="8810">
      <pivotArea dataOnly="0" labelOnly="1" fieldPosition="0">
        <references count="2">
          <reference field="2" count="1" selected="0">
            <x v="20"/>
          </reference>
          <reference field="13" count="4">
            <x v="0"/>
            <x v="1"/>
            <x v="2"/>
            <x v="3"/>
          </reference>
        </references>
      </pivotArea>
    </format>
    <format dxfId="8809">
      <pivotArea dataOnly="0" labelOnly="1" fieldPosition="0">
        <references count="3">
          <reference field="2" count="1" selected="0">
            <x v="0"/>
          </reference>
          <reference field="13" count="1" selected="0">
            <x v="0"/>
          </reference>
          <reference field="14" count="3">
            <x v="16"/>
            <x v="17"/>
            <x v="19"/>
          </reference>
        </references>
      </pivotArea>
    </format>
    <format dxfId="8808">
      <pivotArea dataOnly="0" labelOnly="1" fieldPosition="0">
        <references count="3">
          <reference field="2" count="1" selected="0">
            <x v="0"/>
          </reference>
          <reference field="13" count="1" selected="0">
            <x v="1"/>
          </reference>
          <reference field="14" count="2">
            <x v="23"/>
            <x v="26"/>
          </reference>
        </references>
      </pivotArea>
    </format>
    <format dxfId="8807">
      <pivotArea dataOnly="0" labelOnly="1" fieldPosition="0">
        <references count="3">
          <reference field="2" count="1" selected="0">
            <x v="1"/>
          </reference>
          <reference field="13" count="1" selected="0">
            <x v="1"/>
          </reference>
          <reference field="14" count="1">
            <x v="25"/>
          </reference>
        </references>
      </pivotArea>
    </format>
    <format dxfId="8806">
      <pivotArea dataOnly="0" labelOnly="1" fieldPosition="0">
        <references count="3">
          <reference field="2" count="1" selected="0">
            <x v="2"/>
          </reference>
          <reference field="13" count="1" selected="0">
            <x v="3"/>
          </reference>
          <reference field="14" count="1">
            <x v="6"/>
          </reference>
        </references>
      </pivotArea>
    </format>
    <format dxfId="8805">
      <pivotArea dataOnly="0" labelOnly="1" fieldPosition="0">
        <references count="3">
          <reference field="2" count="1" selected="0">
            <x v="3"/>
          </reference>
          <reference field="13" count="1" selected="0">
            <x v="0"/>
          </reference>
          <reference field="14" count="1">
            <x v="17"/>
          </reference>
        </references>
      </pivotArea>
    </format>
    <format dxfId="8804">
      <pivotArea dataOnly="0" labelOnly="1" fieldPosition="0">
        <references count="3">
          <reference field="2" count="1" selected="0">
            <x v="4"/>
          </reference>
          <reference field="13" count="1" selected="0">
            <x v="0"/>
          </reference>
          <reference field="14" count="1">
            <x v="18"/>
          </reference>
        </references>
      </pivotArea>
    </format>
    <format dxfId="8803">
      <pivotArea dataOnly="0" labelOnly="1" fieldPosition="0">
        <references count="3">
          <reference field="2" count="1" selected="0">
            <x v="5"/>
          </reference>
          <reference field="13" count="1" selected="0">
            <x v="3"/>
          </reference>
          <reference field="14" count="2">
            <x v="1"/>
            <x v="5"/>
          </reference>
        </references>
      </pivotArea>
    </format>
    <format dxfId="8802">
      <pivotArea dataOnly="0" labelOnly="1" fieldPosition="0">
        <references count="3">
          <reference field="2" count="1" selected="0">
            <x v="6"/>
          </reference>
          <reference field="13" count="1" selected="0">
            <x v="1"/>
          </reference>
          <reference field="14" count="1">
            <x v="26"/>
          </reference>
        </references>
      </pivotArea>
    </format>
    <format dxfId="8801">
      <pivotArea dataOnly="0" labelOnly="1" fieldPosition="0">
        <references count="3">
          <reference field="2" count="1" selected="0">
            <x v="7"/>
          </reference>
          <reference field="13" count="1" selected="0">
            <x v="0"/>
          </reference>
          <reference field="14" count="1">
            <x v="20"/>
          </reference>
        </references>
      </pivotArea>
    </format>
    <format dxfId="8800">
      <pivotArea dataOnly="0" labelOnly="1" fieldPosition="0">
        <references count="3">
          <reference field="2" count="1" selected="0">
            <x v="8"/>
          </reference>
          <reference field="13" count="1" selected="0">
            <x v="1"/>
          </reference>
          <reference field="14" count="1">
            <x v="27"/>
          </reference>
        </references>
      </pivotArea>
    </format>
    <format dxfId="8799">
      <pivotArea dataOnly="0" labelOnly="1" fieldPosition="0">
        <references count="3">
          <reference field="2" count="1" selected="0">
            <x v="8"/>
          </reference>
          <reference field="13" count="1" selected="0">
            <x v="3"/>
          </reference>
          <reference field="14" count="1">
            <x v="1"/>
          </reference>
        </references>
      </pivotArea>
    </format>
    <format dxfId="8798">
      <pivotArea dataOnly="0" labelOnly="1" fieldPosition="0">
        <references count="3">
          <reference field="2" count="1" selected="0">
            <x v="8"/>
          </reference>
          <reference field="13" count="1" selected="0">
            <x v="4"/>
          </reference>
          <reference field="14" count="2">
            <x v="8"/>
            <x v="11"/>
          </reference>
        </references>
      </pivotArea>
    </format>
    <format dxfId="8797">
      <pivotArea dataOnly="0" labelOnly="1" fieldPosition="0">
        <references count="3">
          <reference field="2" count="1" selected="0">
            <x v="9"/>
          </reference>
          <reference field="13" count="1" selected="0">
            <x v="0"/>
          </reference>
          <reference field="14" count="1">
            <x v="19"/>
          </reference>
        </references>
      </pivotArea>
    </format>
    <format dxfId="8796">
      <pivotArea dataOnly="0" labelOnly="1" fieldPosition="0">
        <references count="3">
          <reference field="2" count="1" selected="0">
            <x v="9"/>
          </reference>
          <reference field="13" count="1" selected="0">
            <x v="3"/>
          </reference>
          <reference field="14" count="4">
            <x v="2"/>
            <x v="3"/>
            <x v="4"/>
            <x v="6"/>
          </reference>
        </references>
      </pivotArea>
    </format>
    <format dxfId="8795">
      <pivotArea dataOnly="0" labelOnly="1" fieldPosition="0">
        <references count="3">
          <reference field="2" count="1" selected="0">
            <x v="9"/>
          </reference>
          <reference field="13" count="1" selected="0">
            <x v="4"/>
          </reference>
          <reference field="14" count="1">
            <x v="8"/>
          </reference>
        </references>
      </pivotArea>
    </format>
    <format dxfId="8794">
      <pivotArea dataOnly="0" labelOnly="1" fieldPosition="0">
        <references count="3">
          <reference field="2" count="1" selected="0">
            <x v="10"/>
          </reference>
          <reference field="13" count="1" selected="0">
            <x v="0"/>
          </reference>
          <reference field="14" count="2">
            <x v="16"/>
            <x v="22"/>
          </reference>
        </references>
      </pivotArea>
    </format>
    <format dxfId="8793">
      <pivotArea dataOnly="0" labelOnly="1" fieldPosition="0">
        <references count="3">
          <reference field="2" count="1" selected="0">
            <x v="11"/>
          </reference>
          <reference field="13" count="1" selected="0">
            <x v="3"/>
          </reference>
          <reference field="14" count="1">
            <x v="2"/>
          </reference>
        </references>
      </pivotArea>
    </format>
    <format dxfId="8792">
      <pivotArea dataOnly="0" labelOnly="1" fieldPosition="0">
        <references count="3">
          <reference field="2" count="1" selected="0">
            <x v="12"/>
          </reference>
          <reference field="13" count="1" selected="0">
            <x v="3"/>
          </reference>
          <reference field="14" count="1">
            <x v="6"/>
          </reference>
        </references>
      </pivotArea>
    </format>
    <format dxfId="8791">
      <pivotArea dataOnly="0" labelOnly="1" fieldPosition="0">
        <references count="3">
          <reference field="2" count="1" selected="0">
            <x v="13"/>
          </reference>
          <reference field="13" count="1" selected="0">
            <x v="1"/>
          </reference>
          <reference field="14" count="1">
            <x v="24"/>
          </reference>
        </references>
      </pivotArea>
    </format>
    <format dxfId="8790">
      <pivotArea dataOnly="0" labelOnly="1" fieldPosition="0">
        <references count="3">
          <reference field="2" count="1" selected="0">
            <x v="14"/>
          </reference>
          <reference field="13" count="1" selected="0">
            <x v="2"/>
          </reference>
          <reference field="14" count="2">
            <x v="29"/>
            <x v="30"/>
          </reference>
        </references>
      </pivotArea>
    </format>
    <format dxfId="8789">
      <pivotArea dataOnly="0" labelOnly="1" fieldPosition="0">
        <references count="3">
          <reference field="2" count="1" selected="0">
            <x v="14"/>
          </reference>
          <reference field="13" count="1" selected="0">
            <x v="3"/>
          </reference>
          <reference field="14" count="1">
            <x v="7"/>
          </reference>
        </references>
      </pivotArea>
    </format>
    <format dxfId="8788">
      <pivotArea dataOnly="0" labelOnly="1" fieldPosition="0">
        <references count="3">
          <reference field="2" count="1" selected="0">
            <x v="14"/>
          </reference>
          <reference field="13" count="1" selected="0">
            <x v="4"/>
          </reference>
          <reference field="14" count="1">
            <x v="8"/>
          </reference>
        </references>
      </pivotArea>
    </format>
    <format dxfId="8787">
      <pivotArea dataOnly="0" labelOnly="1" fieldPosition="0">
        <references count="3">
          <reference field="2" count="1" selected="0">
            <x v="15"/>
          </reference>
          <reference field="13" count="1" selected="0">
            <x v="3"/>
          </reference>
          <reference field="14" count="1">
            <x v="6"/>
          </reference>
        </references>
      </pivotArea>
    </format>
    <format dxfId="8786">
      <pivotArea dataOnly="0" labelOnly="1" fieldPosition="0">
        <references count="3">
          <reference field="2" count="1" selected="0">
            <x v="16"/>
          </reference>
          <reference field="13" count="1" selected="0">
            <x v="0"/>
          </reference>
          <reference field="14" count="1">
            <x v="21"/>
          </reference>
        </references>
      </pivotArea>
    </format>
    <format dxfId="8785">
      <pivotArea dataOnly="0" labelOnly="1" fieldPosition="0">
        <references count="3">
          <reference field="2" count="1" selected="0">
            <x v="16"/>
          </reference>
          <reference field="13" count="1" selected="0">
            <x v="1"/>
          </reference>
          <reference field="14" count="1">
            <x v="24"/>
          </reference>
        </references>
      </pivotArea>
    </format>
    <format dxfId="8784">
      <pivotArea dataOnly="0" labelOnly="1" fieldPosition="0">
        <references count="3">
          <reference field="2" count="1" selected="0">
            <x v="16"/>
          </reference>
          <reference field="13" count="1" selected="0">
            <x v="2"/>
          </reference>
          <reference field="14" count="2">
            <x v="29"/>
            <x v="31"/>
          </reference>
        </references>
      </pivotArea>
    </format>
    <format dxfId="8783">
      <pivotArea dataOnly="0" labelOnly="1" fieldPosition="0">
        <references count="3">
          <reference field="2" count="1" selected="0">
            <x v="16"/>
          </reference>
          <reference field="13" count="1" selected="0">
            <x v="3"/>
          </reference>
          <reference field="14" count="2">
            <x v="0"/>
            <x v="1"/>
          </reference>
        </references>
      </pivotArea>
    </format>
    <format dxfId="8782">
      <pivotArea dataOnly="0" labelOnly="1" fieldPosition="0">
        <references count="3">
          <reference field="2" count="1" selected="0">
            <x v="17"/>
          </reference>
          <reference field="13" count="1" selected="0">
            <x v="0"/>
          </reference>
          <reference field="14" count="2">
            <x v="18"/>
            <x v="22"/>
          </reference>
        </references>
      </pivotArea>
    </format>
    <format dxfId="8781">
      <pivotArea dataOnly="0" labelOnly="1" fieldPosition="0">
        <references count="3">
          <reference field="2" count="1" selected="0">
            <x v="17"/>
          </reference>
          <reference field="13" count="1" selected="0">
            <x v="4"/>
          </reference>
          <reference field="14" count="1">
            <x v="8"/>
          </reference>
        </references>
      </pivotArea>
    </format>
    <format dxfId="8780">
      <pivotArea dataOnly="0" labelOnly="1" fieldPosition="0">
        <references count="3">
          <reference field="2" count="1" selected="0">
            <x v="18"/>
          </reference>
          <reference field="13" count="1" selected="0">
            <x v="1"/>
          </reference>
          <reference field="14" count="1">
            <x v="24"/>
          </reference>
        </references>
      </pivotArea>
    </format>
    <format dxfId="8779">
      <pivotArea dataOnly="0" labelOnly="1" fieldPosition="0">
        <references count="3">
          <reference field="2" count="1" selected="0">
            <x v="19"/>
          </reference>
          <reference field="13" count="1" selected="0">
            <x v="0"/>
          </reference>
          <reference field="14" count="1">
            <x v="16"/>
          </reference>
        </references>
      </pivotArea>
    </format>
    <format dxfId="8778">
      <pivotArea dataOnly="0" labelOnly="1" fieldPosition="0">
        <references count="3">
          <reference field="2" count="1" selected="0">
            <x v="19"/>
          </reference>
          <reference field="13" count="1" selected="0">
            <x v="2"/>
          </reference>
          <reference field="14" count="2">
            <x v="29"/>
            <x v="30"/>
          </reference>
        </references>
      </pivotArea>
    </format>
    <format dxfId="8777">
      <pivotArea dataOnly="0" labelOnly="1" fieldPosition="0">
        <references count="3">
          <reference field="2" count="1" selected="0">
            <x v="19"/>
          </reference>
          <reference field="13" count="1" selected="0">
            <x v="3"/>
          </reference>
          <reference field="14" count="1">
            <x v="6"/>
          </reference>
        </references>
      </pivotArea>
    </format>
    <format dxfId="8776">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8775">
      <pivotArea dataOnly="0" labelOnly="1" fieldPosition="0">
        <references count="3">
          <reference field="2" count="1" selected="0">
            <x v="20"/>
          </reference>
          <reference field="13" count="1" selected="0">
            <x v="0"/>
          </reference>
          <reference field="14" count="2">
            <x v="18"/>
            <x v="22"/>
          </reference>
        </references>
      </pivotArea>
    </format>
    <format dxfId="8774">
      <pivotArea dataOnly="0" labelOnly="1" fieldPosition="0">
        <references count="3">
          <reference field="2" count="1" selected="0">
            <x v="20"/>
          </reference>
          <reference field="13" count="1" selected="0">
            <x v="1"/>
          </reference>
          <reference field="14" count="1">
            <x v="28"/>
          </reference>
        </references>
      </pivotArea>
    </format>
    <format dxfId="8773">
      <pivotArea dataOnly="0" labelOnly="1" fieldPosition="0">
        <references count="3">
          <reference field="2" count="1" selected="0">
            <x v="20"/>
          </reference>
          <reference field="13" count="1" selected="0">
            <x v="2"/>
          </reference>
          <reference field="14" count="1">
            <x v="32"/>
          </reference>
        </references>
      </pivotArea>
    </format>
    <format dxfId="8772">
      <pivotArea dataOnly="0" labelOnly="1" fieldPosition="0">
        <references count="3">
          <reference field="2" count="1" selected="0">
            <x v="20"/>
          </reference>
          <reference field="13" count="1" selected="0">
            <x v="3"/>
          </reference>
          <reference field="14" count="1">
            <x v="6"/>
          </reference>
        </references>
      </pivotArea>
    </format>
    <format dxfId="8771">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8770">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8769">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8768">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8767">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8766">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8765">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8764">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8763">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8762">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8761">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8760">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8759">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8758">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8757">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8756">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8755">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8754">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8753">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8752">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8751">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8750">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8749">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8748">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8747">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8746">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8745">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8744">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8743">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8742">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8741">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8740">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8739">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8738">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8737">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8736">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8735">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8734">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8733">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8732">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8731">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8730">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8729">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8728">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8727">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8726">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8725">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8724">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8723">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8722">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8721">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8720">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8719">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8718">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8717">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8716">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8715">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8714">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8713">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8712">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8711">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8710">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8709">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8708">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8707">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8706">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8705">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8704">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8703">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8702">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8701">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8700">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8699">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8698">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8697">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8696">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8695">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8694">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8693">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8692">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8691">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8690">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8689">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8688">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8687">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8686">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8685">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8684">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8683">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8682">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8681">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8680">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8679">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8678">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8677">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8676">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8675">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8674">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8673">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8672">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8671">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8670">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8669">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8668">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8667">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8666">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8665">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8664">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8663">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8662">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8661">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8660">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8659">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8658">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8657">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8656">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8655">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8654">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8653">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8652">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8651">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8650">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8649">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8648">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8647">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8646">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8645">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8644">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8643">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8642">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8641">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8640">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8639">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8638">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8637">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8636">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8635">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8634">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8633">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8632">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8631">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8630">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8629">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8628">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8627">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8626">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8625">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8624">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8623">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8622">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8621">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8620">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8619">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8618">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8617">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8616">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8615">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8614">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8613">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8612">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8611">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8610">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8609">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8608">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8607">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8606">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8605">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8604">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8603">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8602">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8601">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8600">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8599">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8598">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8597">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8596">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8595">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8594">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8593">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8592">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8591">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8590">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8589">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8588">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8587">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8586">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8585">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8584">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8583">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8582">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8581">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8580">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8579">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8578">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8577">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8576">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8575">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8574">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8573">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8572">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8571">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8570">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8569">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8568">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8567">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8566">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8565">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8564">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8563">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8562">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8561">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8560">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8559">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8558">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8557">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8556">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8555">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8554">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8553">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8552">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8551">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8550">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8549">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8548">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8547">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8546">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8545">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8544">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8543">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8542">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8541">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8540">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8539">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8538">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8537">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8536">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8535">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8534">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8533">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8532">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8531">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8530">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8529">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8528">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8527">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8526">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8525">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8524">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8523">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8522">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8521">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8520">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8519">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8518">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8517">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8516">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8515">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8514">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8513">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8512">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8511">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8510">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8509">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8508">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8507">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8506">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8505">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8504">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8503">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8502">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8501">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8500">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8499">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8498">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8497">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8496">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8495">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8494">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8493">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8492">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8491">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8490">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8489">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8488">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8487">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8486">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8485">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8484">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8483">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8482">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8481">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8480">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8479">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8478">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8477">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8476">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8475">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8474">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8473">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8472">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8471">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8470">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8469">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8468">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8467">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8466">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8465">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8464">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8463">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8462">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8461">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8460">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8459">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8458">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8457">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8456">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8455">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8454">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8453">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8452">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8451">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8450">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8449">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8448">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8447">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8446">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8445">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8444">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8443">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8442">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8441">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8440">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8439">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8438">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8437">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8436">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8435">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8434">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8433">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8432">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8431">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8430">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8429">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8428">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8427">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8426">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8425">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8424">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8423">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8422">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8421">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8420">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8419">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8418">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8417">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8416">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8415">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8414">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8413">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8412">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8411">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8410">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8409">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8408">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8407">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8406">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8405">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8404">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8403">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8402">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8401">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8400">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8399">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8398">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8397">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8396">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8395">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8394">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8393">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8392">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8391">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8390">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8389">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8388">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8387">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8386">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8385">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8384">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8383">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8382">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8381">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8380">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8379">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8378">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8377">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8376">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8375">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8374">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8373">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8372">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8371">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8370">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8369">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8368">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8367">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8366">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8365">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8364">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8363">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8362">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8361">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8360">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8359">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8358">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8357">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8356">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8355">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8354">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8353">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8352">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8351">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8350">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8349">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8348">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8347">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8346">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8345">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8344">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8343">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8342">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8341">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8340">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8339">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8338">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8337">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8336">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8335">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8334">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8333">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8332">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8331">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8330">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8329">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8328">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8327">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8326">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8325">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8324">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8323">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8322">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8321">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8320">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8319">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8318">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8317">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8316">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8315">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8314">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8313">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8312">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8311">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8310">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8309">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8308">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8307">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8306">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8305">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8304">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8303">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8302">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8301">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8300">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8299">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8298">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8297">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8296">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8295">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8294">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8293">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8292">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8291">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8290">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8289">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8288">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8287">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8286">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8285">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8284">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8283">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8282">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8281">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8280">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8279">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8278">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8277">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8276">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8275">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8274">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8273">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8272">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8271">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8270">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8269">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8268">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8267">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8266">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8265">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8264">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8263">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8262">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8261">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8260">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8259">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8258">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8257">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8256">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8255">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8254">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8253">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8252">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8251">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8250">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8249">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8248">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8247">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8246">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8245">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8244">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8243">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8242">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8241">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8240">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8239">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8238">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8237">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8236">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8235">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8234">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8233">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8232">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8231">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8230">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8229">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8228">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8227">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8226">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8225">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8224">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8223">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8222">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8221">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8220">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8219">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8218">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8217">
      <pivotArea dataOnly="0" labelOnly="1" outline="0" fieldPosition="0">
        <references count="1">
          <reference field="4294967294" count="8">
            <x v="0"/>
            <x v="1"/>
            <x v="2"/>
            <x v="3"/>
            <x v="4"/>
            <x v="5"/>
            <x v="6"/>
            <x v="7"/>
          </reference>
        </references>
      </pivotArea>
    </format>
    <format dxfId="8216">
      <pivotArea dataOnly="0" labelOnly="1" fieldPosition="0">
        <references count="1">
          <reference field="2" count="0"/>
        </references>
      </pivotArea>
    </format>
    <format dxfId="8215">
      <pivotArea dataOnly="0" labelOnly="1" fieldPosition="0">
        <references count="1">
          <reference field="13" count="0"/>
        </references>
      </pivotArea>
    </format>
    <format dxfId="8214">
      <pivotArea dataOnly="0" labelOnly="1" fieldPosition="0">
        <references count="1">
          <reference field="14" count="0"/>
        </references>
      </pivotArea>
    </format>
    <format dxfId="8213">
      <pivotArea dataOnly="0" labelOnly="1" fieldPosition="0">
        <references count="1">
          <reference field="15" count="0"/>
        </references>
      </pivotArea>
    </format>
    <format dxfId="8212">
      <pivotArea outline="0" collapsedLevelsAreSubtotals="1" fieldPosition="0">
        <references count="1">
          <reference field="4294967294" count="2" selected="0">
            <x v="6"/>
            <x v="7"/>
          </reference>
        </references>
      </pivotArea>
    </format>
    <format dxfId="8211">
      <pivotArea dataOnly="0" labelOnly="1" outline="0" fieldPosition="0">
        <references count="1">
          <reference field="4294967294" count="2">
            <x v="6"/>
            <x v="7"/>
          </reference>
        </references>
      </pivotArea>
    </format>
    <format dxfId="8210">
      <pivotArea field="2" type="button" dataOnly="0" labelOnly="1" outline="0" axis="axisRow" fieldPosition="0"/>
    </format>
    <format dxfId="8209">
      <pivotArea dataOnly="0" labelOnly="1" outline="0" fieldPosition="0">
        <references count="1">
          <reference field="4294967294" count="8">
            <x v="0"/>
            <x v="1"/>
            <x v="2"/>
            <x v="3"/>
            <x v="4"/>
            <x v="5"/>
            <x v="6"/>
            <x v="7"/>
          </reference>
        </references>
      </pivotArea>
    </format>
    <format dxfId="8208">
      <pivotArea field="3" type="button" dataOnly="0" labelOnly="1" outline="0" axis="axisPage" fieldPosition="0"/>
    </format>
    <format dxfId="8207">
      <pivotArea field="2" type="button" dataOnly="0" labelOnly="1" outline="0" axis="axisRow" fieldPosition="0"/>
    </format>
    <format dxfId="8206">
      <pivotArea dataOnly="0" labelOnly="1" fieldPosition="0">
        <references count="1">
          <reference field="2" count="1">
            <x v="1"/>
          </reference>
        </references>
      </pivotArea>
    </format>
    <format dxfId="8205">
      <pivotArea dataOnly="0" labelOnly="1" grandRow="1" outline="0" fieldPosition="0"/>
    </format>
    <format dxfId="8204">
      <pivotArea dataOnly="0" labelOnly="1" fieldPosition="0">
        <references count="2">
          <reference field="2" count="1" selected="0">
            <x v="1"/>
          </reference>
          <reference field="13" count="1">
            <x v="1"/>
          </reference>
        </references>
      </pivotArea>
    </format>
    <format dxfId="8203">
      <pivotArea dataOnly="0" labelOnly="1" fieldPosition="0">
        <references count="3">
          <reference field="2" count="1" selected="0">
            <x v="1"/>
          </reference>
          <reference field="13" count="1" selected="0">
            <x v="1"/>
          </reference>
          <reference field="14" count="1">
            <x v="25"/>
          </reference>
        </references>
      </pivotArea>
    </format>
    <format dxfId="8202">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8201">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8200">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8199">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8198">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8197">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8196">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8195">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8194">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8193">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8192">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8191">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8190">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8189">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8188">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8187">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8186">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8185">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8184">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8183">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8182">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8181">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8180">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8179">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8178">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8177">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8176">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8175">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8174">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8173">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8172">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8171">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8170">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8169">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8168">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8167">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8166">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8165">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8164">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8163">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8162">
      <pivotArea outline="0" collapsedLevelsAreSubtotals="1" fieldPosition="0"/>
    </format>
    <format dxfId="8161">
      <pivotArea dataOnly="0" labelOnly="1" outline="0" fieldPosition="0">
        <references count="1">
          <reference field="3" count="1">
            <x v="9"/>
          </reference>
        </references>
      </pivotArea>
    </format>
    <format dxfId="8160">
      <pivotArea dataOnly="0" labelOnly="1" outline="0" fieldPosition="0">
        <references count="1">
          <reference field="4294967294" count="8">
            <x v="0"/>
            <x v="1"/>
            <x v="2"/>
            <x v="3"/>
            <x v="4"/>
            <x v="5"/>
            <x v="6"/>
            <x v="7"/>
          </reference>
        </references>
      </pivotArea>
    </format>
    <format dxfId="8159">
      <pivotArea outline="0" collapsedLevelsAreSubtotals="1" fieldPosition="0">
        <references count="1">
          <reference field="4294967294" count="2" selected="0">
            <x v="6"/>
            <x v="7"/>
          </reference>
        </references>
      </pivotArea>
    </format>
    <format dxfId="8158">
      <pivotArea dataOnly="0" labelOnly="1" outline="0" fieldPosition="0">
        <references count="1">
          <reference field="4294967294" count="2">
            <x v="6"/>
            <x v="7"/>
          </reference>
        </references>
      </pivotArea>
    </format>
    <format dxfId="8157">
      <pivotArea outline="0" collapsedLevelsAreSubtotals="1" fieldPosition="0">
        <references count="1">
          <reference field="4294967294" count="2" selected="0">
            <x v="6"/>
            <x v="7"/>
          </reference>
        </references>
      </pivotArea>
    </format>
    <format dxfId="8156">
      <pivotArea dataOnly="0" labelOnly="1" outline="0" fieldPosition="0">
        <references count="1">
          <reference field="4294967294" count="2">
            <x v="6"/>
            <x v="7"/>
          </reference>
        </references>
      </pivotArea>
    </format>
    <format dxfId="8155">
      <pivotArea outline="0" collapsedLevelsAreSubtotals="1" fieldPosition="0">
        <references count="1">
          <reference field="4294967294" count="2" selected="0">
            <x v="6"/>
            <x v="7"/>
          </reference>
        </references>
      </pivotArea>
    </format>
    <format dxfId="8154">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6"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27"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24">
    <i>
      <x v="2"/>
    </i>
    <i r="1">
      <x v="3"/>
    </i>
    <i r="2">
      <x v="6"/>
    </i>
    <i r="3">
      <x v="29"/>
    </i>
    <i r="4">
      <x v="1"/>
    </i>
    <i r="5">
      <x v="177"/>
    </i>
    <i r="5">
      <x v="179"/>
    </i>
    <i r="4">
      <x v="2"/>
    </i>
    <i r="5">
      <x/>
    </i>
    <i r="4">
      <x v="115"/>
    </i>
    <i r="5">
      <x/>
    </i>
    <i r="4">
      <x v="116"/>
    </i>
    <i r="5">
      <x/>
    </i>
    <i r="4">
      <x v="117"/>
    </i>
    <i r="5">
      <x/>
    </i>
    <i r="4">
      <x v="118"/>
    </i>
    <i r="5">
      <x/>
    </i>
    <i r="4">
      <x v="119"/>
    </i>
    <i r="5">
      <x/>
    </i>
    <i r="4">
      <x v="120"/>
    </i>
    <i r="5">
      <x/>
    </i>
    <i r="4">
      <x v="142"/>
    </i>
    <i r="5">
      <x/>
    </i>
    <i t="grand">
      <x/>
    </i>
  </rowItems>
  <colFields count="1">
    <field x="-2"/>
  </colFields>
  <colItems count="8">
    <i>
      <x/>
    </i>
    <i i="1">
      <x v="1"/>
    </i>
    <i i="2">
      <x v="2"/>
    </i>
    <i i="3">
      <x v="3"/>
    </i>
    <i i="4">
      <x v="4"/>
    </i>
    <i i="5">
      <x v="5"/>
    </i>
    <i i="6">
      <x v="6"/>
    </i>
    <i i="7">
      <x v="7"/>
    </i>
  </colItems>
  <pageFields count="1">
    <pageField fld="3" item="10"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78">
    <format dxfId="8153">
      <pivotArea outline="0" collapsedLevelsAreSubtotals="1" fieldPosition="0">
        <references count="1">
          <reference field="4294967294" count="2" selected="0">
            <x v="6"/>
            <x v="7"/>
          </reference>
        </references>
      </pivotArea>
    </format>
    <format dxfId="8152">
      <pivotArea dataOnly="0" labelOnly="1" outline="0" fieldPosition="0">
        <references count="1">
          <reference field="4294967294" count="2">
            <x v="6"/>
            <x v="7"/>
          </reference>
        </references>
      </pivotArea>
    </format>
    <format dxfId="8151">
      <pivotArea outline="0" collapsedLevelsAreSubtotals="1" fieldPosition="0">
        <references count="1">
          <reference field="4294967294" count="2" selected="0">
            <x v="6"/>
            <x v="7"/>
          </reference>
        </references>
      </pivotArea>
    </format>
    <format dxfId="8150">
      <pivotArea dataOnly="0" labelOnly="1" outline="0" fieldPosition="0">
        <references count="1">
          <reference field="4294967294" count="2">
            <x v="6"/>
            <x v="7"/>
          </reference>
        </references>
      </pivotArea>
    </format>
    <format dxfId="8149">
      <pivotArea dataOnly="0" labelOnly="1" fieldPosition="0">
        <references count="1">
          <reference field="13" count="0"/>
        </references>
      </pivotArea>
    </format>
    <format dxfId="8148">
      <pivotArea dataOnly="0" labelOnly="1" fieldPosition="0">
        <references count="1">
          <reference field="14" count="0"/>
        </references>
      </pivotArea>
    </format>
    <format dxfId="8147">
      <pivotArea dataOnly="0" labelOnly="1" fieldPosition="0">
        <references count="1">
          <reference field="14" count="0"/>
        </references>
      </pivotArea>
    </format>
    <format dxfId="8146">
      <pivotArea dataOnly="0" labelOnly="1" fieldPosition="0">
        <references count="1">
          <reference field="15" count="0"/>
        </references>
      </pivotArea>
    </format>
    <format dxfId="8145">
      <pivotArea dataOnly="0" labelOnly="1" fieldPosition="0">
        <references count="1">
          <reference field="15" count="0"/>
        </references>
      </pivotArea>
    </format>
    <format dxfId="8144">
      <pivotArea dataOnly="0" labelOnly="1" fieldPosition="0">
        <references count="1">
          <reference field="15" count="0"/>
        </references>
      </pivotArea>
    </format>
    <format dxfId="8143">
      <pivotArea dataOnly="0" labelOnly="1" fieldPosition="0">
        <references count="1">
          <reference field="12" count="0"/>
        </references>
      </pivotArea>
    </format>
    <format dxfId="8142">
      <pivotArea dataOnly="0" labelOnly="1" fieldPosition="0">
        <references count="1">
          <reference field="12" count="0"/>
        </references>
      </pivotArea>
    </format>
    <format dxfId="8141">
      <pivotArea dataOnly="0" labelOnly="1" fieldPosition="0">
        <references count="1">
          <reference field="12" count="0"/>
        </references>
      </pivotArea>
    </format>
    <format dxfId="8140">
      <pivotArea dataOnly="0" labelOnly="1" fieldPosition="0">
        <references count="1">
          <reference field="12" count="0"/>
        </references>
      </pivotArea>
    </format>
    <format dxfId="8139">
      <pivotArea dataOnly="0" labelOnly="1" fieldPosition="0">
        <references count="1">
          <reference field="8" count="0"/>
        </references>
      </pivotArea>
    </format>
    <format dxfId="8138">
      <pivotArea dataOnly="0" labelOnly="1" fieldPosition="0">
        <references count="1">
          <reference field="8" count="0"/>
        </references>
      </pivotArea>
    </format>
    <format dxfId="8137">
      <pivotArea dataOnly="0" labelOnly="1" fieldPosition="0">
        <references count="1">
          <reference field="8" count="0"/>
        </references>
      </pivotArea>
    </format>
    <format dxfId="8136">
      <pivotArea dataOnly="0" labelOnly="1" fieldPosition="0">
        <references count="1">
          <reference field="8" count="0"/>
        </references>
      </pivotArea>
    </format>
    <format dxfId="8135">
      <pivotArea dataOnly="0" labelOnly="1" fieldPosition="0">
        <references count="1">
          <reference field="8" count="0"/>
        </references>
      </pivotArea>
    </format>
    <format dxfId="8134">
      <pivotArea dataOnly="0" labelOnly="1" fieldPosition="0">
        <references count="1">
          <reference field="13" count="0"/>
        </references>
      </pivotArea>
    </format>
    <format dxfId="8133">
      <pivotArea dataOnly="0" labelOnly="1" fieldPosition="0">
        <references count="1">
          <reference field="14" count="0"/>
        </references>
      </pivotArea>
    </format>
    <format dxfId="8132">
      <pivotArea dataOnly="0" labelOnly="1" fieldPosition="0">
        <references count="1">
          <reference field="14" count="0"/>
        </references>
      </pivotArea>
    </format>
    <format dxfId="8131">
      <pivotArea dataOnly="0" labelOnly="1" fieldPosition="0">
        <references count="1">
          <reference field="15" count="0"/>
        </references>
      </pivotArea>
    </format>
    <format dxfId="8130">
      <pivotArea dataOnly="0" labelOnly="1" fieldPosition="0">
        <references count="1">
          <reference field="12" count="0"/>
        </references>
      </pivotArea>
    </format>
    <format dxfId="8129">
      <pivotArea dataOnly="0" labelOnly="1" fieldPosition="0">
        <references count="1">
          <reference field="12" count="0"/>
        </references>
      </pivotArea>
    </format>
    <format dxfId="8128">
      <pivotArea outline="0" collapsedLevelsAreSubtotals="1" fieldPosition="0">
        <references count="1">
          <reference field="4294967294" count="2" selected="0">
            <x v="6"/>
            <x v="7"/>
          </reference>
        </references>
      </pivotArea>
    </format>
    <format dxfId="8127">
      <pivotArea dataOnly="0" labelOnly="1" outline="0" fieldPosition="0">
        <references count="1">
          <reference field="4294967294" count="2">
            <x v="6"/>
            <x v="7"/>
          </reference>
        </references>
      </pivotArea>
    </format>
    <format dxfId="8126">
      <pivotArea type="all" dataOnly="0" outline="0" fieldPosition="0"/>
    </format>
    <format dxfId="8125">
      <pivotArea outline="0" collapsedLevelsAreSubtotals="1" fieldPosition="0"/>
    </format>
    <format dxfId="8124">
      <pivotArea field="2" type="button" dataOnly="0" labelOnly="1" outline="0" axis="axisRow" fieldPosition="0"/>
    </format>
    <format dxfId="8123">
      <pivotArea dataOnly="0" labelOnly="1" fieldPosition="0">
        <references count="1">
          <reference field="2" count="0"/>
        </references>
      </pivotArea>
    </format>
    <format dxfId="8122">
      <pivotArea dataOnly="0" labelOnly="1" grandRow="1" outline="0" fieldPosition="0"/>
    </format>
    <format dxfId="8121">
      <pivotArea dataOnly="0" labelOnly="1" fieldPosition="0">
        <references count="2">
          <reference field="2" count="1" selected="0">
            <x v="0"/>
          </reference>
          <reference field="13" count="2">
            <x v="0"/>
            <x v="1"/>
          </reference>
        </references>
      </pivotArea>
    </format>
    <format dxfId="8120">
      <pivotArea dataOnly="0" labelOnly="1" fieldPosition="0">
        <references count="2">
          <reference field="2" count="1" selected="0">
            <x v="1"/>
          </reference>
          <reference field="13" count="1">
            <x v="1"/>
          </reference>
        </references>
      </pivotArea>
    </format>
    <format dxfId="8119">
      <pivotArea dataOnly="0" labelOnly="1" fieldPosition="0">
        <references count="2">
          <reference field="2" count="1" selected="0">
            <x v="2"/>
          </reference>
          <reference field="13" count="1">
            <x v="3"/>
          </reference>
        </references>
      </pivotArea>
    </format>
    <format dxfId="8118">
      <pivotArea dataOnly="0" labelOnly="1" fieldPosition="0">
        <references count="2">
          <reference field="2" count="1" selected="0">
            <x v="3"/>
          </reference>
          <reference field="13" count="1">
            <x v="0"/>
          </reference>
        </references>
      </pivotArea>
    </format>
    <format dxfId="8117">
      <pivotArea dataOnly="0" labelOnly="1" fieldPosition="0">
        <references count="2">
          <reference field="2" count="1" selected="0">
            <x v="4"/>
          </reference>
          <reference field="13" count="1">
            <x v="0"/>
          </reference>
        </references>
      </pivotArea>
    </format>
    <format dxfId="8116">
      <pivotArea dataOnly="0" labelOnly="1" fieldPosition="0">
        <references count="2">
          <reference field="2" count="1" selected="0">
            <x v="5"/>
          </reference>
          <reference field="13" count="1">
            <x v="3"/>
          </reference>
        </references>
      </pivotArea>
    </format>
    <format dxfId="8115">
      <pivotArea dataOnly="0" labelOnly="1" fieldPosition="0">
        <references count="2">
          <reference field="2" count="1" selected="0">
            <x v="6"/>
          </reference>
          <reference field="13" count="1">
            <x v="1"/>
          </reference>
        </references>
      </pivotArea>
    </format>
    <format dxfId="8114">
      <pivotArea dataOnly="0" labelOnly="1" fieldPosition="0">
        <references count="2">
          <reference field="2" count="1" selected="0">
            <x v="7"/>
          </reference>
          <reference field="13" count="1">
            <x v="0"/>
          </reference>
        </references>
      </pivotArea>
    </format>
    <format dxfId="8113">
      <pivotArea dataOnly="0" labelOnly="1" fieldPosition="0">
        <references count="2">
          <reference field="2" count="1" selected="0">
            <x v="8"/>
          </reference>
          <reference field="13" count="3">
            <x v="1"/>
            <x v="3"/>
            <x v="4"/>
          </reference>
        </references>
      </pivotArea>
    </format>
    <format dxfId="8112">
      <pivotArea dataOnly="0" labelOnly="1" fieldPosition="0">
        <references count="2">
          <reference field="2" count="1" selected="0">
            <x v="9"/>
          </reference>
          <reference field="13" count="3">
            <x v="0"/>
            <x v="3"/>
            <x v="4"/>
          </reference>
        </references>
      </pivotArea>
    </format>
    <format dxfId="8111">
      <pivotArea dataOnly="0" labelOnly="1" fieldPosition="0">
        <references count="2">
          <reference field="2" count="1" selected="0">
            <x v="10"/>
          </reference>
          <reference field="13" count="1">
            <x v="0"/>
          </reference>
        </references>
      </pivotArea>
    </format>
    <format dxfId="8110">
      <pivotArea dataOnly="0" labelOnly="1" fieldPosition="0">
        <references count="2">
          <reference field="2" count="1" selected="0">
            <x v="11"/>
          </reference>
          <reference field="13" count="1">
            <x v="3"/>
          </reference>
        </references>
      </pivotArea>
    </format>
    <format dxfId="8109">
      <pivotArea dataOnly="0" labelOnly="1" fieldPosition="0">
        <references count="2">
          <reference field="2" count="1" selected="0">
            <x v="12"/>
          </reference>
          <reference field="13" count="1">
            <x v="3"/>
          </reference>
        </references>
      </pivotArea>
    </format>
    <format dxfId="8108">
      <pivotArea dataOnly="0" labelOnly="1" fieldPosition="0">
        <references count="2">
          <reference field="2" count="1" selected="0">
            <x v="13"/>
          </reference>
          <reference field="13" count="1">
            <x v="1"/>
          </reference>
        </references>
      </pivotArea>
    </format>
    <format dxfId="8107">
      <pivotArea dataOnly="0" labelOnly="1" fieldPosition="0">
        <references count="2">
          <reference field="2" count="1" selected="0">
            <x v="14"/>
          </reference>
          <reference field="13" count="3">
            <x v="2"/>
            <x v="3"/>
            <x v="4"/>
          </reference>
        </references>
      </pivotArea>
    </format>
    <format dxfId="8106">
      <pivotArea dataOnly="0" labelOnly="1" fieldPosition="0">
        <references count="2">
          <reference field="2" count="1" selected="0">
            <x v="15"/>
          </reference>
          <reference field="13" count="1">
            <x v="3"/>
          </reference>
        </references>
      </pivotArea>
    </format>
    <format dxfId="8105">
      <pivotArea dataOnly="0" labelOnly="1" fieldPosition="0">
        <references count="2">
          <reference field="2" count="1" selected="0">
            <x v="16"/>
          </reference>
          <reference field="13" count="4">
            <x v="0"/>
            <x v="1"/>
            <x v="2"/>
            <x v="3"/>
          </reference>
        </references>
      </pivotArea>
    </format>
    <format dxfId="8104">
      <pivotArea dataOnly="0" labelOnly="1" fieldPosition="0">
        <references count="2">
          <reference field="2" count="1" selected="0">
            <x v="17"/>
          </reference>
          <reference field="13" count="2">
            <x v="0"/>
            <x v="4"/>
          </reference>
        </references>
      </pivotArea>
    </format>
    <format dxfId="8103">
      <pivotArea dataOnly="0" labelOnly="1" fieldPosition="0">
        <references count="2">
          <reference field="2" count="1" selected="0">
            <x v="18"/>
          </reference>
          <reference field="13" count="1">
            <x v="1"/>
          </reference>
        </references>
      </pivotArea>
    </format>
    <format dxfId="8102">
      <pivotArea dataOnly="0" labelOnly="1" fieldPosition="0">
        <references count="2">
          <reference field="2" count="1" selected="0">
            <x v="19"/>
          </reference>
          <reference field="13" count="4">
            <x v="0"/>
            <x v="2"/>
            <x v="3"/>
            <x v="4"/>
          </reference>
        </references>
      </pivotArea>
    </format>
    <format dxfId="8101">
      <pivotArea dataOnly="0" labelOnly="1" fieldPosition="0">
        <references count="2">
          <reference field="2" count="1" selected="0">
            <x v="20"/>
          </reference>
          <reference field="13" count="4">
            <x v="0"/>
            <x v="1"/>
            <x v="2"/>
            <x v="3"/>
          </reference>
        </references>
      </pivotArea>
    </format>
    <format dxfId="8100">
      <pivotArea dataOnly="0" labelOnly="1" fieldPosition="0">
        <references count="3">
          <reference field="2" count="1" selected="0">
            <x v="0"/>
          </reference>
          <reference field="13" count="1" selected="0">
            <x v="0"/>
          </reference>
          <reference field="14" count="3">
            <x v="16"/>
            <x v="17"/>
            <x v="19"/>
          </reference>
        </references>
      </pivotArea>
    </format>
    <format dxfId="8099">
      <pivotArea dataOnly="0" labelOnly="1" fieldPosition="0">
        <references count="3">
          <reference field="2" count="1" selected="0">
            <x v="0"/>
          </reference>
          <reference field="13" count="1" selected="0">
            <x v="1"/>
          </reference>
          <reference field="14" count="2">
            <x v="23"/>
            <x v="26"/>
          </reference>
        </references>
      </pivotArea>
    </format>
    <format dxfId="8098">
      <pivotArea dataOnly="0" labelOnly="1" fieldPosition="0">
        <references count="3">
          <reference field="2" count="1" selected="0">
            <x v="1"/>
          </reference>
          <reference field="13" count="1" selected="0">
            <x v="1"/>
          </reference>
          <reference field="14" count="1">
            <x v="25"/>
          </reference>
        </references>
      </pivotArea>
    </format>
    <format dxfId="8097">
      <pivotArea dataOnly="0" labelOnly="1" fieldPosition="0">
        <references count="3">
          <reference field="2" count="1" selected="0">
            <x v="2"/>
          </reference>
          <reference field="13" count="1" selected="0">
            <x v="3"/>
          </reference>
          <reference field="14" count="1">
            <x v="6"/>
          </reference>
        </references>
      </pivotArea>
    </format>
    <format dxfId="8096">
      <pivotArea dataOnly="0" labelOnly="1" fieldPosition="0">
        <references count="3">
          <reference field="2" count="1" selected="0">
            <x v="3"/>
          </reference>
          <reference field="13" count="1" selected="0">
            <x v="0"/>
          </reference>
          <reference field="14" count="1">
            <x v="17"/>
          </reference>
        </references>
      </pivotArea>
    </format>
    <format dxfId="8095">
      <pivotArea dataOnly="0" labelOnly="1" fieldPosition="0">
        <references count="3">
          <reference field="2" count="1" selected="0">
            <x v="4"/>
          </reference>
          <reference field="13" count="1" selected="0">
            <x v="0"/>
          </reference>
          <reference field="14" count="1">
            <x v="18"/>
          </reference>
        </references>
      </pivotArea>
    </format>
    <format dxfId="8094">
      <pivotArea dataOnly="0" labelOnly="1" fieldPosition="0">
        <references count="3">
          <reference field="2" count="1" selected="0">
            <x v="5"/>
          </reference>
          <reference field="13" count="1" selected="0">
            <x v="3"/>
          </reference>
          <reference field="14" count="2">
            <x v="1"/>
            <x v="5"/>
          </reference>
        </references>
      </pivotArea>
    </format>
    <format dxfId="8093">
      <pivotArea dataOnly="0" labelOnly="1" fieldPosition="0">
        <references count="3">
          <reference field="2" count="1" selected="0">
            <x v="6"/>
          </reference>
          <reference field="13" count="1" selected="0">
            <x v="1"/>
          </reference>
          <reference field="14" count="1">
            <x v="26"/>
          </reference>
        </references>
      </pivotArea>
    </format>
    <format dxfId="8092">
      <pivotArea dataOnly="0" labelOnly="1" fieldPosition="0">
        <references count="3">
          <reference field="2" count="1" selected="0">
            <x v="7"/>
          </reference>
          <reference field="13" count="1" selected="0">
            <x v="0"/>
          </reference>
          <reference field="14" count="1">
            <x v="20"/>
          </reference>
        </references>
      </pivotArea>
    </format>
    <format dxfId="8091">
      <pivotArea dataOnly="0" labelOnly="1" fieldPosition="0">
        <references count="3">
          <reference field="2" count="1" selected="0">
            <x v="8"/>
          </reference>
          <reference field="13" count="1" selected="0">
            <x v="1"/>
          </reference>
          <reference field="14" count="1">
            <x v="27"/>
          </reference>
        </references>
      </pivotArea>
    </format>
    <format dxfId="8090">
      <pivotArea dataOnly="0" labelOnly="1" fieldPosition="0">
        <references count="3">
          <reference field="2" count="1" selected="0">
            <x v="8"/>
          </reference>
          <reference field="13" count="1" selected="0">
            <x v="3"/>
          </reference>
          <reference field="14" count="1">
            <x v="1"/>
          </reference>
        </references>
      </pivotArea>
    </format>
    <format dxfId="8089">
      <pivotArea dataOnly="0" labelOnly="1" fieldPosition="0">
        <references count="3">
          <reference field="2" count="1" selected="0">
            <x v="8"/>
          </reference>
          <reference field="13" count="1" selected="0">
            <x v="4"/>
          </reference>
          <reference field="14" count="2">
            <x v="8"/>
            <x v="11"/>
          </reference>
        </references>
      </pivotArea>
    </format>
    <format dxfId="8088">
      <pivotArea dataOnly="0" labelOnly="1" fieldPosition="0">
        <references count="3">
          <reference field="2" count="1" selected="0">
            <x v="9"/>
          </reference>
          <reference field="13" count="1" selected="0">
            <x v="0"/>
          </reference>
          <reference field="14" count="1">
            <x v="19"/>
          </reference>
        </references>
      </pivotArea>
    </format>
    <format dxfId="8087">
      <pivotArea dataOnly="0" labelOnly="1" fieldPosition="0">
        <references count="3">
          <reference field="2" count="1" selected="0">
            <x v="9"/>
          </reference>
          <reference field="13" count="1" selected="0">
            <x v="3"/>
          </reference>
          <reference field="14" count="4">
            <x v="2"/>
            <x v="3"/>
            <x v="4"/>
            <x v="6"/>
          </reference>
        </references>
      </pivotArea>
    </format>
    <format dxfId="8086">
      <pivotArea dataOnly="0" labelOnly="1" fieldPosition="0">
        <references count="3">
          <reference field="2" count="1" selected="0">
            <x v="9"/>
          </reference>
          <reference field="13" count="1" selected="0">
            <x v="4"/>
          </reference>
          <reference field="14" count="1">
            <x v="8"/>
          </reference>
        </references>
      </pivotArea>
    </format>
    <format dxfId="8085">
      <pivotArea dataOnly="0" labelOnly="1" fieldPosition="0">
        <references count="3">
          <reference field="2" count="1" selected="0">
            <x v="10"/>
          </reference>
          <reference field="13" count="1" selected="0">
            <x v="0"/>
          </reference>
          <reference field="14" count="2">
            <x v="16"/>
            <x v="22"/>
          </reference>
        </references>
      </pivotArea>
    </format>
    <format dxfId="8084">
      <pivotArea dataOnly="0" labelOnly="1" fieldPosition="0">
        <references count="3">
          <reference field="2" count="1" selected="0">
            <x v="11"/>
          </reference>
          <reference field="13" count="1" selected="0">
            <x v="3"/>
          </reference>
          <reference field="14" count="1">
            <x v="2"/>
          </reference>
        </references>
      </pivotArea>
    </format>
    <format dxfId="8083">
      <pivotArea dataOnly="0" labelOnly="1" fieldPosition="0">
        <references count="3">
          <reference field="2" count="1" selected="0">
            <x v="12"/>
          </reference>
          <reference field="13" count="1" selected="0">
            <x v="3"/>
          </reference>
          <reference field="14" count="1">
            <x v="6"/>
          </reference>
        </references>
      </pivotArea>
    </format>
    <format dxfId="8082">
      <pivotArea dataOnly="0" labelOnly="1" fieldPosition="0">
        <references count="3">
          <reference field="2" count="1" selected="0">
            <x v="13"/>
          </reference>
          <reference field="13" count="1" selected="0">
            <x v="1"/>
          </reference>
          <reference field="14" count="1">
            <x v="24"/>
          </reference>
        </references>
      </pivotArea>
    </format>
    <format dxfId="8081">
      <pivotArea dataOnly="0" labelOnly="1" fieldPosition="0">
        <references count="3">
          <reference field="2" count="1" selected="0">
            <x v="14"/>
          </reference>
          <reference field="13" count="1" selected="0">
            <x v="2"/>
          </reference>
          <reference field="14" count="2">
            <x v="29"/>
            <x v="30"/>
          </reference>
        </references>
      </pivotArea>
    </format>
    <format dxfId="8080">
      <pivotArea dataOnly="0" labelOnly="1" fieldPosition="0">
        <references count="3">
          <reference field="2" count="1" selected="0">
            <x v="14"/>
          </reference>
          <reference field="13" count="1" selected="0">
            <x v="3"/>
          </reference>
          <reference field="14" count="1">
            <x v="7"/>
          </reference>
        </references>
      </pivotArea>
    </format>
    <format dxfId="8079">
      <pivotArea dataOnly="0" labelOnly="1" fieldPosition="0">
        <references count="3">
          <reference field="2" count="1" selected="0">
            <x v="14"/>
          </reference>
          <reference field="13" count="1" selected="0">
            <x v="4"/>
          </reference>
          <reference field="14" count="1">
            <x v="8"/>
          </reference>
        </references>
      </pivotArea>
    </format>
    <format dxfId="8078">
      <pivotArea dataOnly="0" labelOnly="1" fieldPosition="0">
        <references count="3">
          <reference field="2" count="1" selected="0">
            <x v="15"/>
          </reference>
          <reference field="13" count="1" selected="0">
            <x v="3"/>
          </reference>
          <reference field="14" count="1">
            <x v="6"/>
          </reference>
        </references>
      </pivotArea>
    </format>
    <format dxfId="8077">
      <pivotArea dataOnly="0" labelOnly="1" fieldPosition="0">
        <references count="3">
          <reference field="2" count="1" selected="0">
            <x v="16"/>
          </reference>
          <reference field="13" count="1" selected="0">
            <x v="0"/>
          </reference>
          <reference field="14" count="1">
            <x v="21"/>
          </reference>
        </references>
      </pivotArea>
    </format>
    <format dxfId="8076">
      <pivotArea dataOnly="0" labelOnly="1" fieldPosition="0">
        <references count="3">
          <reference field="2" count="1" selected="0">
            <x v="16"/>
          </reference>
          <reference field="13" count="1" selected="0">
            <x v="1"/>
          </reference>
          <reference field="14" count="1">
            <x v="24"/>
          </reference>
        </references>
      </pivotArea>
    </format>
    <format dxfId="8075">
      <pivotArea dataOnly="0" labelOnly="1" fieldPosition="0">
        <references count="3">
          <reference field="2" count="1" selected="0">
            <x v="16"/>
          </reference>
          <reference field="13" count="1" selected="0">
            <x v="2"/>
          </reference>
          <reference field="14" count="2">
            <x v="29"/>
            <x v="31"/>
          </reference>
        </references>
      </pivotArea>
    </format>
    <format dxfId="8074">
      <pivotArea dataOnly="0" labelOnly="1" fieldPosition="0">
        <references count="3">
          <reference field="2" count="1" selected="0">
            <x v="16"/>
          </reference>
          <reference field="13" count="1" selected="0">
            <x v="3"/>
          </reference>
          <reference field="14" count="2">
            <x v="0"/>
            <x v="1"/>
          </reference>
        </references>
      </pivotArea>
    </format>
    <format dxfId="8073">
      <pivotArea dataOnly="0" labelOnly="1" fieldPosition="0">
        <references count="3">
          <reference field="2" count="1" selected="0">
            <x v="17"/>
          </reference>
          <reference field="13" count="1" selected="0">
            <x v="0"/>
          </reference>
          <reference field="14" count="2">
            <x v="18"/>
            <x v="22"/>
          </reference>
        </references>
      </pivotArea>
    </format>
    <format dxfId="8072">
      <pivotArea dataOnly="0" labelOnly="1" fieldPosition="0">
        <references count="3">
          <reference field="2" count="1" selected="0">
            <x v="17"/>
          </reference>
          <reference field="13" count="1" selected="0">
            <x v="4"/>
          </reference>
          <reference field="14" count="1">
            <x v="8"/>
          </reference>
        </references>
      </pivotArea>
    </format>
    <format dxfId="8071">
      <pivotArea dataOnly="0" labelOnly="1" fieldPosition="0">
        <references count="3">
          <reference field="2" count="1" selected="0">
            <x v="18"/>
          </reference>
          <reference field="13" count="1" selected="0">
            <x v="1"/>
          </reference>
          <reference field="14" count="1">
            <x v="24"/>
          </reference>
        </references>
      </pivotArea>
    </format>
    <format dxfId="8070">
      <pivotArea dataOnly="0" labelOnly="1" fieldPosition="0">
        <references count="3">
          <reference field="2" count="1" selected="0">
            <x v="19"/>
          </reference>
          <reference field="13" count="1" selected="0">
            <x v="0"/>
          </reference>
          <reference field="14" count="1">
            <x v="16"/>
          </reference>
        </references>
      </pivotArea>
    </format>
    <format dxfId="8069">
      <pivotArea dataOnly="0" labelOnly="1" fieldPosition="0">
        <references count="3">
          <reference field="2" count="1" selected="0">
            <x v="19"/>
          </reference>
          <reference field="13" count="1" selected="0">
            <x v="2"/>
          </reference>
          <reference field="14" count="2">
            <x v="29"/>
            <x v="30"/>
          </reference>
        </references>
      </pivotArea>
    </format>
    <format dxfId="8068">
      <pivotArea dataOnly="0" labelOnly="1" fieldPosition="0">
        <references count="3">
          <reference field="2" count="1" selected="0">
            <x v="19"/>
          </reference>
          <reference field="13" count="1" selected="0">
            <x v="3"/>
          </reference>
          <reference field="14" count="1">
            <x v="6"/>
          </reference>
        </references>
      </pivotArea>
    </format>
    <format dxfId="8067">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8066">
      <pivotArea dataOnly="0" labelOnly="1" fieldPosition="0">
        <references count="3">
          <reference field="2" count="1" selected="0">
            <x v="20"/>
          </reference>
          <reference field="13" count="1" selected="0">
            <x v="0"/>
          </reference>
          <reference field="14" count="2">
            <x v="18"/>
            <x v="22"/>
          </reference>
        </references>
      </pivotArea>
    </format>
    <format dxfId="8065">
      <pivotArea dataOnly="0" labelOnly="1" fieldPosition="0">
        <references count="3">
          <reference field="2" count="1" selected="0">
            <x v="20"/>
          </reference>
          <reference field="13" count="1" selected="0">
            <x v="1"/>
          </reference>
          <reference field="14" count="1">
            <x v="28"/>
          </reference>
        </references>
      </pivotArea>
    </format>
    <format dxfId="8064">
      <pivotArea dataOnly="0" labelOnly="1" fieldPosition="0">
        <references count="3">
          <reference field="2" count="1" selected="0">
            <x v="20"/>
          </reference>
          <reference field="13" count="1" selected="0">
            <x v="2"/>
          </reference>
          <reference field="14" count="1">
            <x v="32"/>
          </reference>
        </references>
      </pivotArea>
    </format>
    <format dxfId="8063">
      <pivotArea dataOnly="0" labelOnly="1" fieldPosition="0">
        <references count="3">
          <reference field="2" count="1" selected="0">
            <x v="20"/>
          </reference>
          <reference field="13" count="1" selected="0">
            <x v="3"/>
          </reference>
          <reference field="14" count="1">
            <x v="6"/>
          </reference>
        </references>
      </pivotArea>
    </format>
    <format dxfId="8062">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8061">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8060">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8059">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8058">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8057">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8056">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8055">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8054">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8053">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8052">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8051">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8050">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8049">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8048">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8047">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8046">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8045">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8044">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8043">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8042">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8041">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8040">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8039">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8038">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8037">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8036">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8035">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8034">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8033">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8032">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8031">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8030">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8029">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8028">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8027">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8026">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8025">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8024">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8023">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8022">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8021">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8020">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8019">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8018">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8017">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8016">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8015">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8014">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8013">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8012">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8011">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8010">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8009">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8008">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8007">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8006">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8005">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8004">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8003">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8002">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8001">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8000">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7999">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7998">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7997">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7996">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7995">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7994">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7993">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7992">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7991">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7990">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7989">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7988">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7987">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7986">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7985">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7984">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7983">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7982">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7981">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7980">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7979">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7978">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7977">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7976">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7975">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7974">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7973">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7972">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7971">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7970">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7969">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7968">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7967">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7966">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7965">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7964">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7963">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7962">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7961">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7960">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7959">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7958">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7957">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7956">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7955">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7954">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7953">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7952">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7951">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7950">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7949">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7948">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7947">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7946">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7945">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7944">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7943">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7942">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7941">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7940">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7939">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7938">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7937">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7936">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7935">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7934">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7933">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7932">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7931">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7930">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7929">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7928">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7927">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7926">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7925">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7924">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7923">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7922">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7921">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7920">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7919">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7918">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7917">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7916">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7915">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7914">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7913">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7912">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7911">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7910">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7909">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7908">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7907">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7906">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7905">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7904">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7903">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7902">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7901">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7900">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7899">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7898">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7897">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7896">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7895">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7894">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7893">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7892">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7891">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7890">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7889">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7888">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7887">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7886">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7885">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7884">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7883">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7882">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7881">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7880">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7879">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7878">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7877">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7876">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7875">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7874">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7873">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7872">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7871">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7870">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7869">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7868">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7867">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7866">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7865">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7864">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7863">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7862">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7861">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7860">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7859">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7858">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7857">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7856">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7855">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7854">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7853">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7852">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7851">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7850">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7849">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7848">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7847">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7846">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7845">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7844">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7843">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7842">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7841">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7840">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7839">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7838">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7837">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7836">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7835">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7834">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7833">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7832">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7831">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7830">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7829">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7828">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7827">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7826">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7825">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7824">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7823">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7822">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7821">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7820">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7819">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7818">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7817">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7816">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7815">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7814">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7813">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7812">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7811">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7810">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7809">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7808">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7807">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7806">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7805">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7804">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7803">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7802">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7801">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7800">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7799">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7798">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7797">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7796">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7795">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7794">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7793">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7792">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7791">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7790">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7789">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7788">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7787">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7786">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7785">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7784">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7783">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7782">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7781">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7780">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7779">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7778">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7777">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7776">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7775">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7774">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7773">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7772">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7771">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7770">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7769">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7768">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7767">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7766">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7765">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7764">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7763">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7762">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7761">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7760">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7759">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7758">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7757">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7756">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7755">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7754">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7753">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7752">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7751">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7750">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7749">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7748">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7747">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7746">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7745">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7744">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7743">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7742">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7741">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7740">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7739">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7738">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7737">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7736">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7735">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7734">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7733">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7732">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7731">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7730">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7729">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7728">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7727">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7726">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7725">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7724">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7723">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7722">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7721">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7720">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7719">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7718">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7717">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7716">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7715">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7714">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7713">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7712">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7711">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7710">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7709">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7708">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7707">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7706">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7705">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7704">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7703">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7702">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7701">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7700">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7699">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7698">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7697">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7696">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7695">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7694">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7693">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7692">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7691">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7690">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7689">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7688">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7687">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7686">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7685">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7684">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7683">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7682">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7681">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7680">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7679">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7678">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7677">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7676">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7675">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7674">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7673">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7672">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7671">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7670">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7669">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7668">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7667">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7666">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7665">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7664">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7663">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7662">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7661">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7660">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7659">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7658">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7657">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7656">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7655">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7654">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7653">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7652">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7651">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7650">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7649">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7648">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7647">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7646">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7645">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7644">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7643">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7642">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7641">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7640">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7639">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7638">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7637">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7636">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7635">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7634">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7633">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7632">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7631">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7630">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7629">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7628">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7627">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7626">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7625">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7624">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7623">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7622">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7621">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7620">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7619">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7618">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7617">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7616">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7615">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7614">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7613">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7612">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7611">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7610">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7609">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7608">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7607">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7606">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7605">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7604">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7603">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7602">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7601">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7600">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7599">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7598">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7597">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7596">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7595">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7594">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7593">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7592">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7591">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7590">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7589">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7588">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7587">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7586">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7585">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7584">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7583">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7582">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7581">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7580">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7579">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7578">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7577">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7576">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7575">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7574">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7573">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7572">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7571">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7570">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7569">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7568">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7567">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7566">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7565">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7564">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7563">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7562">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7561">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7560">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7559">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7558">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7557">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7556">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7555">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7554">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7553">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7552">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7551">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7550">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7549">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7548">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7547">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7546">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7545">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7544">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7543">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7542">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7541">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7540">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7539">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7538">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7537">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7536">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7535">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7534">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7533">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7532">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7531">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7530">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7529">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7528">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7527">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7526">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7525">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7524">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7523">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7522">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7521">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7520">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7519">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7518">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7517">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7516">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7515">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7514">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7513">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7512">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7511">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7510">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7509">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7508">
      <pivotArea dataOnly="0" labelOnly="1" outline="0" fieldPosition="0">
        <references count="1">
          <reference field="4294967294" count="8">
            <x v="0"/>
            <x v="1"/>
            <x v="2"/>
            <x v="3"/>
            <x v="4"/>
            <x v="5"/>
            <x v="6"/>
            <x v="7"/>
          </reference>
        </references>
      </pivotArea>
    </format>
    <format dxfId="7507">
      <pivotArea dataOnly="0" labelOnly="1" fieldPosition="0">
        <references count="1">
          <reference field="2" count="0"/>
        </references>
      </pivotArea>
    </format>
    <format dxfId="7506">
      <pivotArea dataOnly="0" labelOnly="1" fieldPosition="0">
        <references count="1">
          <reference field="13" count="0"/>
        </references>
      </pivotArea>
    </format>
    <format dxfId="7505">
      <pivotArea dataOnly="0" labelOnly="1" fieldPosition="0">
        <references count="1">
          <reference field="14" count="0"/>
        </references>
      </pivotArea>
    </format>
    <format dxfId="7504">
      <pivotArea dataOnly="0" labelOnly="1" fieldPosition="0">
        <references count="1">
          <reference field="15" count="0"/>
        </references>
      </pivotArea>
    </format>
    <format dxfId="7503">
      <pivotArea outline="0" collapsedLevelsAreSubtotals="1" fieldPosition="0">
        <references count="1">
          <reference field="4294967294" count="2" selected="0">
            <x v="6"/>
            <x v="7"/>
          </reference>
        </references>
      </pivotArea>
    </format>
    <format dxfId="7502">
      <pivotArea outline="0" collapsedLevelsAreSubtotals="1" fieldPosition="0">
        <references count="1">
          <reference field="4294967294" count="2" selected="0">
            <x v="6"/>
            <x v="7"/>
          </reference>
        </references>
      </pivotArea>
    </format>
    <format dxfId="7501">
      <pivotArea field="2" type="button" dataOnly="0" labelOnly="1" outline="0" axis="axisRow" fieldPosition="0"/>
    </format>
    <format dxfId="7500">
      <pivotArea dataOnly="0" labelOnly="1" outline="0" fieldPosition="0">
        <references count="1">
          <reference field="4294967294" count="8">
            <x v="0"/>
            <x v="1"/>
            <x v="2"/>
            <x v="3"/>
            <x v="4"/>
            <x v="5"/>
            <x v="6"/>
            <x v="7"/>
          </reference>
        </references>
      </pivotArea>
    </format>
    <format dxfId="7499">
      <pivotArea field="3" type="button" dataOnly="0" labelOnly="1" outline="0" axis="axisPage" fieldPosition="0"/>
    </format>
    <format dxfId="7498">
      <pivotArea field="2" type="button" dataOnly="0" labelOnly="1" outline="0" axis="axisRow" fieldPosition="0"/>
    </format>
    <format dxfId="7497">
      <pivotArea dataOnly="0" labelOnly="1" fieldPosition="0">
        <references count="1">
          <reference field="2" count="1">
            <x v="2"/>
          </reference>
        </references>
      </pivotArea>
    </format>
    <format dxfId="7496">
      <pivotArea dataOnly="0" labelOnly="1" grandRow="1" outline="0" fieldPosition="0"/>
    </format>
    <format dxfId="7495">
      <pivotArea dataOnly="0" labelOnly="1" fieldPosition="0">
        <references count="2">
          <reference field="2" count="1" selected="0">
            <x v="2"/>
          </reference>
          <reference field="13" count="1">
            <x v="3"/>
          </reference>
        </references>
      </pivotArea>
    </format>
    <format dxfId="7494">
      <pivotArea dataOnly="0" labelOnly="1" fieldPosition="0">
        <references count="3">
          <reference field="2" count="1" selected="0">
            <x v="2"/>
          </reference>
          <reference field="13" count="1" selected="0">
            <x v="3"/>
          </reference>
          <reference field="14" count="1">
            <x v="6"/>
          </reference>
        </references>
      </pivotArea>
    </format>
    <format dxfId="7493">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7492">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7491">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7490">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7489">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7488">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7487">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7486">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7485">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7484">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7483">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7482">
      <pivotArea outline="0" collapsedLevelsAreSubtotals="1" fieldPosition="0"/>
    </format>
    <format dxfId="7481">
      <pivotArea dataOnly="0" labelOnly="1" outline="0" fieldPosition="0">
        <references count="1">
          <reference field="3" count="1">
            <x v="10"/>
          </reference>
        </references>
      </pivotArea>
    </format>
    <format dxfId="7480">
      <pivotArea dataOnly="0" labelOnly="1" outline="0" fieldPosition="0">
        <references count="1">
          <reference field="4294967294" count="8">
            <x v="0"/>
            <x v="1"/>
            <x v="2"/>
            <x v="3"/>
            <x v="4"/>
            <x v="5"/>
            <x v="6"/>
            <x v="7"/>
          </reference>
        </references>
      </pivotArea>
    </format>
    <format dxfId="7479">
      <pivotArea outline="0" collapsedLevelsAreSubtotals="1" fieldPosition="0">
        <references count="1">
          <reference field="4294967294" count="2" selected="0">
            <x v="6"/>
            <x v="7"/>
          </reference>
        </references>
      </pivotArea>
    </format>
    <format dxfId="7478">
      <pivotArea dataOnly="0" labelOnly="1" outline="0" fieldPosition="0">
        <references count="1">
          <reference field="4294967294" count="2">
            <x v="6"/>
            <x v="7"/>
          </reference>
        </references>
      </pivotArea>
    </format>
    <format dxfId="7477">
      <pivotArea outline="0" collapsedLevelsAreSubtotals="1" fieldPosition="0">
        <references count="1">
          <reference field="4294967294" count="2" selected="0">
            <x v="6"/>
            <x v="7"/>
          </reference>
        </references>
      </pivotArea>
    </format>
    <format dxfId="7476">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5"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45"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42">
    <i>
      <x v="3"/>
    </i>
    <i r="1">
      <x/>
    </i>
    <i r="2">
      <x v="17"/>
    </i>
    <i r="3">
      <x v="70"/>
    </i>
    <i r="4">
      <x v="264"/>
    </i>
    <i r="5">
      <x v="35"/>
    </i>
    <i r="5">
      <x v="181"/>
    </i>
    <i r="4">
      <x v="265"/>
    </i>
    <i r="5">
      <x/>
    </i>
    <i r="5">
      <x v="35"/>
    </i>
    <i r="5">
      <x v="181"/>
    </i>
    <i r="4">
      <x v="269"/>
    </i>
    <i r="5">
      <x v="35"/>
    </i>
    <i r="5">
      <x v="181"/>
    </i>
    <i r="3">
      <x v="71"/>
    </i>
    <i r="4">
      <x v="266"/>
    </i>
    <i r="5">
      <x/>
    </i>
    <i r="5">
      <x v="35"/>
    </i>
    <i r="5">
      <x v="91"/>
    </i>
    <i r="5">
      <x v="181"/>
    </i>
    <i r="4">
      <x v="270"/>
    </i>
    <i r="5">
      <x v="91"/>
    </i>
    <i r="4">
      <x v="271"/>
    </i>
    <i r="5">
      <x/>
    </i>
    <i r="3">
      <x v="72"/>
    </i>
    <i r="4">
      <x v="107"/>
    </i>
    <i r="5">
      <x/>
    </i>
    <i r="5">
      <x v="35"/>
    </i>
    <i r="5">
      <x v="181"/>
    </i>
    <i r="5">
      <x v="186"/>
    </i>
    <i r="5">
      <x v="187"/>
    </i>
    <i r="5">
      <x v="188"/>
    </i>
    <i r="4">
      <x v="267"/>
    </i>
    <i r="5">
      <x/>
    </i>
    <i r="5">
      <x v="35"/>
    </i>
    <i r="5">
      <x v="91"/>
    </i>
    <i r="5">
      <x v="181"/>
    </i>
    <i r="4">
      <x v="268"/>
    </i>
    <i r="5">
      <x/>
    </i>
    <i r="5">
      <x v="35"/>
    </i>
    <i r="5">
      <x v="181"/>
    </i>
    <i t="grand">
      <x/>
    </i>
  </rowItems>
  <colFields count="1">
    <field x="-2"/>
  </colFields>
  <colItems count="8">
    <i>
      <x/>
    </i>
    <i i="1">
      <x v="1"/>
    </i>
    <i i="2">
      <x v="2"/>
    </i>
    <i i="3">
      <x v="3"/>
    </i>
    <i i="4">
      <x v="4"/>
    </i>
    <i i="5">
      <x v="5"/>
    </i>
    <i i="6">
      <x v="6"/>
    </i>
    <i i="7">
      <x v="7"/>
    </i>
  </colItems>
  <pageFields count="1">
    <pageField fld="3" item="11"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0">
    <format dxfId="7475">
      <pivotArea outline="0" collapsedLevelsAreSubtotals="1" fieldPosition="0">
        <references count="1">
          <reference field="4294967294" count="2" selected="0">
            <x v="6"/>
            <x v="7"/>
          </reference>
        </references>
      </pivotArea>
    </format>
    <format dxfId="7474">
      <pivotArea dataOnly="0" labelOnly="1" outline="0" fieldPosition="0">
        <references count="1">
          <reference field="4294967294" count="2">
            <x v="6"/>
            <x v="7"/>
          </reference>
        </references>
      </pivotArea>
    </format>
    <format dxfId="7473">
      <pivotArea outline="0" collapsedLevelsAreSubtotals="1" fieldPosition="0">
        <references count="1">
          <reference field="4294967294" count="2" selected="0">
            <x v="6"/>
            <x v="7"/>
          </reference>
        </references>
      </pivotArea>
    </format>
    <format dxfId="7472">
      <pivotArea dataOnly="0" labelOnly="1" outline="0" fieldPosition="0">
        <references count="1">
          <reference field="4294967294" count="2">
            <x v="6"/>
            <x v="7"/>
          </reference>
        </references>
      </pivotArea>
    </format>
    <format dxfId="7471">
      <pivotArea dataOnly="0" labelOnly="1" fieldPosition="0">
        <references count="1">
          <reference field="13" count="0"/>
        </references>
      </pivotArea>
    </format>
    <format dxfId="7470">
      <pivotArea dataOnly="0" labelOnly="1" fieldPosition="0">
        <references count="1">
          <reference field="14" count="0"/>
        </references>
      </pivotArea>
    </format>
    <format dxfId="7469">
      <pivotArea dataOnly="0" labelOnly="1" fieldPosition="0">
        <references count="1">
          <reference field="14" count="0"/>
        </references>
      </pivotArea>
    </format>
    <format dxfId="7468">
      <pivotArea dataOnly="0" labelOnly="1" fieldPosition="0">
        <references count="1">
          <reference field="15" count="0"/>
        </references>
      </pivotArea>
    </format>
    <format dxfId="7467">
      <pivotArea dataOnly="0" labelOnly="1" fieldPosition="0">
        <references count="1">
          <reference field="15" count="0"/>
        </references>
      </pivotArea>
    </format>
    <format dxfId="7466">
      <pivotArea dataOnly="0" labelOnly="1" fieldPosition="0">
        <references count="1">
          <reference field="15" count="0"/>
        </references>
      </pivotArea>
    </format>
    <format dxfId="7465">
      <pivotArea dataOnly="0" labelOnly="1" fieldPosition="0">
        <references count="1">
          <reference field="12" count="0"/>
        </references>
      </pivotArea>
    </format>
    <format dxfId="7464">
      <pivotArea dataOnly="0" labelOnly="1" fieldPosition="0">
        <references count="1">
          <reference field="12" count="0"/>
        </references>
      </pivotArea>
    </format>
    <format dxfId="7463">
      <pivotArea dataOnly="0" labelOnly="1" fieldPosition="0">
        <references count="1">
          <reference field="12" count="0"/>
        </references>
      </pivotArea>
    </format>
    <format dxfId="7462">
      <pivotArea dataOnly="0" labelOnly="1" fieldPosition="0">
        <references count="1">
          <reference field="12" count="0"/>
        </references>
      </pivotArea>
    </format>
    <format dxfId="7461">
      <pivotArea dataOnly="0" labelOnly="1" fieldPosition="0">
        <references count="1">
          <reference field="8" count="0"/>
        </references>
      </pivotArea>
    </format>
    <format dxfId="7460">
      <pivotArea dataOnly="0" labelOnly="1" fieldPosition="0">
        <references count="1">
          <reference field="8" count="0"/>
        </references>
      </pivotArea>
    </format>
    <format dxfId="7459">
      <pivotArea dataOnly="0" labelOnly="1" fieldPosition="0">
        <references count="1">
          <reference field="8" count="0"/>
        </references>
      </pivotArea>
    </format>
    <format dxfId="7458">
      <pivotArea dataOnly="0" labelOnly="1" fieldPosition="0">
        <references count="1">
          <reference field="8" count="0"/>
        </references>
      </pivotArea>
    </format>
    <format dxfId="7457">
      <pivotArea dataOnly="0" labelOnly="1" fieldPosition="0">
        <references count="1">
          <reference field="8" count="0"/>
        </references>
      </pivotArea>
    </format>
    <format dxfId="7456">
      <pivotArea dataOnly="0" labelOnly="1" fieldPosition="0">
        <references count="1">
          <reference field="13" count="0"/>
        </references>
      </pivotArea>
    </format>
    <format dxfId="7455">
      <pivotArea dataOnly="0" labelOnly="1" fieldPosition="0">
        <references count="1">
          <reference field="14" count="0"/>
        </references>
      </pivotArea>
    </format>
    <format dxfId="7454">
      <pivotArea dataOnly="0" labelOnly="1" fieldPosition="0">
        <references count="1">
          <reference field="14" count="0"/>
        </references>
      </pivotArea>
    </format>
    <format dxfId="7453">
      <pivotArea dataOnly="0" labelOnly="1" fieldPosition="0">
        <references count="1">
          <reference field="15" count="0"/>
        </references>
      </pivotArea>
    </format>
    <format dxfId="7452">
      <pivotArea dataOnly="0" labelOnly="1" fieldPosition="0">
        <references count="1">
          <reference field="12" count="0"/>
        </references>
      </pivotArea>
    </format>
    <format dxfId="7451">
      <pivotArea dataOnly="0" labelOnly="1" fieldPosition="0">
        <references count="1">
          <reference field="12" count="0"/>
        </references>
      </pivotArea>
    </format>
    <format dxfId="7450">
      <pivotArea outline="0" collapsedLevelsAreSubtotals="1" fieldPosition="0">
        <references count="1">
          <reference field="4294967294" count="2" selected="0">
            <x v="6"/>
            <x v="7"/>
          </reference>
        </references>
      </pivotArea>
    </format>
    <format dxfId="7449">
      <pivotArea dataOnly="0" labelOnly="1" outline="0" fieldPosition="0">
        <references count="1">
          <reference field="4294967294" count="2">
            <x v="6"/>
            <x v="7"/>
          </reference>
        </references>
      </pivotArea>
    </format>
    <format dxfId="7448">
      <pivotArea type="all" dataOnly="0" outline="0" fieldPosition="0"/>
    </format>
    <format dxfId="7447">
      <pivotArea outline="0" collapsedLevelsAreSubtotals="1" fieldPosition="0"/>
    </format>
    <format dxfId="7446">
      <pivotArea field="2" type="button" dataOnly="0" labelOnly="1" outline="0" axis="axisRow" fieldPosition="0"/>
    </format>
    <format dxfId="7445">
      <pivotArea dataOnly="0" labelOnly="1" fieldPosition="0">
        <references count="1">
          <reference field="2" count="0"/>
        </references>
      </pivotArea>
    </format>
    <format dxfId="7444">
      <pivotArea dataOnly="0" labelOnly="1" grandRow="1" outline="0" fieldPosition="0"/>
    </format>
    <format dxfId="7443">
      <pivotArea dataOnly="0" labelOnly="1" fieldPosition="0">
        <references count="2">
          <reference field="2" count="1" selected="0">
            <x v="0"/>
          </reference>
          <reference field="13" count="2">
            <x v="0"/>
            <x v="1"/>
          </reference>
        </references>
      </pivotArea>
    </format>
    <format dxfId="7442">
      <pivotArea dataOnly="0" labelOnly="1" fieldPosition="0">
        <references count="2">
          <reference field="2" count="1" selected="0">
            <x v="1"/>
          </reference>
          <reference field="13" count="1">
            <x v="1"/>
          </reference>
        </references>
      </pivotArea>
    </format>
    <format dxfId="7441">
      <pivotArea dataOnly="0" labelOnly="1" fieldPosition="0">
        <references count="2">
          <reference field="2" count="1" selected="0">
            <x v="2"/>
          </reference>
          <reference field="13" count="1">
            <x v="3"/>
          </reference>
        </references>
      </pivotArea>
    </format>
    <format dxfId="7440">
      <pivotArea dataOnly="0" labelOnly="1" fieldPosition="0">
        <references count="2">
          <reference field="2" count="1" selected="0">
            <x v="3"/>
          </reference>
          <reference field="13" count="1">
            <x v="0"/>
          </reference>
        </references>
      </pivotArea>
    </format>
    <format dxfId="7439">
      <pivotArea dataOnly="0" labelOnly="1" fieldPosition="0">
        <references count="2">
          <reference field="2" count="1" selected="0">
            <x v="4"/>
          </reference>
          <reference field="13" count="1">
            <x v="0"/>
          </reference>
        </references>
      </pivotArea>
    </format>
    <format dxfId="7438">
      <pivotArea dataOnly="0" labelOnly="1" fieldPosition="0">
        <references count="2">
          <reference field="2" count="1" selected="0">
            <x v="5"/>
          </reference>
          <reference field="13" count="1">
            <x v="3"/>
          </reference>
        </references>
      </pivotArea>
    </format>
    <format dxfId="7437">
      <pivotArea dataOnly="0" labelOnly="1" fieldPosition="0">
        <references count="2">
          <reference field="2" count="1" selected="0">
            <x v="6"/>
          </reference>
          <reference field="13" count="1">
            <x v="1"/>
          </reference>
        </references>
      </pivotArea>
    </format>
    <format dxfId="7436">
      <pivotArea dataOnly="0" labelOnly="1" fieldPosition="0">
        <references count="2">
          <reference field="2" count="1" selected="0">
            <x v="7"/>
          </reference>
          <reference field="13" count="1">
            <x v="0"/>
          </reference>
        </references>
      </pivotArea>
    </format>
    <format dxfId="7435">
      <pivotArea dataOnly="0" labelOnly="1" fieldPosition="0">
        <references count="2">
          <reference field="2" count="1" selected="0">
            <x v="8"/>
          </reference>
          <reference field="13" count="3">
            <x v="1"/>
            <x v="3"/>
            <x v="4"/>
          </reference>
        </references>
      </pivotArea>
    </format>
    <format dxfId="7434">
      <pivotArea dataOnly="0" labelOnly="1" fieldPosition="0">
        <references count="2">
          <reference field="2" count="1" selected="0">
            <x v="9"/>
          </reference>
          <reference field="13" count="3">
            <x v="0"/>
            <x v="3"/>
            <x v="4"/>
          </reference>
        </references>
      </pivotArea>
    </format>
    <format dxfId="7433">
      <pivotArea dataOnly="0" labelOnly="1" fieldPosition="0">
        <references count="2">
          <reference field="2" count="1" selected="0">
            <x v="10"/>
          </reference>
          <reference field="13" count="1">
            <x v="0"/>
          </reference>
        </references>
      </pivotArea>
    </format>
    <format dxfId="7432">
      <pivotArea dataOnly="0" labelOnly="1" fieldPosition="0">
        <references count="2">
          <reference field="2" count="1" selected="0">
            <x v="11"/>
          </reference>
          <reference field="13" count="1">
            <x v="3"/>
          </reference>
        </references>
      </pivotArea>
    </format>
    <format dxfId="7431">
      <pivotArea dataOnly="0" labelOnly="1" fieldPosition="0">
        <references count="2">
          <reference field="2" count="1" selected="0">
            <x v="12"/>
          </reference>
          <reference field="13" count="1">
            <x v="3"/>
          </reference>
        </references>
      </pivotArea>
    </format>
    <format dxfId="7430">
      <pivotArea dataOnly="0" labelOnly="1" fieldPosition="0">
        <references count="2">
          <reference field="2" count="1" selected="0">
            <x v="13"/>
          </reference>
          <reference field="13" count="1">
            <x v="1"/>
          </reference>
        </references>
      </pivotArea>
    </format>
    <format dxfId="7429">
      <pivotArea dataOnly="0" labelOnly="1" fieldPosition="0">
        <references count="2">
          <reference field="2" count="1" selected="0">
            <x v="14"/>
          </reference>
          <reference field="13" count="3">
            <x v="2"/>
            <x v="3"/>
            <x v="4"/>
          </reference>
        </references>
      </pivotArea>
    </format>
    <format dxfId="7428">
      <pivotArea dataOnly="0" labelOnly="1" fieldPosition="0">
        <references count="2">
          <reference field="2" count="1" selected="0">
            <x v="15"/>
          </reference>
          <reference field="13" count="1">
            <x v="3"/>
          </reference>
        </references>
      </pivotArea>
    </format>
    <format dxfId="7427">
      <pivotArea dataOnly="0" labelOnly="1" fieldPosition="0">
        <references count="2">
          <reference field="2" count="1" selected="0">
            <x v="16"/>
          </reference>
          <reference field="13" count="4">
            <x v="0"/>
            <x v="1"/>
            <x v="2"/>
            <x v="3"/>
          </reference>
        </references>
      </pivotArea>
    </format>
    <format dxfId="7426">
      <pivotArea dataOnly="0" labelOnly="1" fieldPosition="0">
        <references count="2">
          <reference field="2" count="1" selected="0">
            <x v="17"/>
          </reference>
          <reference field="13" count="2">
            <x v="0"/>
            <x v="4"/>
          </reference>
        </references>
      </pivotArea>
    </format>
    <format dxfId="7425">
      <pivotArea dataOnly="0" labelOnly="1" fieldPosition="0">
        <references count="2">
          <reference field="2" count="1" selected="0">
            <x v="18"/>
          </reference>
          <reference field="13" count="1">
            <x v="1"/>
          </reference>
        </references>
      </pivotArea>
    </format>
    <format dxfId="7424">
      <pivotArea dataOnly="0" labelOnly="1" fieldPosition="0">
        <references count="2">
          <reference field="2" count="1" selected="0">
            <x v="19"/>
          </reference>
          <reference field="13" count="4">
            <x v="0"/>
            <x v="2"/>
            <x v="3"/>
            <x v="4"/>
          </reference>
        </references>
      </pivotArea>
    </format>
    <format dxfId="7423">
      <pivotArea dataOnly="0" labelOnly="1" fieldPosition="0">
        <references count="2">
          <reference field="2" count="1" selected="0">
            <x v="20"/>
          </reference>
          <reference field="13" count="4">
            <x v="0"/>
            <x v="1"/>
            <x v="2"/>
            <x v="3"/>
          </reference>
        </references>
      </pivotArea>
    </format>
    <format dxfId="7422">
      <pivotArea dataOnly="0" labelOnly="1" fieldPosition="0">
        <references count="3">
          <reference field="2" count="1" selected="0">
            <x v="0"/>
          </reference>
          <reference field="13" count="1" selected="0">
            <x v="0"/>
          </reference>
          <reference field="14" count="3">
            <x v="16"/>
            <x v="17"/>
            <x v="19"/>
          </reference>
        </references>
      </pivotArea>
    </format>
    <format dxfId="7421">
      <pivotArea dataOnly="0" labelOnly="1" fieldPosition="0">
        <references count="3">
          <reference field="2" count="1" selected="0">
            <x v="0"/>
          </reference>
          <reference field="13" count="1" selected="0">
            <x v="1"/>
          </reference>
          <reference field="14" count="2">
            <x v="23"/>
            <x v="26"/>
          </reference>
        </references>
      </pivotArea>
    </format>
    <format dxfId="7420">
      <pivotArea dataOnly="0" labelOnly="1" fieldPosition="0">
        <references count="3">
          <reference field="2" count="1" selected="0">
            <x v="1"/>
          </reference>
          <reference field="13" count="1" selected="0">
            <x v="1"/>
          </reference>
          <reference field="14" count="1">
            <x v="25"/>
          </reference>
        </references>
      </pivotArea>
    </format>
    <format dxfId="7419">
      <pivotArea dataOnly="0" labelOnly="1" fieldPosition="0">
        <references count="3">
          <reference field="2" count="1" selected="0">
            <x v="2"/>
          </reference>
          <reference field="13" count="1" selected="0">
            <x v="3"/>
          </reference>
          <reference field="14" count="1">
            <x v="6"/>
          </reference>
        </references>
      </pivotArea>
    </format>
    <format dxfId="7418">
      <pivotArea dataOnly="0" labelOnly="1" fieldPosition="0">
        <references count="3">
          <reference field="2" count="1" selected="0">
            <x v="3"/>
          </reference>
          <reference field="13" count="1" selected="0">
            <x v="0"/>
          </reference>
          <reference field="14" count="1">
            <x v="17"/>
          </reference>
        </references>
      </pivotArea>
    </format>
    <format dxfId="7417">
      <pivotArea dataOnly="0" labelOnly="1" fieldPosition="0">
        <references count="3">
          <reference field="2" count="1" selected="0">
            <x v="4"/>
          </reference>
          <reference field="13" count="1" selected="0">
            <x v="0"/>
          </reference>
          <reference field="14" count="1">
            <x v="18"/>
          </reference>
        </references>
      </pivotArea>
    </format>
    <format dxfId="7416">
      <pivotArea dataOnly="0" labelOnly="1" fieldPosition="0">
        <references count="3">
          <reference field="2" count="1" selected="0">
            <x v="5"/>
          </reference>
          <reference field="13" count="1" selected="0">
            <x v="3"/>
          </reference>
          <reference field="14" count="2">
            <x v="1"/>
            <x v="5"/>
          </reference>
        </references>
      </pivotArea>
    </format>
    <format dxfId="7415">
      <pivotArea dataOnly="0" labelOnly="1" fieldPosition="0">
        <references count="3">
          <reference field="2" count="1" selected="0">
            <x v="6"/>
          </reference>
          <reference field="13" count="1" selected="0">
            <x v="1"/>
          </reference>
          <reference field="14" count="1">
            <x v="26"/>
          </reference>
        </references>
      </pivotArea>
    </format>
    <format dxfId="7414">
      <pivotArea dataOnly="0" labelOnly="1" fieldPosition="0">
        <references count="3">
          <reference field="2" count="1" selected="0">
            <x v="7"/>
          </reference>
          <reference field="13" count="1" selected="0">
            <x v="0"/>
          </reference>
          <reference field="14" count="1">
            <x v="20"/>
          </reference>
        </references>
      </pivotArea>
    </format>
    <format dxfId="7413">
      <pivotArea dataOnly="0" labelOnly="1" fieldPosition="0">
        <references count="3">
          <reference field="2" count="1" selected="0">
            <x v="8"/>
          </reference>
          <reference field="13" count="1" selected="0">
            <x v="1"/>
          </reference>
          <reference field="14" count="1">
            <x v="27"/>
          </reference>
        </references>
      </pivotArea>
    </format>
    <format dxfId="7412">
      <pivotArea dataOnly="0" labelOnly="1" fieldPosition="0">
        <references count="3">
          <reference field="2" count="1" selected="0">
            <x v="8"/>
          </reference>
          <reference field="13" count="1" selected="0">
            <x v="3"/>
          </reference>
          <reference field="14" count="1">
            <x v="1"/>
          </reference>
        </references>
      </pivotArea>
    </format>
    <format dxfId="7411">
      <pivotArea dataOnly="0" labelOnly="1" fieldPosition="0">
        <references count="3">
          <reference field="2" count="1" selected="0">
            <x v="8"/>
          </reference>
          <reference field="13" count="1" selected="0">
            <x v="4"/>
          </reference>
          <reference field="14" count="2">
            <x v="8"/>
            <x v="11"/>
          </reference>
        </references>
      </pivotArea>
    </format>
    <format dxfId="7410">
      <pivotArea dataOnly="0" labelOnly="1" fieldPosition="0">
        <references count="3">
          <reference field="2" count="1" selected="0">
            <x v="9"/>
          </reference>
          <reference field="13" count="1" selected="0">
            <x v="0"/>
          </reference>
          <reference field="14" count="1">
            <x v="19"/>
          </reference>
        </references>
      </pivotArea>
    </format>
    <format dxfId="7409">
      <pivotArea dataOnly="0" labelOnly="1" fieldPosition="0">
        <references count="3">
          <reference field="2" count="1" selected="0">
            <x v="9"/>
          </reference>
          <reference field="13" count="1" selected="0">
            <x v="3"/>
          </reference>
          <reference field="14" count="4">
            <x v="2"/>
            <x v="3"/>
            <x v="4"/>
            <x v="6"/>
          </reference>
        </references>
      </pivotArea>
    </format>
    <format dxfId="7408">
      <pivotArea dataOnly="0" labelOnly="1" fieldPosition="0">
        <references count="3">
          <reference field="2" count="1" selected="0">
            <x v="9"/>
          </reference>
          <reference field="13" count="1" selected="0">
            <x v="4"/>
          </reference>
          <reference field="14" count="1">
            <x v="8"/>
          </reference>
        </references>
      </pivotArea>
    </format>
    <format dxfId="7407">
      <pivotArea dataOnly="0" labelOnly="1" fieldPosition="0">
        <references count="3">
          <reference field="2" count="1" selected="0">
            <x v="10"/>
          </reference>
          <reference field="13" count="1" selected="0">
            <x v="0"/>
          </reference>
          <reference field="14" count="2">
            <x v="16"/>
            <x v="22"/>
          </reference>
        </references>
      </pivotArea>
    </format>
    <format dxfId="7406">
      <pivotArea dataOnly="0" labelOnly="1" fieldPosition="0">
        <references count="3">
          <reference field="2" count="1" selected="0">
            <x v="11"/>
          </reference>
          <reference field="13" count="1" selected="0">
            <x v="3"/>
          </reference>
          <reference field="14" count="1">
            <x v="2"/>
          </reference>
        </references>
      </pivotArea>
    </format>
    <format dxfId="7405">
      <pivotArea dataOnly="0" labelOnly="1" fieldPosition="0">
        <references count="3">
          <reference field="2" count="1" selected="0">
            <x v="12"/>
          </reference>
          <reference field="13" count="1" selected="0">
            <x v="3"/>
          </reference>
          <reference field="14" count="1">
            <x v="6"/>
          </reference>
        </references>
      </pivotArea>
    </format>
    <format dxfId="7404">
      <pivotArea dataOnly="0" labelOnly="1" fieldPosition="0">
        <references count="3">
          <reference field="2" count="1" selected="0">
            <x v="13"/>
          </reference>
          <reference field="13" count="1" selected="0">
            <x v="1"/>
          </reference>
          <reference field="14" count="1">
            <x v="24"/>
          </reference>
        </references>
      </pivotArea>
    </format>
    <format dxfId="7403">
      <pivotArea dataOnly="0" labelOnly="1" fieldPosition="0">
        <references count="3">
          <reference field="2" count="1" selected="0">
            <x v="14"/>
          </reference>
          <reference field="13" count="1" selected="0">
            <x v="2"/>
          </reference>
          <reference field="14" count="2">
            <x v="29"/>
            <x v="30"/>
          </reference>
        </references>
      </pivotArea>
    </format>
    <format dxfId="7402">
      <pivotArea dataOnly="0" labelOnly="1" fieldPosition="0">
        <references count="3">
          <reference field="2" count="1" selected="0">
            <x v="14"/>
          </reference>
          <reference field="13" count="1" selected="0">
            <x v="3"/>
          </reference>
          <reference field="14" count="1">
            <x v="7"/>
          </reference>
        </references>
      </pivotArea>
    </format>
    <format dxfId="7401">
      <pivotArea dataOnly="0" labelOnly="1" fieldPosition="0">
        <references count="3">
          <reference field="2" count="1" selected="0">
            <x v="14"/>
          </reference>
          <reference field="13" count="1" selected="0">
            <x v="4"/>
          </reference>
          <reference field="14" count="1">
            <x v="8"/>
          </reference>
        </references>
      </pivotArea>
    </format>
    <format dxfId="7400">
      <pivotArea dataOnly="0" labelOnly="1" fieldPosition="0">
        <references count="3">
          <reference field="2" count="1" selected="0">
            <x v="15"/>
          </reference>
          <reference field="13" count="1" selected="0">
            <x v="3"/>
          </reference>
          <reference field="14" count="1">
            <x v="6"/>
          </reference>
        </references>
      </pivotArea>
    </format>
    <format dxfId="7399">
      <pivotArea dataOnly="0" labelOnly="1" fieldPosition="0">
        <references count="3">
          <reference field="2" count="1" selected="0">
            <x v="16"/>
          </reference>
          <reference field="13" count="1" selected="0">
            <x v="0"/>
          </reference>
          <reference field="14" count="1">
            <x v="21"/>
          </reference>
        </references>
      </pivotArea>
    </format>
    <format dxfId="7398">
      <pivotArea dataOnly="0" labelOnly="1" fieldPosition="0">
        <references count="3">
          <reference field="2" count="1" selected="0">
            <x v="16"/>
          </reference>
          <reference field="13" count="1" selected="0">
            <x v="1"/>
          </reference>
          <reference field="14" count="1">
            <x v="24"/>
          </reference>
        </references>
      </pivotArea>
    </format>
    <format dxfId="7397">
      <pivotArea dataOnly="0" labelOnly="1" fieldPosition="0">
        <references count="3">
          <reference field="2" count="1" selected="0">
            <x v="16"/>
          </reference>
          <reference field="13" count="1" selected="0">
            <x v="2"/>
          </reference>
          <reference field="14" count="2">
            <x v="29"/>
            <x v="31"/>
          </reference>
        </references>
      </pivotArea>
    </format>
    <format dxfId="7396">
      <pivotArea dataOnly="0" labelOnly="1" fieldPosition="0">
        <references count="3">
          <reference field="2" count="1" selected="0">
            <x v="16"/>
          </reference>
          <reference field="13" count="1" selected="0">
            <x v="3"/>
          </reference>
          <reference field="14" count="2">
            <x v="0"/>
            <x v="1"/>
          </reference>
        </references>
      </pivotArea>
    </format>
    <format dxfId="7395">
      <pivotArea dataOnly="0" labelOnly="1" fieldPosition="0">
        <references count="3">
          <reference field="2" count="1" selected="0">
            <x v="17"/>
          </reference>
          <reference field="13" count="1" selected="0">
            <x v="0"/>
          </reference>
          <reference field="14" count="2">
            <x v="18"/>
            <x v="22"/>
          </reference>
        </references>
      </pivotArea>
    </format>
    <format dxfId="7394">
      <pivotArea dataOnly="0" labelOnly="1" fieldPosition="0">
        <references count="3">
          <reference field="2" count="1" selected="0">
            <x v="17"/>
          </reference>
          <reference field="13" count="1" selected="0">
            <x v="4"/>
          </reference>
          <reference field="14" count="1">
            <x v="8"/>
          </reference>
        </references>
      </pivotArea>
    </format>
    <format dxfId="7393">
      <pivotArea dataOnly="0" labelOnly="1" fieldPosition="0">
        <references count="3">
          <reference field="2" count="1" selected="0">
            <x v="18"/>
          </reference>
          <reference field="13" count="1" selected="0">
            <x v="1"/>
          </reference>
          <reference field="14" count="1">
            <x v="24"/>
          </reference>
        </references>
      </pivotArea>
    </format>
    <format dxfId="7392">
      <pivotArea dataOnly="0" labelOnly="1" fieldPosition="0">
        <references count="3">
          <reference field="2" count="1" selected="0">
            <x v="19"/>
          </reference>
          <reference field="13" count="1" selected="0">
            <x v="0"/>
          </reference>
          <reference field="14" count="1">
            <x v="16"/>
          </reference>
        </references>
      </pivotArea>
    </format>
    <format dxfId="7391">
      <pivotArea dataOnly="0" labelOnly="1" fieldPosition="0">
        <references count="3">
          <reference field="2" count="1" selected="0">
            <x v="19"/>
          </reference>
          <reference field="13" count="1" selected="0">
            <x v="2"/>
          </reference>
          <reference field="14" count="2">
            <x v="29"/>
            <x v="30"/>
          </reference>
        </references>
      </pivotArea>
    </format>
    <format dxfId="7390">
      <pivotArea dataOnly="0" labelOnly="1" fieldPosition="0">
        <references count="3">
          <reference field="2" count="1" selected="0">
            <x v="19"/>
          </reference>
          <reference field="13" count="1" selected="0">
            <x v="3"/>
          </reference>
          <reference field="14" count="1">
            <x v="6"/>
          </reference>
        </references>
      </pivotArea>
    </format>
    <format dxfId="7389">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7388">
      <pivotArea dataOnly="0" labelOnly="1" fieldPosition="0">
        <references count="3">
          <reference field="2" count="1" selected="0">
            <x v="20"/>
          </reference>
          <reference field="13" count="1" selected="0">
            <x v="0"/>
          </reference>
          <reference field="14" count="2">
            <x v="18"/>
            <x v="22"/>
          </reference>
        </references>
      </pivotArea>
    </format>
    <format dxfId="7387">
      <pivotArea dataOnly="0" labelOnly="1" fieldPosition="0">
        <references count="3">
          <reference field="2" count="1" selected="0">
            <x v="20"/>
          </reference>
          <reference field="13" count="1" selected="0">
            <x v="1"/>
          </reference>
          <reference field="14" count="1">
            <x v="28"/>
          </reference>
        </references>
      </pivotArea>
    </format>
    <format dxfId="7386">
      <pivotArea dataOnly="0" labelOnly="1" fieldPosition="0">
        <references count="3">
          <reference field="2" count="1" selected="0">
            <x v="20"/>
          </reference>
          <reference field="13" count="1" selected="0">
            <x v="2"/>
          </reference>
          <reference field="14" count="1">
            <x v="32"/>
          </reference>
        </references>
      </pivotArea>
    </format>
    <format dxfId="7385">
      <pivotArea dataOnly="0" labelOnly="1" fieldPosition="0">
        <references count="3">
          <reference field="2" count="1" selected="0">
            <x v="20"/>
          </reference>
          <reference field="13" count="1" selected="0">
            <x v="3"/>
          </reference>
          <reference field="14" count="1">
            <x v="6"/>
          </reference>
        </references>
      </pivotArea>
    </format>
    <format dxfId="7384">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7383">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7382">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7381">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7380">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7379">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7378">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7377">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7376">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7375">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7374">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7373">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7372">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7371">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7370">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7369">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7368">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7367">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7366">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7365">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7364">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7363">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7362">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7361">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7360">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7359">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7358">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7357">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7356">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7355">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7354">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7353">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7352">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7351">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7350">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7349">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7348">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7347">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7346">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7345">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7344">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7343">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7342">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7341">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7340">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7339">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7338">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7337">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7336">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7335">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7334">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7333">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7332">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7331">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7330">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7329">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7328">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7327">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7326">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7325">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7324">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7323">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7322">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7321">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7320">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7319">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7318">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7317">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7316">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7315">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7314">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7313">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7312">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7311">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7310">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7309">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7308">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7307">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7306">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7305">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7304">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7303">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7302">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7301">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7300">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7299">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7298">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7297">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7296">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7295">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7294">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7293">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7292">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7291">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7290">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7289">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7288">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7287">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7286">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7285">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7284">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7283">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7282">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7281">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7280">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7279">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7278">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7277">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7276">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7275">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7274">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7273">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7272">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7271">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7270">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7269">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7268">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7267">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7266">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7265">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7264">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7263">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7262">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7261">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7260">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7259">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7258">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7257">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7256">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7255">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7254">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7253">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7252">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7251">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7250">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7249">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7248">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7247">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7246">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7245">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7244">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7243">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7242">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7241">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7240">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7239">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7238">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7237">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7236">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7235">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7234">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7233">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7232">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7231">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7230">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7229">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7228">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7227">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7226">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7225">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7224">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7223">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7222">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7221">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7220">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7219">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7218">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7217">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7216">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7215">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7214">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7213">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7212">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7211">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7210">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7209">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7208">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7207">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7206">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7205">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7204">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7203">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7202">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7201">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7200">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7199">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7198">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7197">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7196">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7195">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7194">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7193">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7192">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7191">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7190">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7189">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7188">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7187">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7186">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7185">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7184">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7183">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7182">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7181">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7180">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7179">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7178">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7177">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7176">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7175">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7174">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7173">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7172">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7171">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7170">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7169">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7168">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7167">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7166">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7165">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7164">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7163">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7162">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7161">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7160">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7159">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7158">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7157">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7156">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7155">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7154">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7153">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7152">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7151">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7150">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7149">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7148">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7147">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7146">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7145">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7144">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7143">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7142">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7141">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7140">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7139">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7138">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7137">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7136">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7135">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7134">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7133">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7132">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7131">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7130">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7129">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7128">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7127">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7126">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7125">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7124">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7123">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7122">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7121">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7120">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7119">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7118">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7117">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7116">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7115">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7114">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7113">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7112">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7111">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7110">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7109">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7108">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7107">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7106">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7105">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7104">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7103">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7102">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7101">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7100">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7099">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7098">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7097">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7096">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7095">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7094">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7093">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7092">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7091">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7090">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7089">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7088">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7087">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7086">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7085">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7084">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7083">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7082">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7081">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7080">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7079">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7078">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7077">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7076">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7075">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7074">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7073">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7072">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7071">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7070">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7069">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7068">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7067">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7066">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7065">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7064">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7063">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7062">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7061">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7060">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7059">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7058">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7057">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7056">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7055">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7054">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7053">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7052">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7051">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7050">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7049">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7048">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7047">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7046">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7045">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7044">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7043">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7042">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7041">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7040">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7039">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7038">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7037">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7036">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7035">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7034">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7033">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7032">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7031">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7030">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7029">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7028">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7027">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7026">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7025">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7024">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7023">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7022">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7021">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7020">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7019">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7018">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7017">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7016">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7015">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7014">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7013">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7012">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7011">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7010">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7009">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7008">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7007">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7006">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7005">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7004">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7003">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7002">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7001">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7000">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6999">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6998">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6997">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6996">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6995">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6994">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6993">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6992">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6991">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6990">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6989">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6988">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6987">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6986">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6985">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6984">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6983">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6982">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6981">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6980">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6979">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6978">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6977">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6976">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6975">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6974">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6973">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6972">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6971">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6970">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6969">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6968">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6967">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6966">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6965">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6964">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6963">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6962">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6961">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6960">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6959">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6958">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6957">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6956">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6955">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6954">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6953">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6952">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6951">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6950">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6949">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6948">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6947">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6946">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6945">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6944">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6943">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6942">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6941">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6940">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6939">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6938">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6937">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6936">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6935">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6934">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6933">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6932">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6931">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6930">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6929">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6928">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6927">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6926">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6925">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6924">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6923">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6922">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6921">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6920">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6919">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6918">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6917">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6916">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6915">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6914">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6913">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6912">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6911">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6910">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6909">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6908">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6907">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6906">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6905">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6904">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6903">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6902">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6901">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6900">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6899">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6898">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6897">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6896">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6895">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6894">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6893">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6892">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6891">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6890">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6889">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6888">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6887">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6886">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6885">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6884">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6883">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6882">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6881">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6880">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6879">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6878">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6877">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6876">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6875">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6874">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6873">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6872">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6871">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6870">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6869">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6868">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6867">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6866">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6865">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6864">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6863">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6862">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6861">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6860">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6859">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6858">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6857">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6856">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6855">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6854">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6853">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6852">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6851">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6850">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6849">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6848">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6847">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6846">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6845">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6844">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6843">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6842">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6841">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6840">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6839">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6838">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6837">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6836">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6835">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6834">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6833">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6832">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6831">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6830">
      <pivotArea dataOnly="0" labelOnly="1" outline="0" fieldPosition="0">
        <references count="1">
          <reference field="4294967294" count="8">
            <x v="0"/>
            <x v="1"/>
            <x v="2"/>
            <x v="3"/>
            <x v="4"/>
            <x v="5"/>
            <x v="6"/>
            <x v="7"/>
          </reference>
        </references>
      </pivotArea>
    </format>
    <format dxfId="6829">
      <pivotArea dataOnly="0" labelOnly="1" fieldPosition="0">
        <references count="1">
          <reference field="2" count="0"/>
        </references>
      </pivotArea>
    </format>
    <format dxfId="6828">
      <pivotArea dataOnly="0" labelOnly="1" fieldPosition="0">
        <references count="1">
          <reference field="13" count="0"/>
        </references>
      </pivotArea>
    </format>
    <format dxfId="6827">
      <pivotArea dataOnly="0" labelOnly="1" fieldPosition="0">
        <references count="1">
          <reference field="14" count="0"/>
        </references>
      </pivotArea>
    </format>
    <format dxfId="6826">
      <pivotArea dataOnly="0" labelOnly="1" fieldPosition="0">
        <references count="1">
          <reference field="15" count="0"/>
        </references>
      </pivotArea>
    </format>
    <format dxfId="6825">
      <pivotArea outline="0" collapsedLevelsAreSubtotals="1" fieldPosition="0">
        <references count="1">
          <reference field="4294967294" count="2" selected="0">
            <x v="6"/>
            <x v="7"/>
          </reference>
        </references>
      </pivotArea>
    </format>
    <format dxfId="6824">
      <pivotArea outline="0" collapsedLevelsAreSubtotals="1" fieldPosition="0">
        <references count="1">
          <reference field="4294967294" count="2" selected="0">
            <x v="6"/>
            <x v="7"/>
          </reference>
        </references>
      </pivotArea>
    </format>
    <format dxfId="6823">
      <pivotArea field="2" type="button" dataOnly="0" labelOnly="1" outline="0" axis="axisRow" fieldPosition="0"/>
    </format>
    <format dxfId="6822">
      <pivotArea dataOnly="0" labelOnly="1" outline="0" fieldPosition="0">
        <references count="1">
          <reference field="4294967294" count="8">
            <x v="0"/>
            <x v="1"/>
            <x v="2"/>
            <x v="3"/>
            <x v="4"/>
            <x v="5"/>
            <x v="6"/>
            <x v="7"/>
          </reference>
        </references>
      </pivotArea>
    </format>
    <format dxfId="6821">
      <pivotArea field="3" type="button" dataOnly="0" labelOnly="1" outline="0" axis="axisPage" fieldPosition="0"/>
    </format>
    <format dxfId="6820">
      <pivotArea field="2" type="button" dataOnly="0" labelOnly="1" outline="0" axis="axisRow" fieldPosition="0"/>
    </format>
    <format dxfId="6819">
      <pivotArea dataOnly="0" labelOnly="1" fieldPosition="0">
        <references count="1">
          <reference field="2" count="1">
            <x v="3"/>
          </reference>
        </references>
      </pivotArea>
    </format>
    <format dxfId="6818">
      <pivotArea dataOnly="0" labelOnly="1" grandRow="1" outline="0" fieldPosition="0"/>
    </format>
    <format dxfId="6817">
      <pivotArea dataOnly="0" labelOnly="1" fieldPosition="0">
        <references count="2">
          <reference field="2" count="1" selected="0">
            <x v="3"/>
          </reference>
          <reference field="13" count="1">
            <x v="0"/>
          </reference>
        </references>
      </pivotArea>
    </format>
    <format dxfId="6816">
      <pivotArea dataOnly="0" labelOnly="1" fieldPosition="0">
        <references count="3">
          <reference field="2" count="1" selected="0">
            <x v="3"/>
          </reference>
          <reference field="13" count="1" selected="0">
            <x v="0"/>
          </reference>
          <reference field="14" count="1">
            <x v="17"/>
          </reference>
        </references>
      </pivotArea>
    </format>
    <format dxfId="6815">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6814">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6813">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6812">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6811">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6810">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6809">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6808">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6807">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6806">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6805">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6804">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6803">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6802">
      <pivotArea outline="0" collapsedLevelsAreSubtotals="1" fieldPosition="0"/>
    </format>
    <format dxfId="6801">
      <pivotArea dataOnly="0" labelOnly="1" outline="0" fieldPosition="0">
        <references count="1">
          <reference field="3" count="1">
            <x v="11"/>
          </reference>
        </references>
      </pivotArea>
    </format>
    <format dxfId="6800">
      <pivotArea dataOnly="0" labelOnly="1" outline="0" fieldPosition="0">
        <references count="1">
          <reference field="4294967294" count="8">
            <x v="0"/>
            <x v="1"/>
            <x v="2"/>
            <x v="3"/>
            <x v="4"/>
            <x v="5"/>
            <x v="6"/>
            <x v="7"/>
          </reference>
        </references>
      </pivotArea>
    </format>
    <format dxfId="6799">
      <pivotArea outline="0" collapsedLevelsAreSubtotals="1" fieldPosition="0">
        <references count="1">
          <reference field="4294967294" count="2" selected="0">
            <x v="6"/>
            <x v="7"/>
          </reference>
        </references>
      </pivotArea>
    </format>
    <format dxfId="6798">
      <pivotArea dataOnly="0" labelOnly="1" outline="0" fieldPosition="0">
        <references count="1">
          <reference field="4294967294" count="2">
            <x v="6"/>
            <x v="7"/>
          </reference>
        </references>
      </pivotArea>
    </format>
    <format dxfId="6797">
      <pivotArea outline="0" collapsedLevelsAreSubtotals="1" fieldPosition="0">
        <references count="1">
          <reference field="4294967294" count="2" selected="0">
            <x v="6"/>
            <x v="7"/>
          </reference>
        </references>
      </pivotArea>
    </format>
    <format dxfId="6796">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4"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25"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22">
    <i>
      <x v="4"/>
    </i>
    <i r="1">
      <x/>
    </i>
    <i r="2">
      <x v="18"/>
    </i>
    <i r="3">
      <x v="74"/>
    </i>
    <i r="4">
      <x v="83"/>
    </i>
    <i r="5">
      <x/>
    </i>
    <i r="5">
      <x v="20"/>
    </i>
    <i r="5">
      <x v="86"/>
    </i>
    <i r="5">
      <x v="157"/>
    </i>
    <i r="5">
      <x v="158"/>
    </i>
    <i r="5">
      <x v="160"/>
    </i>
    <i r="5">
      <x v="183"/>
    </i>
    <i r="5">
      <x v="184"/>
    </i>
    <i r="3">
      <x v="75"/>
    </i>
    <i r="4">
      <x v="85"/>
    </i>
    <i r="5">
      <x/>
    </i>
    <i r="5">
      <x v="183"/>
    </i>
    <i r="5">
      <x v="184"/>
    </i>
    <i r="3">
      <x v="76"/>
    </i>
    <i r="4">
      <x v="180"/>
    </i>
    <i r="5">
      <x/>
    </i>
    <i t="grand">
      <x/>
    </i>
  </rowItems>
  <colFields count="1">
    <field x="-2"/>
  </colFields>
  <colItems count="8">
    <i>
      <x/>
    </i>
    <i i="1">
      <x v="1"/>
    </i>
    <i i="2">
      <x v="2"/>
    </i>
    <i i="3">
      <x v="3"/>
    </i>
    <i i="4">
      <x v="4"/>
    </i>
    <i i="5">
      <x v="5"/>
    </i>
    <i i="6">
      <x v="6"/>
    </i>
    <i i="7">
      <x v="7"/>
    </i>
  </colItems>
  <pageFields count="1">
    <pageField fld="3" item="12"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77">
    <format dxfId="6795">
      <pivotArea outline="0" collapsedLevelsAreSubtotals="1" fieldPosition="0">
        <references count="1">
          <reference field="4294967294" count="2" selected="0">
            <x v="6"/>
            <x v="7"/>
          </reference>
        </references>
      </pivotArea>
    </format>
    <format dxfId="6794">
      <pivotArea dataOnly="0" labelOnly="1" outline="0" fieldPosition="0">
        <references count="1">
          <reference field="4294967294" count="2">
            <x v="6"/>
            <x v="7"/>
          </reference>
        </references>
      </pivotArea>
    </format>
    <format dxfId="6793">
      <pivotArea outline="0" collapsedLevelsAreSubtotals="1" fieldPosition="0">
        <references count="1">
          <reference field="4294967294" count="2" selected="0">
            <x v="6"/>
            <x v="7"/>
          </reference>
        </references>
      </pivotArea>
    </format>
    <format dxfId="6792">
      <pivotArea dataOnly="0" labelOnly="1" outline="0" fieldPosition="0">
        <references count="1">
          <reference field="4294967294" count="2">
            <x v="6"/>
            <x v="7"/>
          </reference>
        </references>
      </pivotArea>
    </format>
    <format dxfId="6791">
      <pivotArea dataOnly="0" labelOnly="1" fieldPosition="0">
        <references count="1">
          <reference field="13" count="0"/>
        </references>
      </pivotArea>
    </format>
    <format dxfId="6790">
      <pivotArea dataOnly="0" labelOnly="1" fieldPosition="0">
        <references count="1">
          <reference field="14" count="0"/>
        </references>
      </pivotArea>
    </format>
    <format dxfId="6789">
      <pivotArea dataOnly="0" labelOnly="1" fieldPosition="0">
        <references count="1">
          <reference field="14" count="0"/>
        </references>
      </pivotArea>
    </format>
    <format dxfId="6788">
      <pivotArea dataOnly="0" labelOnly="1" fieldPosition="0">
        <references count="1">
          <reference field="15" count="0"/>
        </references>
      </pivotArea>
    </format>
    <format dxfId="6787">
      <pivotArea dataOnly="0" labelOnly="1" fieldPosition="0">
        <references count="1">
          <reference field="15" count="0"/>
        </references>
      </pivotArea>
    </format>
    <format dxfId="6786">
      <pivotArea dataOnly="0" labelOnly="1" fieldPosition="0">
        <references count="1">
          <reference field="15" count="0"/>
        </references>
      </pivotArea>
    </format>
    <format dxfId="6785">
      <pivotArea dataOnly="0" labelOnly="1" fieldPosition="0">
        <references count="1">
          <reference field="12" count="0"/>
        </references>
      </pivotArea>
    </format>
    <format dxfId="6784">
      <pivotArea dataOnly="0" labelOnly="1" fieldPosition="0">
        <references count="1">
          <reference field="12" count="0"/>
        </references>
      </pivotArea>
    </format>
    <format dxfId="6783">
      <pivotArea dataOnly="0" labelOnly="1" fieldPosition="0">
        <references count="1">
          <reference field="12" count="0"/>
        </references>
      </pivotArea>
    </format>
    <format dxfId="6782">
      <pivotArea dataOnly="0" labelOnly="1" fieldPosition="0">
        <references count="1">
          <reference field="12" count="0"/>
        </references>
      </pivotArea>
    </format>
    <format dxfId="6781">
      <pivotArea dataOnly="0" labelOnly="1" fieldPosition="0">
        <references count="1">
          <reference field="8" count="0"/>
        </references>
      </pivotArea>
    </format>
    <format dxfId="6780">
      <pivotArea dataOnly="0" labelOnly="1" fieldPosition="0">
        <references count="1">
          <reference field="8" count="0"/>
        </references>
      </pivotArea>
    </format>
    <format dxfId="6779">
      <pivotArea dataOnly="0" labelOnly="1" fieldPosition="0">
        <references count="1">
          <reference field="8" count="0"/>
        </references>
      </pivotArea>
    </format>
    <format dxfId="6778">
      <pivotArea dataOnly="0" labelOnly="1" fieldPosition="0">
        <references count="1">
          <reference field="8" count="0"/>
        </references>
      </pivotArea>
    </format>
    <format dxfId="6777">
      <pivotArea dataOnly="0" labelOnly="1" fieldPosition="0">
        <references count="1">
          <reference field="8" count="0"/>
        </references>
      </pivotArea>
    </format>
    <format dxfId="6776">
      <pivotArea dataOnly="0" labelOnly="1" fieldPosition="0">
        <references count="1">
          <reference field="13" count="0"/>
        </references>
      </pivotArea>
    </format>
    <format dxfId="6775">
      <pivotArea dataOnly="0" labelOnly="1" fieldPosition="0">
        <references count="1">
          <reference field="14" count="0"/>
        </references>
      </pivotArea>
    </format>
    <format dxfId="6774">
      <pivotArea dataOnly="0" labelOnly="1" fieldPosition="0">
        <references count="1">
          <reference field="14" count="0"/>
        </references>
      </pivotArea>
    </format>
    <format dxfId="6773">
      <pivotArea dataOnly="0" labelOnly="1" fieldPosition="0">
        <references count="1">
          <reference field="15" count="0"/>
        </references>
      </pivotArea>
    </format>
    <format dxfId="6772">
      <pivotArea dataOnly="0" labelOnly="1" fieldPosition="0">
        <references count="1">
          <reference field="12" count="0"/>
        </references>
      </pivotArea>
    </format>
    <format dxfId="6771">
      <pivotArea dataOnly="0" labelOnly="1" fieldPosition="0">
        <references count="1">
          <reference field="12" count="0"/>
        </references>
      </pivotArea>
    </format>
    <format dxfId="6770">
      <pivotArea outline="0" collapsedLevelsAreSubtotals="1" fieldPosition="0">
        <references count="1">
          <reference field="4294967294" count="2" selected="0">
            <x v="6"/>
            <x v="7"/>
          </reference>
        </references>
      </pivotArea>
    </format>
    <format dxfId="6769">
      <pivotArea dataOnly="0" labelOnly="1" outline="0" fieldPosition="0">
        <references count="1">
          <reference field="4294967294" count="2">
            <x v="6"/>
            <x v="7"/>
          </reference>
        </references>
      </pivotArea>
    </format>
    <format dxfId="6768">
      <pivotArea type="all" dataOnly="0" outline="0" fieldPosition="0"/>
    </format>
    <format dxfId="6767">
      <pivotArea outline="0" collapsedLevelsAreSubtotals="1" fieldPosition="0"/>
    </format>
    <format dxfId="6766">
      <pivotArea field="2" type="button" dataOnly="0" labelOnly="1" outline="0" axis="axisRow" fieldPosition="0"/>
    </format>
    <format dxfId="6765">
      <pivotArea dataOnly="0" labelOnly="1" fieldPosition="0">
        <references count="1">
          <reference field="2" count="0"/>
        </references>
      </pivotArea>
    </format>
    <format dxfId="6764">
      <pivotArea dataOnly="0" labelOnly="1" grandRow="1" outline="0" fieldPosition="0"/>
    </format>
    <format dxfId="6763">
      <pivotArea dataOnly="0" labelOnly="1" fieldPosition="0">
        <references count="2">
          <reference field="2" count="1" selected="0">
            <x v="0"/>
          </reference>
          <reference field="13" count="2">
            <x v="0"/>
            <x v="1"/>
          </reference>
        </references>
      </pivotArea>
    </format>
    <format dxfId="6762">
      <pivotArea dataOnly="0" labelOnly="1" fieldPosition="0">
        <references count="2">
          <reference field="2" count="1" selected="0">
            <x v="1"/>
          </reference>
          <reference field="13" count="1">
            <x v="1"/>
          </reference>
        </references>
      </pivotArea>
    </format>
    <format dxfId="6761">
      <pivotArea dataOnly="0" labelOnly="1" fieldPosition="0">
        <references count="2">
          <reference field="2" count="1" selected="0">
            <x v="2"/>
          </reference>
          <reference field="13" count="1">
            <x v="3"/>
          </reference>
        </references>
      </pivotArea>
    </format>
    <format dxfId="6760">
      <pivotArea dataOnly="0" labelOnly="1" fieldPosition="0">
        <references count="2">
          <reference field="2" count="1" selected="0">
            <x v="3"/>
          </reference>
          <reference field="13" count="1">
            <x v="0"/>
          </reference>
        </references>
      </pivotArea>
    </format>
    <format dxfId="6759">
      <pivotArea dataOnly="0" labelOnly="1" fieldPosition="0">
        <references count="2">
          <reference field="2" count="1" selected="0">
            <x v="4"/>
          </reference>
          <reference field="13" count="1">
            <x v="0"/>
          </reference>
        </references>
      </pivotArea>
    </format>
    <format dxfId="6758">
      <pivotArea dataOnly="0" labelOnly="1" fieldPosition="0">
        <references count="2">
          <reference field="2" count="1" selected="0">
            <x v="5"/>
          </reference>
          <reference field="13" count="1">
            <x v="3"/>
          </reference>
        </references>
      </pivotArea>
    </format>
    <format dxfId="6757">
      <pivotArea dataOnly="0" labelOnly="1" fieldPosition="0">
        <references count="2">
          <reference field="2" count="1" selected="0">
            <x v="6"/>
          </reference>
          <reference field="13" count="1">
            <x v="1"/>
          </reference>
        </references>
      </pivotArea>
    </format>
    <format dxfId="6756">
      <pivotArea dataOnly="0" labelOnly="1" fieldPosition="0">
        <references count="2">
          <reference field="2" count="1" selected="0">
            <x v="7"/>
          </reference>
          <reference field="13" count="1">
            <x v="0"/>
          </reference>
        </references>
      </pivotArea>
    </format>
    <format dxfId="6755">
      <pivotArea dataOnly="0" labelOnly="1" fieldPosition="0">
        <references count="2">
          <reference field="2" count="1" selected="0">
            <x v="8"/>
          </reference>
          <reference field="13" count="3">
            <x v="1"/>
            <x v="3"/>
            <x v="4"/>
          </reference>
        </references>
      </pivotArea>
    </format>
    <format dxfId="6754">
      <pivotArea dataOnly="0" labelOnly="1" fieldPosition="0">
        <references count="2">
          <reference field="2" count="1" selected="0">
            <x v="9"/>
          </reference>
          <reference field="13" count="3">
            <x v="0"/>
            <x v="3"/>
            <x v="4"/>
          </reference>
        </references>
      </pivotArea>
    </format>
    <format dxfId="6753">
      <pivotArea dataOnly="0" labelOnly="1" fieldPosition="0">
        <references count="2">
          <reference field="2" count="1" selected="0">
            <x v="10"/>
          </reference>
          <reference field="13" count="1">
            <x v="0"/>
          </reference>
        </references>
      </pivotArea>
    </format>
    <format dxfId="6752">
      <pivotArea dataOnly="0" labelOnly="1" fieldPosition="0">
        <references count="2">
          <reference field="2" count="1" selected="0">
            <x v="11"/>
          </reference>
          <reference field="13" count="1">
            <x v="3"/>
          </reference>
        </references>
      </pivotArea>
    </format>
    <format dxfId="6751">
      <pivotArea dataOnly="0" labelOnly="1" fieldPosition="0">
        <references count="2">
          <reference field="2" count="1" selected="0">
            <x v="12"/>
          </reference>
          <reference field="13" count="1">
            <x v="3"/>
          </reference>
        </references>
      </pivotArea>
    </format>
    <format dxfId="6750">
      <pivotArea dataOnly="0" labelOnly="1" fieldPosition="0">
        <references count="2">
          <reference field="2" count="1" selected="0">
            <x v="13"/>
          </reference>
          <reference field="13" count="1">
            <x v="1"/>
          </reference>
        </references>
      </pivotArea>
    </format>
    <format dxfId="6749">
      <pivotArea dataOnly="0" labelOnly="1" fieldPosition="0">
        <references count="2">
          <reference field="2" count="1" selected="0">
            <x v="14"/>
          </reference>
          <reference field="13" count="3">
            <x v="2"/>
            <x v="3"/>
            <x v="4"/>
          </reference>
        </references>
      </pivotArea>
    </format>
    <format dxfId="6748">
      <pivotArea dataOnly="0" labelOnly="1" fieldPosition="0">
        <references count="2">
          <reference field="2" count="1" selected="0">
            <x v="15"/>
          </reference>
          <reference field="13" count="1">
            <x v="3"/>
          </reference>
        </references>
      </pivotArea>
    </format>
    <format dxfId="6747">
      <pivotArea dataOnly="0" labelOnly="1" fieldPosition="0">
        <references count="2">
          <reference field="2" count="1" selected="0">
            <x v="16"/>
          </reference>
          <reference field="13" count="4">
            <x v="0"/>
            <x v="1"/>
            <x v="2"/>
            <x v="3"/>
          </reference>
        </references>
      </pivotArea>
    </format>
    <format dxfId="6746">
      <pivotArea dataOnly="0" labelOnly="1" fieldPosition="0">
        <references count="2">
          <reference field="2" count="1" selected="0">
            <x v="17"/>
          </reference>
          <reference field="13" count="2">
            <x v="0"/>
            <x v="4"/>
          </reference>
        </references>
      </pivotArea>
    </format>
    <format dxfId="6745">
      <pivotArea dataOnly="0" labelOnly="1" fieldPosition="0">
        <references count="2">
          <reference field="2" count="1" selected="0">
            <x v="18"/>
          </reference>
          <reference field="13" count="1">
            <x v="1"/>
          </reference>
        </references>
      </pivotArea>
    </format>
    <format dxfId="6744">
      <pivotArea dataOnly="0" labelOnly="1" fieldPosition="0">
        <references count="2">
          <reference field="2" count="1" selected="0">
            <x v="19"/>
          </reference>
          <reference field="13" count="4">
            <x v="0"/>
            <x v="2"/>
            <x v="3"/>
            <x v="4"/>
          </reference>
        </references>
      </pivotArea>
    </format>
    <format dxfId="6743">
      <pivotArea dataOnly="0" labelOnly="1" fieldPosition="0">
        <references count="2">
          <reference field="2" count="1" selected="0">
            <x v="20"/>
          </reference>
          <reference field="13" count="4">
            <x v="0"/>
            <x v="1"/>
            <x v="2"/>
            <x v="3"/>
          </reference>
        </references>
      </pivotArea>
    </format>
    <format dxfId="6742">
      <pivotArea dataOnly="0" labelOnly="1" fieldPosition="0">
        <references count="3">
          <reference field="2" count="1" selected="0">
            <x v="0"/>
          </reference>
          <reference field="13" count="1" selected="0">
            <x v="0"/>
          </reference>
          <reference field="14" count="3">
            <x v="16"/>
            <x v="17"/>
            <x v="19"/>
          </reference>
        </references>
      </pivotArea>
    </format>
    <format dxfId="6741">
      <pivotArea dataOnly="0" labelOnly="1" fieldPosition="0">
        <references count="3">
          <reference field="2" count="1" selected="0">
            <x v="0"/>
          </reference>
          <reference field="13" count="1" selected="0">
            <x v="1"/>
          </reference>
          <reference field="14" count="2">
            <x v="23"/>
            <x v="26"/>
          </reference>
        </references>
      </pivotArea>
    </format>
    <format dxfId="6740">
      <pivotArea dataOnly="0" labelOnly="1" fieldPosition="0">
        <references count="3">
          <reference field="2" count="1" selected="0">
            <x v="1"/>
          </reference>
          <reference field="13" count="1" selected="0">
            <x v="1"/>
          </reference>
          <reference field="14" count="1">
            <x v="25"/>
          </reference>
        </references>
      </pivotArea>
    </format>
    <format dxfId="6739">
      <pivotArea dataOnly="0" labelOnly="1" fieldPosition="0">
        <references count="3">
          <reference field="2" count="1" selected="0">
            <x v="2"/>
          </reference>
          <reference field="13" count="1" selected="0">
            <x v="3"/>
          </reference>
          <reference field="14" count="1">
            <x v="6"/>
          </reference>
        </references>
      </pivotArea>
    </format>
    <format dxfId="6738">
      <pivotArea dataOnly="0" labelOnly="1" fieldPosition="0">
        <references count="3">
          <reference field="2" count="1" selected="0">
            <x v="3"/>
          </reference>
          <reference field="13" count="1" selected="0">
            <x v="0"/>
          </reference>
          <reference field="14" count="1">
            <x v="17"/>
          </reference>
        </references>
      </pivotArea>
    </format>
    <format dxfId="6737">
      <pivotArea dataOnly="0" labelOnly="1" fieldPosition="0">
        <references count="3">
          <reference field="2" count="1" selected="0">
            <x v="4"/>
          </reference>
          <reference field="13" count="1" selected="0">
            <x v="0"/>
          </reference>
          <reference field="14" count="1">
            <x v="18"/>
          </reference>
        </references>
      </pivotArea>
    </format>
    <format dxfId="6736">
      <pivotArea dataOnly="0" labelOnly="1" fieldPosition="0">
        <references count="3">
          <reference field="2" count="1" selected="0">
            <x v="5"/>
          </reference>
          <reference field="13" count="1" selected="0">
            <x v="3"/>
          </reference>
          <reference field="14" count="2">
            <x v="1"/>
            <x v="5"/>
          </reference>
        </references>
      </pivotArea>
    </format>
    <format dxfId="6735">
      <pivotArea dataOnly="0" labelOnly="1" fieldPosition="0">
        <references count="3">
          <reference field="2" count="1" selected="0">
            <x v="6"/>
          </reference>
          <reference field="13" count="1" selected="0">
            <x v="1"/>
          </reference>
          <reference field="14" count="1">
            <x v="26"/>
          </reference>
        </references>
      </pivotArea>
    </format>
    <format dxfId="6734">
      <pivotArea dataOnly="0" labelOnly="1" fieldPosition="0">
        <references count="3">
          <reference field="2" count="1" selected="0">
            <x v="7"/>
          </reference>
          <reference field="13" count="1" selected="0">
            <x v="0"/>
          </reference>
          <reference field="14" count="1">
            <x v="20"/>
          </reference>
        </references>
      </pivotArea>
    </format>
    <format dxfId="6733">
      <pivotArea dataOnly="0" labelOnly="1" fieldPosition="0">
        <references count="3">
          <reference field="2" count="1" selected="0">
            <x v="8"/>
          </reference>
          <reference field="13" count="1" selected="0">
            <x v="1"/>
          </reference>
          <reference field="14" count="1">
            <x v="27"/>
          </reference>
        </references>
      </pivotArea>
    </format>
    <format dxfId="6732">
      <pivotArea dataOnly="0" labelOnly="1" fieldPosition="0">
        <references count="3">
          <reference field="2" count="1" selected="0">
            <x v="8"/>
          </reference>
          <reference field="13" count="1" selected="0">
            <x v="3"/>
          </reference>
          <reference field="14" count="1">
            <x v="1"/>
          </reference>
        </references>
      </pivotArea>
    </format>
    <format dxfId="6731">
      <pivotArea dataOnly="0" labelOnly="1" fieldPosition="0">
        <references count="3">
          <reference field="2" count="1" selected="0">
            <x v="8"/>
          </reference>
          <reference field="13" count="1" selected="0">
            <x v="4"/>
          </reference>
          <reference field="14" count="2">
            <x v="8"/>
            <x v="11"/>
          </reference>
        </references>
      </pivotArea>
    </format>
    <format dxfId="6730">
      <pivotArea dataOnly="0" labelOnly="1" fieldPosition="0">
        <references count="3">
          <reference field="2" count="1" selected="0">
            <x v="9"/>
          </reference>
          <reference field="13" count="1" selected="0">
            <x v="0"/>
          </reference>
          <reference field="14" count="1">
            <x v="19"/>
          </reference>
        </references>
      </pivotArea>
    </format>
    <format dxfId="6729">
      <pivotArea dataOnly="0" labelOnly="1" fieldPosition="0">
        <references count="3">
          <reference field="2" count="1" selected="0">
            <x v="9"/>
          </reference>
          <reference field="13" count="1" selected="0">
            <x v="3"/>
          </reference>
          <reference field="14" count="4">
            <x v="2"/>
            <x v="3"/>
            <x v="4"/>
            <x v="6"/>
          </reference>
        </references>
      </pivotArea>
    </format>
    <format dxfId="6728">
      <pivotArea dataOnly="0" labelOnly="1" fieldPosition="0">
        <references count="3">
          <reference field="2" count="1" selected="0">
            <x v="9"/>
          </reference>
          <reference field="13" count="1" selected="0">
            <x v="4"/>
          </reference>
          <reference field="14" count="1">
            <x v="8"/>
          </reference>
        </references>
      </pivotArea>
    </format>
    <format dxfId="6727">
      <pivotArea dataOnly="0" labelOnly="1" fieldPosition="0">
        <references count="3">
          <reference field="2" count="1" selected="0">
            <x v="10"/>
          </reference>
          <reference field="13" count="1" selected="0">
            <x v="0"/>
          </reference>
          <reference field="14" count="2">
            <x v="16"/>
            <x v="22"/>
          </reference>
        </references>
      </pivotArea>
    </format>
    <format dxfId="6726">
      <pivotArea dataOnly="0" labelOnly="1" fieldPosition="0">
        <references count="3">
          <reference field="2" count="1" selected="0">
            <x v="11"/>
          </reference>
          <reference field="13" count="1" selected="0">
            <x v="3"/>
          </reference>
          <reference field="14" count="1">
            <x v="2"/>
          </reference>
        </references>
      </pivotArea>
    </format>
    <format dxfId="6725">
      <pivotArea dataOnly="0" labelOnly="1" fieldPosition="0">
        <references count="3">
          <reference field="2" count="1" selected="0">
            <x v="12"/>
          </reference>
          <reference field="13" count="1" selected="0">
            <x v="3"/>
          </reference>
          <reference field="14" count="1">
            <x v="6"/>
          </reference>
        </references>
      </pivotArea>
    </format>
    <format dxfId="6724">
      <pivotArea dataOnly="0" labelOnly="1" fieldPosition="0">
        <references count="3">
          <reference field="2" count="1" selected="0">
            <x v="13"/>
          </reference>
          <reference field="13" count="1" selected="0">
            <x v="1"/>
          </reference>
          <reference field="14" count="1">
            <x v="24"/>
          </reference>
        </references>
      </pivotArea>
    </format>
    <format dxfId="6723">
      <pivotArea dataOnly="0" labelOnly="1" fieldPosition="0">
        <references count="3">
          <reference field="2" count="1" selected="0">
            <x v="14"/>
          </reference>
          <reference field="13" count="1" selected="0">
            <x v="2"/>
          </reference>
          <reference field="14" count="2">
            <x v="29"/>
            <x v="30"/>
          </reference>
        </references>
      </pivotArea>
    </format>
    <format dxfId="6722">
      <pivotArea dataOnly="0" labelOnly="1" fieldPosition="0">
        <references count="3">
          <reference field="2" count="1" selected="0">
            <x v="14"/>
          </reference>
          <reference field="13" count="1" selected="0">
            <x v="3"/>
          </reference>
          <reference field="14" count="1">
            <x v="7"/>
          </reference>
        </references>
      </pivotArea>
    </format>
    <format dxfId="6721">
      <pivotArea dataOnly="0" labelOnly="1" fieldPosition="0">
        <references count="3">
          <reference field="2" count="1" selected="0">
            <x v="14"/>
          </reference>
          <reference field="13" count="1" selected="0">
            <x v="4"/>
          </reference>
          <reference field="14" count="1">
            <x v="8"/>
          </reference>
        </references>
      </pivotArea>
    </format>
    <format dxfId="6720">
      <pivotArea dataOnly="0" labelOnly="1" fieldPosition="0">
        <references count="3">
          <reference field="2" count="1" selected="0">
            <x v="15"/>
          </reference>
          <reference field="13" count="1" selected="0">
            <x v="3"/>
          </reference>
          <reference field="14" count="1">
            <x v="6"/>
          </reference>
        </references>
      </pivotArea>
    </format>
    <format dxfId="6719">
      <pivotArea dataOnly="0" labelOnly="1" fieldPosition="0">
        <references count="3">
          <reference field="2" count="1" selected="0">
            <x v="16"/>
          </reference>
          <reference field="13" count="1" selected="0">
            <x v="0"/>
          </reference>
          <reference field="14" count="1">
            <x v="21"/>
          </reference>
        </references>
      </pivotArea>
    </format>
    <format dxfId="6718">
      <pivotArea dataOnly="0" labelOnly="1" fieldPosition="0">
        <references count="3">
          <reference field="2" count="1" selected="0">
            <x v="16"/>
          </reference>
          <reference field="13" count="1" selected="0">
            <x v="1"/>
          </reference>
          <reference field="14" count="1">
            <x v="24"/>
          </reference>
        </references>
      </pivotArea>
    </format>
    <format dxfId="6717">
      <pivotArea dataOnly="0" labelOnly="1" fieldPosition="0">
        <references count="3">
          <reference field="2" count="1" selected="0">
            <x v="16"/>
          </reference>
          <reference field="13" count="1" selected="0">
            <x v="2"/>
          </reference>
          <reference field="14" count="2">
            <x v="29"/>
            <x v="31"/>
          </reference>
        </references>
      </pivotArea>
    </format>
    <format dxfId="6716">
      <pivotArea dataOnly="0" labelOnly="1" fieldPosition="0">
        <references count="3">
          <reference field="2" count="1" selected="0">
            <x v="16"/>
          </reference>
          <reference field="13" count="1" selected="0">
            <x v="3"/>
          </reference>
          <reference field="14" count="2">
            <x v="0"/>
            <x v="1"/>
          </reference>
        </references>
      </pivotArea>
    </format>
    <format dxfId="6715">
      <pivotArea dataOnly="0" labelOnly="1" fieldPosition="0">
        <references count="3">
          <reference field="2" count="1" selected="0">
            <x v="17"/>
          </reference>
          <reference field="13" count="1" selected="0">
            <x v="0"/>
          </reference>
          <reference field="14" count="2">
            <x v="18"/>
            <x v="22"/>
          </reference>
        </references>
      </pivotArea>
    </format>
    <format dxfId="6714">
      <pivotArea dataOnly="0" labelOnly="1" fieldPosition="0">
        <references count="3">
          <reference field="2" count="1" selected="0">
            <x v="17"/>
          </reference>
          <reference field="13" count="1" selected="0">
            <x v="4"/>
          </reference>
          <reference field="14" count="1">
            <x v="8"/>
          </reference>
        </references>
      </pivotArea>
    </format>
    <format dxfId="6713">
      <pivotArea dataOnly="0" labelOnly="1" fieldPosition="0">
        <references count="3">
          <reference field="2" count="1" selected="0">
            <x v="18"/>
          </reference>
          <reference field="13" count="1" selected="0">
            <x v="1"/>
          </reference>
          <reference field="14" count="1">
            <x v="24"/>
          </reference>
        </references>
      </pivotArea>
    </format>
    <format dxfId="6712">
      <pivotArea dataOnly="0" labelOnly="1" fieldPosition="0">
        <references count="3">
          <reference field="2" count="1" selected="0">
            <x v="19"/>
          </reference>
          <reference field="13" count="1" selected="0">
            <x v="0"/>
          </reference>
          <reference field="14" count="1">
            <x v="16"/>
          </reference>
        </references>
      </pivotArea>
    </format>
    <format dxfId="6711">
      <pivotArea dataOnly="0" labelOnly="1" fieldPosition="0">
        <references count="3">
          <reference field="2" count="1" selected="0">
            <x v="19"/>
          </reference>
          <reference field="13" count="1" selected="0">
            <x v="2"/>
          </reference>
          <reference field="14" count="2">
            <x v="29"/>
            <x v="30"/>
          </reference>
        </references>
      </pivotArea>
    </format>
    <format dxfId="6710">
      <pivotArea dataOnly="0" labelOnly="1" fieldPosition="0">
        <references count="3">
          <reference field="2" count="1" selected="0">
            <x v="19"/>
          </reference>
          <reference field="13" count="1" selected="0">
            <x v="3"/>
          </reference>
          <reference field="14" count="1">
            <x v="6"/>
          </reference>
        </references>
      </pivotArea>
    </format>
    <format dxfId="6709">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6708">
      <pivotArea dataOnly="0" labelOnly="1" fieldPosition="0">
        <references count="3">
          <reference field="2" count="1" selected="0">
            <x v="20"/>
          </reference>
          <reference field="13" count="1" selected="0">
            <x v="0"/>
          </reference>
          <reference field="14" count="2">
            <x v="18"/>
            <x v="22"/>
          </reference>
        </references>
      </pivotArea>
    </format>
    <format dxfId="6707">
      <pivotArea dataOnly="0" labelOnly="1" fieldPosition="0">
        <references count="3">
          <reference field="2" count="1" selected="0">
            <x v="20"/>
          </reference>
          <reference field="13" count="1" selected="0">
            <x v="1"/>
          </reference>
          <reference field="14" count="1">
            <x v="28"/>
          </reference>
        </references>
      </pivotArea>
    </format>
    <format dxfId="6706">
      <pivotArea dataOnly="0" labelOnly="1" fieldPosition="0">
        <references count="3">
          <reference field="2" count="1" selected="0">
            <x v="20"/>
          </reference>
          <reference field="13" count="1" selected="0">
            <x v="2"/>
          </reference>
          <reference field="14" count="1">
            <x v="32"/>
          </reference>
        </references>
      </pivotArea>
    </format>
    <format dxfId="6705">
      <pivotArea dataOnly="0" labelOnly="1" fieldPosition="0">
        <references count="3">
          <reference field="2" count="1" selected="0">
            <x v="20"/>
          </reference>
          <reference field="13" count="1" selected="0">
            <x v="3"/>
          </reference>
          <reference field="14" count="1">
            <x v="6"/>
          </reference>
        </references>
      </pivotArea>
    </format>
    <format dxfId="6704">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6703">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6702">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6701">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6700">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6699">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6698">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6697">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6696">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6695">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6694">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6693">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6692">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6691">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6690">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6689">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6688">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6687">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6686">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6685">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6684">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6683">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6682">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6681">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6680">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6679">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6678">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6677">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6676">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6675">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6674">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6673">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6672">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6671">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6670">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6669">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6668">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6667">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6666">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6665">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6664">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6663">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6662">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6661">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6660">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6659">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6658">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6657">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6656">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6655">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6654">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6653">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6652">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6651">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6650">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6649">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6648">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6647">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6646">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6645">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6644">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6643">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6642">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6641">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6640">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6639">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6638">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6637">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6636">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6635">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6634">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6633">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6632">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6631">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6630">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6629">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6628">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6627">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6626">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6625">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6624">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6623">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6622">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6621">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6620">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6619">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6618">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6617">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6616">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6615">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6614">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6613">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6612">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6611">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6610">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6609">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6608">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6607">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6606">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6605">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6604">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6603">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6602">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6601">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6600">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6599">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6598">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6597">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6596">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6595">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6594">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6593">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6592">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6591">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6590">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6589">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6588">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6587">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6586">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6585">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6584">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6583">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6582">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6581">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6580">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6579">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6578">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6577">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6576">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6575">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6574">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6573">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6572">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6571">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6570">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6569">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6568">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6567">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6566">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6565">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6564">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6563">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6562">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6561">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6560">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6559">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6558">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6557">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6556">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6555">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6554">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6553">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6552">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6551">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6550">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6549">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6548">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6547">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6546">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6545">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6544">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6543">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6542">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6541">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6540">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6539">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6538">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6537">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6536">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6535">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6534">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6533">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6532">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6531">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6530">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6529">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6528">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6527">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6526">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6525">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6524">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6523">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6522">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6521">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6520">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6519">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6518">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6517">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6516">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6515">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6514">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6513">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6512">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6511">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6510">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6509">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6508">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6507">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6506">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6505">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6504">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6503">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6502">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6501">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6500">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6499">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6498">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6497">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6496">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6495">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6494">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6493">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6492">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6491">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6490">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6489">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6488">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6487">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6486">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6485">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6484">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6483">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6482">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6481">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6480">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6479">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6478">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6477">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6476">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6475">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6474">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6473">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6472">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6471">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6470">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6469">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6468">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6467">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6466">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6465">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6464">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6463">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6462">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6461">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6460">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6459">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6458">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6457">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6456">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6455">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6454">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6453">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6452">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6451">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6450">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6449">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6448">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6447">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6446">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6445">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6444">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6443">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6442">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6441">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6440">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6439">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6438">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6437">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6436">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6435">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6434">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6433">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6432">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6431">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6430">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6429">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6428">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6427">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6426">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6425">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6424">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6423">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6422">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6421">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6420">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6419">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6418">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6417">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6416">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6415">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6414">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6413">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6412">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6411">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6410">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6409">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6408">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6407">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6406">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6405">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6404">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6403">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6402">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6401">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6400">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6399">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6398">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6397">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6396">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6395">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6394">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6393">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6392">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6391">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6390">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6389">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6388">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6387">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6386">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6385">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6384">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6383">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6382">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6381">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6380">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6379">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6378">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6377">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6376">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6375">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6374">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6373">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6372">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6371">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6370">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6369">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6368">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6367">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6366">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6365">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6364">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6363">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6362">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6361">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6360">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6359">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6358">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6357">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6356">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6355">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6354">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6353">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6352">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6351">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6350">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6349">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6348">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6347">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6346">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6345">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6344">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6343">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6342">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6341">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6340">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6339">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6338">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6337">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6336">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6335">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6334">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6333">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6332">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6331">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6330">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6329">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6328">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6327">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6326">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6325">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6324">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6323">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6322">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6321">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6320">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6319">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6318">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6317">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6316">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6315">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6314">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6313">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6312">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6311">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6310">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6309">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6308">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6307">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6306">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6305">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6304">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6303">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6302">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6301">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6300">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6299">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6298">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6297">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6296">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6295">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6294">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6293">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6292">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6291">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6290">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6289">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6288">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6287">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6286">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6285">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6284">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6283">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6282">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6281">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6280">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6279">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6278">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6277">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6276">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6275">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6274">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6273">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6272">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6271">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6270">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6269">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6268">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6267">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6266">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6265">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6264">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6263">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6262">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6261">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6260">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6259">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6258">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6257">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6256">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6255">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6254">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6253">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6252">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6251">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6250">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6249">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6248">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6247">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6246">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6245">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6244">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6243">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6242">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6241">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6240">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6239">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6238">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6237">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6236">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6235">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6234">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6233">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6232">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6231">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6230">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6229">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6228">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6227">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6226">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6225">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6224">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6223">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6222">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6221">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6220">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6219">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6218">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6217">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6216">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6215">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6214">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6213">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6212">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6211">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6210">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6209">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6208">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6207">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6206">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6205">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6204">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6203">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6202">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6201">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6200">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6199">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6198">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6197">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6196">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6195">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6194">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6193">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6192">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6191">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6190">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6189">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6188">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6187">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6186">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6185">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6184">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6183">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6182">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6181">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6180">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6179">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6178">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6177">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6176">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6175">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6174">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6173">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6172">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6171">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6170">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6169">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6168">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6167">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6166">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6165">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6164">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6163">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6162">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6161">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6160">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6159">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6158">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6157">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6156">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6155">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6154">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6153">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6152">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6151">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6150">
      <pivotArea dataOnly="0" labelOnly="1" outline="0" fieldPosition="0">
        <references count="1">
          <reference field="4294967294" count="8">
            <x v="0"/>
            <x v="1"/>
            <x v="2"/>
            <x v="3"/>
            <x v="4"/>
            <x v="5"/>
            <x v="6"/>
            <x v="7"/>
          </reference>
        </references>
      </pivotArea>
    </format>
    <format dxfId="6149">
      <pivotArea dataOnly="0" labelOnly="1" fieldPosition="0">
        <references count="1">
          <reference field="2" count="0"/>
        </references>
      </pivotArea>
    </format>
    <format dxfId="6148">
      <pivotArea dataOnly="0" labelOnly="1" fieldPosition="0">
        <references count="1">
          <reference field="13" count="0"/>
        </references>
      </pivotArea>
    </format>
    <format dxfId="6147">
      <pivotArea dataOnly="0" labelOnly="1" fieldPosition="0">
        <references count="1">
          <reference field="14" count="0"/>
        </references>
      </pivotArea>
    </format>
    <format dxfId="6146">
      <pivotArea dataOnly="0" labelOnly="1" fieldPosition="0">
        <references count="1">
          <reference field="15" count="0"/>
        </references>
      </pivotArea>
    </format>
    <format dxfId="6145">
      <pivotArea outline="0" collapsedLevelsAreSubtotals="1" fieldPosition="0">
        <references count="1">
          <reference field="4294967294" count="2" selected="0">
            <x v="6"/>
            <x v="7"/>
          </reference>
        </references>
      </pivotArea>
    </format>
    <format dxfId="6144">
      <pivotArea dataOnly="0" labelOnly="1" outline="0" fieldPosition="0">
        <references count="1">
          <reference field="4294967294" count="2">
            <x v="6"/>
            <x v="7"/>
          </reference>
        </references>
      </pivotArea>
    </format>
    <format dxfId="6143">
      <pivotArea outline="0" collapsedLevelsAreSubtotals="1" fieldPosition="0">
        <references count="1">
          <reference field="4294967294" count="2" selected="0">
            <x v="6"/>
            <x v="7"/>
          </reference>
        </references>
      </pivotArea>
    </format>
    <format dxfId="6142">
      <pivotArea field="2" type="button" dataOnly="0" labelOnly="1" outline="0" axis="axisRow" fieldPosition="0"/>
    </format>
    <format dxfId="6141">
      <pivotArea dataOnly="0" labelOnly="1" outline="0" fieldPosition="0">
        <references count="1">
          <reference field="4294967294" count="8">
            <x v="0"/>
            <x v="1"/>
            <x v="2"/>
            <x v="3"/>
            <x v="4"/>
            <x v="5"/>
            <x v="6"/>
            <x v="7"/>
          </reference>
        </references>
      </pivotArea>
    </format>
    <format dxfId="6140">
      <pivotArea field="3" type="button" dataOnly="0" labelOnly="1" outline="0" axis="axisPage" fieldPosition="0"/>
    </format>
    <format dxfId="6139">
      <pivotArea field="2" type="button" dataOnly="0" labelOnly="1" outline="0" axis="axisRow" fieldPosition="0"/>
    </format>
    <format dxfId="6138">
      <pivotArea dataOnly="0" labelOnly="1" fieldPosition="0">
        <references count="1">
          <reference field="2" count="1">
            <x v="4"/>
          </reference>
        </references>
      </pivotArea>
    </format>
    <format dxfId="6137">
      <pivotArea dataOnly="0" labelOnly="1" grandRow="1" outline="0" fieldPosition="0"/>
    </format>
    <format dxfId="6136">
      <pivotArea dataOnly="0" labelOnly="1" fieldPosition="0">
        <references count="2">
          <reference field="2" count="1" selected="0">
            <x v="4"/>
          </reference>
          <reference field="13" count="1">
            <x v="0"/>
          </reference>
        </references>
      </pivotArea>
    </format>
    <format dxfId="6135">
      <pivotArea dataOnly="0" labelOnly="1" fieldPosition="0">
        <references count="3">
          <reference field="2" count="1" selected="0">
            <x v="4"/>
          </reference>
          <reference field="13" count="1" selected="0">
            <x v="0"/>
          </reference>
          <reference field="14" count="1">
            <x v="18"/>
          </reference>
        </references>
      </pivotArea>
    </format>
    <format dxfId="6134">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6133">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6132">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6131">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6130">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6129">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6128">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6127">
      <pivotArea outline="0" collapsedLevelsAreSubtotals="1" fieldPosition="0">
        <references count="1">
          <reference field="4294967294" count="6" selected="0">
            <x v="0"/>
            <x v="1"/>
            <x v="2"/>
            <x v="3"/>
            <x v="4"/>
            <x v="5"/>
          </reference>
        </references>
      </pivotArea>
    </format>
    <format dxfId="6126">
      <pivotArea dataOnly="0" labelOnly="1" outline="0" fieldPosition="0">
        <references count="1">
          <reference field="3" count="1">
            <x v="12"/>
          </reference>
        </references>
      </pivotArea>
    </format>
    <format dxfId="6125">
      <pivotArea dataOnly="0" labelOnly="1" outline="0" fieldPosition="0">
        <references count="1">
          <reference field="4294967294" count="6">
            <x v="0"/>
            <x v="1"/>
            <x v="2"/>
            <x v="3"/>
            <x v="4"/>
            <x v="5"/>
          </reference>
        </references>
      </pivotArea>
    </format>
    <format dxfId="6124">
      <pivotArea outline="0" collapsedLevelsAreSubtotals="1" fieldPosition="0">
        <references count="1">
          <reference field="4294967294" count="2" selected="0">
            <x v="6"/>
            <x v="7"/>
          </reference>
        </references>
      </pivotArea>
    </format>
    <format dxfId="6123">
      <pivotArea dataOnly="0" labelOnly="1" outline="0" fieldPosition="0">
        <references count="1">
          <reference field="4294967294" count="2">
            <x v="6"/>
            <x v="7"/>
          </reference>
        </references>
      </pivotArea>
    </format>
    <format dxfId="6122">
      <pivotArea outline="0" collapsedLevelsAreSubtotals="1" fieldPosition="0">
        <references count="1">
          <reference field="4294967294" count="2" selected="0">
            <x v="6"/>
            <x v="7"/>
          </reference>
        </references>
      </pivotArea>
    </format>
    <format dxfId="6121">
      <pivotArea dataOnly="0" labelOnly="1" outline="0" fieldPosition="0">
        <references count="1">
          <reference field="4294967294" count="2">
            <x v="6"/>
            <x v="7"/>
          </reference>
        </references>
      </pivotArea>
    </format>
    <format dxfId="6120">
      <pivotArea outline="0" collapsedLevelsAreSubtotals="1" fieldPosition="0">
        <references count="1">
          <reference field="4294967294" count="2" selected="0">
            <x v="6"/>
            <x v="7"/>
          </reference>
        </references>
      </pivotArea>
    </format>
    <format dxfId="6119">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3"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29"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26">
    <i>
      <x v="5"/>
    </i>
    <i r="1">
      <x v="3"/>
    </i>
    <i r="2">
      <x v="1"/>
    </i>
    <i r="3">
      <x v="6"/>
    </i>
    <i r="4">
      <x v="258"/>
    </i>
    <i r="5">
      <x/>
    </i>
    <i r="2">
      <x v="5"/>
    </i>
    <i r="3">
      <x v="22"/>
    </i>
    <i r="4">
      <x v="251"/>
    </i>
    <i r="5">
      <x/>
    </i>
    <i r="3">
      <x v="23"/>
    </i>
    <i r="4">
      <x v="250"/>
    </i>
    <i r="5">
      <x/>
    </i>
    <i r="3">
      <x v="24"/>
    </i>
    <i r="4">
      <x v="257"/>
    </i>
    <i r="5">
      <x/>
    </i>
    <i r="3">
      <x v="25"/>
    </i>
    <i r="4">
      <x v="260"/>
    </i>
    <i r="5">
      <x/>
    </i>
    <i r="3">
      <x v="26"/>
    </i>
    <i r="4">
      <x v="256"/>
    </i>
    <i r="5">
      <x/>
    </i>
    <i r="3">
      <x v="27"/>
    </i>
    <i r="4">
      <x v="259"/>
    </i>
    <i r="5">
      <x/>
    </i>
    <i t="grand">
      <x/>
    </i>
  </rowItems>
  <colFields count="1">
    <field x="-2"/>
  </colFields>
  <colItems count="8">
    <i>
      <x/>
    </i>
    <i i="1">
      <x v="1"/>
    </i>
    <i i="2">
      <x v="2"/>
    </i>
    <i i="3">
      <x v="3"/>
    </i>
    <i i="4">
      <x v="4"/>
    </i>
    <i i="5">
      <x v="5"/>
    </i>
    <i i="6">
      <x v="6"/>
    </i>
    <i i="7">
      <x v="7"/>
    </i>
  </colItems>
  <pageFields count="1">
    <pageField fld="3" item="13"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5">
    <format dxfId="6118">
      <pivotArea outline="0" collapsedLevelsAreSubtotals="1" fieldPosition="0">
        <references count="1">
          <reference field="4294967294" count="2" selected="0">
            <x v="6"/>
            <x v="7"/>
          </reference>
        </references>
      </pivotArea>
    </format>
    <format dxfId="6117">
      <pivotArea dataOnly="0" labelOnly="1" outline="0" fieldPosition="0">
        <references count="1">
          <reference field="4294967294" count="2">
            <x v="6"/>
            <x v="7"/>
          </reference>
        </references>
      </pivotArea>
    </format>
    <format dxfId="6116">
      <pivotArea outline="0" collapsedLevelsAreSubtotals="1" fieldPosition="0">
        <references count="1">
          <reference field="4294967294" count="2" selected="0">
            <x v="6"/>
            <x v="7"/>
          </reference>
        </references>
      </pivotArea>
    </format>
    <format dxfId="6115">
      <pivotArea dataOnly="0" labelOnly="1" outline="0" fieldPosition="0">
        <references count="1">
          <reference field="4294967294" count="2">
            <x v="6"/>
            <x v="7"/>
          </reference>
        </references>
      </pivotArea>
    </format>
    <format dxfId="6114">
      <pivotArea dataOnly="0" labelOnly="1" fieldPosition="0">
        <references count="1">
          <reference field="13" count="0"/>
        </references>
      </pivotArea>
    </format>
    <format dxfId="6113">
      <pivotArea dataOnly="0" labelOnly="1" fieldPosition="0">
        <references count="1">
          <reference field="14" count="0"/>
        </references>
      </pivotArea>
    </format>
    <format dxfId="6112">
      <pivotArea dataOnly="0" labelOnly="1" fieldPosition="0">
        <references count="1">
          <reference field="14" count="0"/>
        </references>
      </pivotArea>
    </format>
    <format dxfId="6111">
      <pivotArea dataOnly="0" labelOnly="1" fieldPosition="0">
        <references count="1">
          <reference field="15" count="0"/>
        </references>
      </pivotArea>
    </format>
    <format dxfId="6110">
      <pivotArea dataOnly="0" labelOnly="1" fieldPosition="0">
        <references count="1">
          <reference field="15" count="0"/>
        </references>
      </pivotArea>
    </format>
    <format dxfId="6109">
      <pivotArea dataOnly="0" labelOnly="1" fieldPosition="0">
        <references count="1">
          <reference field="15" count="0"/>
        </references>
      </pivotArea>
    </format>
    <format dxfId="6108">
      <pivotArea dataOnly="0" labelOnly="1" fieldPosition="0">
        <references count="1">
          <reference field="12" count="0"/>
        </references>
      </pivotArea>
    </format>
    <format dxfId="6107">
      <pivotArea dataOnly="0" labelOnly="1" fieldPosition="0">
        <references count="1">
          <reference field="12" count="0"/>
        </references>
      </pivotArea>
    </format>
    <format dxfId="6106">
      <pivotArea dataOnly="0" labelOnly="1" fieldPosition="0">
        <references count="1">
          <reference field="12" count="0"/>
        </references>
      </pivotArea>
    </format>
    <format dxfId="6105">
      <pivotArea dataOnly="0" labelOnly="1" fieldPosition="0">
        <references count="1">
          <reference field="12" count="0"/>
        </references>
      </pivotArea>
    </format>
    <format dxfId="6104">
      <pivotArea dataOnly="0" labelOnly="1" fieldPosition="0">
        <references count="1">
          <reference field="8" count="0"/>
        </references>
      </pivotArea>
    </format>
    <format dxfId="6103">
      <pivotArea dataOnly="0" labelOnly="1" fieldPosition="0">
        <references count="1">
          <reference field="8" count="0"/>
        </references>
      </pivotArea>
    </format>
    <format dxfId="6102">
      <pivotArea dataOnly="0" labelOnly="1" fieldPosition="0">
        <references count="1">
          <reference field="8" count="0"/>
        </references>
      </pivotArea>
    </format>
    <format dxfId="6101">
      <pivotArea dataOnly="0" labelOnly="1" fieldPosition="0">
        <references count="1">
          <reference field="8" count="0"/>
        </references>
      </pivotArea>
    </format>
    <format dxfId="6100">
      <pivotArea dataOnly="0" labelOnly="1" fieldPosition="0">
        <references count="1">
          <reference field="8" count="0"/>
        </references>
      </pivotArea>
    </format>
    <format dxfId="6099">
      <pivotArea dataOnly="0" labelOnly="1" fieldPosition="0">
        <references count="1">
          <reference field="13" count="0"/>
        </references>
      </pivotArea>
    </format>
    <format dxfId="6098">
      <pivotArea dataOnly="0" labelOnly="1" fieldPosition="0">
        <references count="1">
          <reference field="14" count="0"/>
        </references>
      </pivotArea>
    </format>
    <format dxfId="6097">
      <pivotArea dataOnly="0" labelOnly="1" fieldPosition="0">
        <references count="1">
          <reference field="14" count="0"/>
        </references>
      </pivotArea>
    </format>
    <format dxfId="6096">
      <pivotArea dataOnly="0" labelOnly="1" fieldPosition="0">
        <references count="1">
          <reference field="15" count="0"/>
        </references>
      </pivotArea>
    </format>
    <format dxfId="6095">
      <pivotArea dataOnly="0" labelOnly="1" fieldPosition="0">
        <references count="1">
          <reference field="12" count="0"/>
        </references>
      </pivotArea>
    </format>
    <format dxfId="6094">
      <pivotArea dataOnly="0" labelOnly="1" fieldPosition="0">
        <references count="1">
          <reference field="12" count="0"/>
        </references>
      </pivotArea>
    </format>
    <format dxfId="6093">
      <pivotArea outline="0" collapsedLevelsAreSubtotals="1" fieldPosition="0">
        <references count="1">
          <reference field="4294967294" count="2" selected="0">
            <x v="6"/>
            <x v="7"/>
          </reference>
        </references>
      </pivotArea>
    </format>
    <format dxfId="6092">
      <pivotArea dataOnly="0" labelOnly="1" outline="0" fieldPosition="0">
        <references count="1">
          <reference field="4294967294" count="2">
            <x v="6"/>
            <x v="7"/>
          </reference>
        </references>
      </pivotArea>
    </format>
    <format dxfId="6091">
      <pivotArea type="all" dataOnly="0" outline="0" fieldPosition="0"/>
    </format>
    <format dxfId="6090">
      <pivotArea outline="0" collapsedLevelsAreSubtotals="1" fieldPosition="0"/>
    </format>
    <format dxfId="6089">
      <pivotArea field="2" type="button" dataOnly="0" labelOnly="1" outline="0" axis="axisRow" fieldPosition="0"/>
    </format>
    <format dxfId="6088">
      <pivotArea dataOnly="0" labelOnly="1" fieldPosition="0">
        <references count="1">
          <reference field="2" count="0"/>
        </references>
      </pivotArea>
    </format>
    <format dxfId="6087">
      <pivotArea dataOnly="0" labelOnly="1" grandRow="1" outline="0" fieldPosition="0"/>
    </format>
    <format dxfId="6086">
      <pivotArea dataOnly="0" labelOnly="1" fieldPosition="0">
        <references count="2">
          <reference field="2" count="1" selected="0">
            <x v="0"/>
          </reference>
          <reference field="13" count="2">
            <x v="0"/>
            <x v="1"/>
          </reference>
        </references>
      </pivotArea>
    </format>
    <format dxfId="6085">
      <pivotArea dataOnly="0" labelOnly="1" fieldPosition="0">
        <references count="2">
          <reference field="2" count="1" selected="0">
            <x v="1"/>
          </reference>
          <reference field="13" count="1">
            <x v="1"/>
          </reference>
        </references>
      </pivotArea>
    </format>
    <format dxfId="6084">
      <pivotArea dataOnly="0" labelOnly="1" fieldPosition="0">
        <references count="2">
          <reference field="2" count="1" selected="0">
            <x v="2"/>
          </reference>
          <reference field="13" count="1">
            <x v="3"/>
          </reference>
        </references>
      </pivotArea>
    </format>
    <format dxfId="6083">
      <pivotArea dataOnly="0" labelOnly="1" fieldPosition="0">
        <references count="2">
          <reference field="2" count="1" selected="0">
            <x v="3"/>
          </reference>
          <reference field="13" count="1">
            <x v="0"/>
          </reference>
        </references>
      </pivotArea>
    </format>
    <format dxfId="6082">
      <pivotArea dataOnly="0" labelOnly="1" fieldPosition="0">
        <references count="2">
          <reference field="2" count="1" selected="0">
            <x v="4"/>
          </reference>
          <reference field="13" count="1">
            <x v="0"/>
          </reference>
        </references>
      </pivotArea>
    </format>
    <format dxfId="6081">
      <pivotArea dataOnly="0" labelOnly="1" fieldPosition="0">
        <references count="2">
          <reference field="2" count="1" selected="0">
            <x v="5"/>
          </reference>
          <reference field="13" count="1">
            <x v="3"/>
          </reference>
        </references>
      </pivotArea>
    </format>
    <format dxfId="6080">
      <pivotArea dataOnly="0" labelOnly="1" fieldPosition="0">
        <references count="2">
          <reference field="2" count="1" selected="0">
            <x v="6"/>
          </reference>
          <reference field="13" count="1">
            <x v="1"/>
          </reference>
        </references>
      </pivotArea>
    </format>
    <format dxfId="6079">
      <pivotArea dataOnly="0" labelOnly="1" fieldPosition="0">
        <references count="2">
          <reference field="2" count="1" selected="0">
            <x v="7"/>
          </reference>
          <reference field="13" count="1">
            <x v="0"/>
          </reference>
        </references>
      </pivotArea>
    </format>
    <format dxfId="6078">
      <pivotArea dataOnly="0" labelOnly="1" fieldPosition="0">
        <references count="2">
          <reference field="2" count="1" selected="0">
            <x v="8"/>
          </reference>
          <reference field="13" count="3">
            <x v="1"/>
            <x v="3"/>
            <x v="4"/>
          </reference>
        </references>
      </pivotArea>
    </format>
    <format dxfId="6077">
      <pivotArea dataOnly="0" labelOnly="1" fieldPosition="0">
        <references count="2">
          <reference field="2" count="1" selected="0">
            <x v="9"/>
          </reference>
          <reference field="13" count="3">
            <x v="0"/>
            <x v="3"/>
            <x v="4"/>
          </reference>
        </references>
      </pivotArea>
    </format>
    <format dxfId="6076">
      <pivotArea dataOnly="0" labelOnly="1" fieldPosition="0">
        <references count="2">
          <reference field="2" count="1" selected="0">
            <x v="10"/>
          </reference>
          <reference field="13" count="1">
            <x v="0"/>
          </reference>
        </references>
      </pivotArea>
    </format>
    <format dxfId="6075">
      <pivotArea dataOnly="0" labelOnly="1" fieldPosition="0">
        <references count="2">
          <reference field="2" count="1" selected="0">
            <x v="11"/>
          </reference>
          <reference field="13" count="1">
            <x v="3"/>
          </reference>
        </references>
      </pivotArea>
    </format>
    <format dxfId="6074">
      <pivotArea dataOnly="0" labelOnly="1" fieldPosition="0">
        <references count="2">
          <reference field="2" count="1" selected="0">
            <x v="12"/>
          </reference>
          <reference field="13" count="1">
            <x v="3"/>
          </reference>
        </references>
      </pivotArea>
    </format>
    <format dxfId="6073">
      <pivotArea dataOnly="0" labelOnly="1" fieldPosition="0">
        <references count="2">
          <reference field="2" count="1" selected="0">
            <x v="13"/>
          </reference>
          <reference field="13" count="1">
            <x v="1"/>
          </reference>
        </references>
      </pivotArea>
    </format>
    <format dxfId="6072">
      <pivotArea dataOnly="0" labelOnly="1" fieldPosition="0">
        <references count="2">
          <reference field="2" count="1" selected="0">
            <x v="14"/>
          </reference>
          <reference field="13" count="3">
            <x v="2"/>
            <x v="3"/>
            <x v="4"/>
          </reference>
        </references>
      </pivotArea>
    </format>
    <format dxfId="6071">
      <pivotArea dataOnly="0" labelOnly="1" fieldPosition="0">
        <references count="2">
          <reference field="2" count="1" selected="0">
            <x v="15"/>
          </reference>
          <reference field="13" count="1">
            <x v="3"/>
          </reference>
        </references>
      </pivotArea>
    </format>
    <format dxfId="6070">
      <pivotArea dataOnly="0" labelOnly="1" fieldPosition="0">
        <references count="2">
          <reference field="2" count="1" selected="0">
            <x v="16"/>
          </reference>
          <reference field="13" count="4">
            <x v="0"/>
            <x v="1"/>
            <x v="2"/>
            <x v="3"/>
          </reference>
        </references>
      </pivotArea>
    </format>
    <format dxfId="6069">
      <pivotArea dataOnly="0" labelOnly="1" fieldPosition="0">
        <references count="2">
          <reference field="2" count="1" selected="0">
            <x v="17"/>
          </reference>
          <reference field="13" count="2">
            <x v="0"/>
            <x v="4"/>
          </reference>
        </references>
      </pivotArea>
    </format>
    <format dxfId="6068">
      <pivotArea dataOnly="0" labelOnly="1" fieldPosition="0">
        <references count="2">
          <reference field="2" count="1" selected="0">
            <x v="18"/>
          </reference>
          <reference field="13" count="1">
            <x v="1"/>
          </reference>
        </references>
      </pivotArea>
    </format>
    <format dxfId="6067">
      <pivotArea dataOnly="0" labelOnly="1" fieldPosition="0">
        <references count="2">
          <reference field="2" count="1" selected="0">
            <x v="19"/>
          </reference>
          <reference field="13" count="4">
            <x v="0"/>
            <x v="2"/>
            <x v="3"/>
            <x v="4"/>
          </reference>
        </references>
      </pivotArea>
    </format>
    <format dxfId="6066">
      <pivotArea dataOnly="0" labelOnly="1" fieldPosition="0">
        <references count="2">
          <reference field="2" count="1" selected="0">
            <x v="20"/>
          </reference>
          <reference field="13" count="4">
            <x v="0"/>
            <x v="1"/>
            <x v="2"/>
            <x v="3"/>
          </reference>
        </references>
      </pivotArea>
    </format>
    <format dxfId="6065">
      <pivotArea dataOnly="0" labelOnly="1" fieldPosition="0">
        <references count="3">
          <reference field="2" count="1" selected="0">
            <x v="0"/>
          </reference>
          <reference field="13" count="1" selected="0">
            <x v="0"/>
          </reference>
          <reference field="14" count="3">
            <x v="16"/>
            <x v="17"/>
            <x v="19"/>
          </reference>
        </references>
      </pivotArea>
    </format>
    <format dxfId="6064">
      <pivotArea dataOnly="0" labelOnly="1" fieldPosition="0">
        <references count="3">
          <reference field="2" count="1" selected="0">
            <x v="0"/>
          </reference>
          <reference field="13" count="1" selected="0">
            <x v="1"/>
          </reference>
          <reference field="14" count="2">
            <x v="23"/>
            <x v="26"/>
          </reference>
        </references>
      </pivotArea>
    </format>
    <format dxfId="6063">
      <pivotArea dataOnly="0" labelOnly="1" fieldPosition="0">
        <references count="3">
          <reference field="2" count="1" selected="0">
            <x v="1"/>
          </reference>
          <reference field="13" count="1" selected="0">
            <x v="1"/>
          </reference>
          <reference field="14" count="1">
            <x v="25"/>
          </reference>
        </references>
      </pivotArea>
    </format>
    <format dxfId="6062">
      <pivotArea dataOnly="0" labelOnly="1" fieldPosition="0">
        <references count="3">
          <reference field="2" count="1" selected="0">
            <x v="2"/>
          </reference>
          <reference field="13" count="1" selected="0">
            <x v="3"/>
          </reference>
          <reference field="14" count="1">
            <x v="6"/>
          </reference>
        </references>
      </pivotArea>
    </format>
    <format dxfId="6061">
      <pivotArea dataOnly="0" labelOnly="1" fieldPosition="0">
        <references count="3">
          <reference field="2" count="1" selected="0">
            <x v="3"/>
          </reference>
          <reference field="13" count="1" selected="0">
            <x v="0"/>
          </reference>
          <reference field="14" count="1">
            <x v="17"/>
          </reference>
        </references>
      </pivotArea>
    </format>
    <format dxfId="6060">
      <pivotArea dataOnly="0" labelOnly="1" fieldPosition="0">
        <references count="3">
          <reference field="2" count="1" selected="0">
            <x v="4"/>
          </reference>
          <reference field="13" count="1" selected="0">
            <x v="0"/>
          </reference>
          <reference field="14" count="1">
            <x v="18"/>
          </reference>
        </references>
      </pivotArea>
    </format>
    <format dxfId="6059">
      <pivotArea dataOnly="0" labelOnly="1" fieldPosition="0">
        <references count="3">
          <reference field="2" count="1" selected="0">
            <x v="5"/>
          </reference>
          <reference field="13" count="1" selected="0">
            <x v="3"/>
          </reference>
          <reference field="14" count="2">
            <x v="1"/>
            <x v="5"/>
          </reference>
        </references>
      </pivotArea>
    </format>
    <format dxfId="6058">
      <pivotArea dataOnly="0" labelOnly="1" fieldPosition="0">
        <references count="3">
          <reference field="2" count="1" selected="0">
            <x v="6"/>
          </reference>
          <reference field="13" count="1" selected="0">
            <x v="1"/>
          </reference>
          <reference field="14" count="1">
            <x v="26"/>
          </reference>
        </references>
      </pivotArea>
    </format>
    <format dxfId="6057">
      <pivotArea dataOnly="0" labelOnly="1" fieldPosition="0">
        <references count="3">
          <reference field="2" count="1" selected="0">
            <x v="7"/>
          </reference>
          <reference field="13" count="1" selected="0">
            <x v="0"/>
          </reference>
          <reference field="14" count="1">
            <x v="20"/>
          </reference>
        </references>
      </pivotArea>
    </format>
    <format dxfId="6056">
      <pivotArea dataOnly="0" labelOnly="1" fieldPosition="0">
        <references count="3">
          <reference field="2" count="1" selected="0">
            <x v="8"/>
          </reference>
          <reference field="13" count="1" selected="0">
            <x v="1"/>
          </reference>
          <reference field="14" count="1">
            <x v="27"/>
          </reference>
        </references>
      </pivotArea>
    </format>
    <format dxfId="6055">
      <pivotArea dataOnly="0" labelOnly="1" fieldPosition="0">
        <references count="3">
          <reference field="2" count="1" selected="0">
            <x v="8"/>
          </reference>
          <reference field="13" count="1" selected="0">
            <x v="3"/>
          </reference>
          <reference field="14" count="1">
            <x v="1"/>
          </reference>
        </references>
      </pivotArea>
    </format>
    <format dxfId="6054">
      <pivotArea dataOnly="0" labelOnly="1" fieldPosition="0">
        <references count="3">
          <reference field="2" count="1" selected="0">
            <x v="8"/>
          </reference>
          <reference field="13" count="1" selected="0">
            <x v="4"/>
          </reference>
          <reference field="14" count="2">
            <x v="8"/>
            <x v="11"/>
          </reference>
        </references>
      </pivotArea>
    </format>
    <format dxfId="6053">
      <pivotArea dataOnly="0" labelOnly="1" fieldPosition="0">
        <references count="3">
          <reference field="2" count="1" selected="0">
            <x v="9"/>
          </reference>
          <reference field="13" count="1" selected="0">
            <x v="0"/>
          </reference>
          <reference field="14" count="1">
            <x v="19"/>
          </reference>
        </references>
      </pivotArea>
    </format>
    <format dxfId="6052">
      <pivotArea dataOnly="0" labelOnly="1" fieldPosition="0">
        <references count="3">
          <reference field="2" count="1" selected="0">
            <x v="9"/>
          </reference>
          <reference field="13" count="1" selected="0">
            <x v="3"/>
          </reference>
          <reference field="14" count="4">
            <x v="2"/>
            <x v="3"/>
            <x v="4"/>
            <x v="6"/>
          </reference>
        </references>
      </pivotArea>
    </format>
    <format dxfId="6051">
      <pivotArea dataOnly="0" labelOnly="1" fieldPosition="0">
        <references count="3">
          <reference field="2" count="1" selected="0">
            <x v="9"/>
          </reference>
          <reference field="13" count="1" selected="0">
            <x v="4"/>
          </reference>
          <reference field="14" count="1">
            <x v="8"/>
          </reference>
        </references>
      </pivotArea>
    </format>
    <format dxfId="6050">
      <pivotArea dataOnly="0" labelOnly="1" fieldPosition="0">
        <references count="3">
          <reference field="2" count="1" selected="0">
            <x v="10"/>
          </reference>
          <reference field="13" count="1" selected="0">
            <x v="0"/>
          </reference>
          <reference field="14" count="2">
            <x v="16"/>
            <x v="22"/>
          </reference>
        </references>
      </pivotArea>
    </format>
    <format dxfId="6049">
      <pivotArea dataOnly="0" labelOnly="1" fieldPosition="0">
        <references count="3">
          <reference field="2" count="1" selected="0">
            <x v="11"/>
          </reference>
          <reference field="13" count="1" selected="0">
            <x v="3"/>
          </reference>
          <reference field="14" count="1">
            <x v="2"/>
          </reference>
        </references>
      </pivotArea>
    </format>
    <format dxfId="6048">
      <pivotArea dataOnly="0" labelOnly="1" fieldPosition="0">
        <references count="3">
          <reference field="2" count="1" selected="0">
            <x v="12"/>
          </reference>
          <reference field="13" count="1" selected="0">
            <x v="3"/>
          </reference>
          <reference field="14" count="1">
            <x v="6"/>
          </reference>
        </references>
      </pivotArea>
    </format>
    <format dxfId="6047">
      <pivotArea dataOnly="0" labelOnly="1" fieldPosition="0">
        <references count="3">
          <reference field="2" count="1" selected="0">
            <x v="13"/>
          </reference>
          <reference field="13" count="1" selected="0">
            <x v="1"/>
          </reference>
          <reference field="14" count="1">
            <x v="24"/>
          </reference>
        </references>
      </pivotArea>
    </format>
    <format dxfId="6046">
      <pivotArea dataOnly="0" labelOnly="1" fieldPosition="0">
        <references count="3">
          <reference field="2" count="1" selected="0">
            <x v="14"/>
          </reference>
          <reference field="13" count="1" selected="0">
            <x v="2"/>
          </reference>
          <reference field="14" count="2">
            <x v="29"/>
            <x v="30"/>
          </reference>
        </references>
      </pivotArea>
    </format>
    <format dxfId="6045">
      <pivotArea dataOnly="0" labelOnly="1" fieldPosition="0">
        <references count="3">
          <reference field="2" count="1" selected="0">
            <x v="14"/>
          </reference>
          <reference field="13" count="1" selected="0">
            <x v="3"/>
          </reference>
          <reference field="14" count="1">
            <x v="7"/>
          </reference>
        </references>
      </pivotArea>
    </format>
    <format dxfId="6044">
      <pivotArea dataOnly="0" labelOnly="1" fieldPosition="0">
        <references count="3">
          <reference field="2" count="1" selected="0">
            <x v="14"/>
          </reference>
          <reference field="13" count="1" selected="0">
            <x v="4"/>
          </reference>
          <reference field="14" count="1">
            <x v="8"/>
          </reference>
        </references>
      </pivotArea>
    </format>
    <format dxfId="6043">
      <pivotArea dataOnly="0" labelOnly="1" fieldPosition="0">
        <references count="3">
          <reference field="2" count="1" selected="0">
            <x v="15"/>
          </reference>
          <reference field="13" count="1" selected="0">
            <x v="3"/>
          </reference>
          <reference field="14" count="1">
            <x v="6"/>
          </reference>
        </references>
      </pivotArea>
    </format>
    <format dxfId="6042">
      <pivotArea dataOnly="0" labelOnly="1" fieldPosition="0">
        <references count="3">
          <reference field="2" count="1" selected="0">
            <x v="16"/>
          </reference>
          <reference field="13" count="1" selected="0">
            <x v="0"/>
          </reference>
          <reference field="14" count="1">
            <x v="21"/>
          </reference>
        </references>
      </pivotArea>
    </format>
    <format dxfId="6041">
      <pivotArea dataOnly="0" labelOnly="1" fieldPosition="0">
        <references count="3">
          <reference field="2" count="1" selected="0">
            <x v="16"/>
          </reference>
          <reference field="13" count="1" selected="0">
            <x v="1"/>
          </reference>
          <reference field="14" count="1">
            <x v="24"/>
          </reference>
        </references>
      </pivotArea>
    </format>
    <format dxfId="6040">
      <pivotArea dataOnly="0" labelOnly="1" fieldPosition="0">
        <references count="3">
          <reference field="2" count="1" selected="0">
            <x v="16"/>
          </reference>
          <reference field="13" count="1" selected="0">
            <x v="2"/>
          </reference>
          <reference field="14" count="2">
            <x v="29"/>
            <x v="31"/>
          </reference>
        </references>
      </pivotArea>
    </format>
    <format dxfId="6039">
      <pivotArea dataOnly="0" labelOnly="1" fieldPosition="0">
        <references count="3">
          <reference field="2" count="1" selected="0">
            <x v="16"/>
          </reference>
          <reference field="13" count="1" selected="0">
            <x v="3"/>
          </reference>
          <reference field="14" count="2">
            <x v="0"/>
            <x v="1"/>
          </reference>
        </references>
      </pivotArea>
    </format>
    <format dxfId="6038">
      <pivotArea dataOnly="0" labelOnly="1" fieldPosition="0">
        <references count="3">
          <reference field="2" count="1" selected="0">
            <x v="17"/>
          </reference>
          <reference field="13" count="1" selected="0">
            <x v="0"/>
          </reference>
          <reference field="14" count="2">
            <x v="18"/>
            <x v="22"/>
          </reference>
        </references>
      </pivotArea>
    </format>
    <format dxfId="6037">
      <pivotArea dataOnly="0" labelOnly="1" fieldPosition="0">
        <references count="3">
          <reference field="2" count="1" selected="0">
            <x v="17"/>
          </reference>
          <reference field="13" count="1" selected="0">
            <x v="4"/>
          </reference>
          <reference field="14" count="1">
            <x v="8"/>
          </reference>
        </references>
      </pivotArea>
    </format>
    <format dxfId="6036">
      <pivotArea dataOnly="0" labelOnly="1" fieldPosition="0">
        <references count="3">
          <reference field="2" count="1" selected="0">
            <x v="18"/>
          </reference>
          <reference field="13" count="1" selected="0">
            <x v="1"/>
          </reference>
          <reference field="14" count="1">
            <x v="24"/>
          </reference>
        </references>
      </pivotArea>
    </format>
    <format dxfId="6035">
      <pivotArea dataOnly="0" labelOnly="1" fieldPosition="0">
        <references count="3">
          <reference field="2" count="1" selected="0">
            <x v="19"/>
          </reference>
          <reference field="13" count="1" selected="0">
            <x v="0"/>
          </reference>
          <reference field="14" count="1">
            <x v="16"/>
          </reference>
        </references>
      </pivotArea>
    </format>
    <format dxfId="6034">
      <pivotArea dataOnly="0" labelOnly="1" fieldPosition="0">
        <references count="3">
          <reference field="2" count="1" selected="0">
            <x v="19"/>
          </reference>
          <reference field="13" count="1" selected="0">
            <x v="2"/>
          </reference>
          <reference field="14" count="2">
            <x v="29"/>
            <x v="30"/>
          </reference>
        </references>
      </pivotArea>
    </format>
    <format dxfId="6033">
      <pivotArea dataOnly="0" labelOnly="1" fieldPosition="0">
        <references count="3">
          <reference field="2" count="1" selected="0">
            <x v="19"/>
          </reference>
          <reference field="13" count="1" selected="0">
            <x v="3"/>
          </reference>
          <reference field="14" count="1">
            <x v="6"/>
          </reference>
        </references>
      </pivotArea>
    </format>
    <format dxfId="6032">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6031">
      <pivotArea dataOnly="0" labelOnly="1" fieldPosition="0">
        <references count="3">
          <reference field="2" count="1" selected="0">
            <x v="20"/>
          </reference>
          <reference field="13" count="1" selected="0">
            <x v="0"/>
          </reference>
          <reference field="14" count="2">
            <x v="18"/>
            <x v="22"/>
          </reference>
        </references>
      </pivotArea>
    </format>
    <format dxfId="6030">
      <pivotArea dataOnly="0" labelOnly="1" fieldPosition="0">
        <references count="3">
          <reference field="2" count="1" selected="0">
            <x v="20"/>
          </reference>
          <reference field="13" count="1" selected="0">
            <x v="1"/>
          </reference>
          <reference field="14" count="1">
            <x v="28"/>
          </reference>
        </references>
      </pivotArea>
    </format>
    <format dxfId="6029">
      <pivotArea dataOnly="0" labelOnly="1" fieldPosition="0">
        <references count="3">
          <reference field="2" count="1" selected="0">
            <x v="20"/>
          </reference>
          <reference field="13" count="1" selected="0">
            <x v="2"/>
          </reference>
          <reference field="14" count="1">
            <x v="32"/>
          </reference>
        </references>
      </pivotArea>
    </format>
    <format dxfId="6028">
      <pivotArea dataOnly="0" labelOnly="1" fieldPosition="0">
        <references count="3">
          <reference field="2" count="1" selected="0">
            <x v="20"/>
          </reference>
          <reference field="13" count="1" selected="0">
            <x v="3"/>
          </reference>
          <reference field="14" count="1">
            <x v="6"/>
          </reference>
        </references>
      </pivotArea>
    </format>
    <format dxfId="6027">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6026">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6025">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6024">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6023">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6022">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6021">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6020">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6019">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6018">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6017">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6016">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6015">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6014">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6013">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6012">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6011">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6010">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6009">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6008">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6007">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6006">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6005">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6004">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6003">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6002">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6001">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6000">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5999">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5998">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5997">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5996">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5995">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5994">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5993">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5992">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5991">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5990">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5989">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5988">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5987">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5986">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5985">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5984">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5983">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5982">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5981">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5980">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5979">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5978">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5977">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5976">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5975">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5974">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5973">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5972">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5971">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5970">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5969">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5968">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5967">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5966">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5965">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5964">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5963">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5962">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5961">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5960">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5959">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5958">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5957">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5956">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5955">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5954">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5953">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5952">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5951">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5950">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5949">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5948">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5947">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5946">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5945">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5944">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5943">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5942">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5941">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5940">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5939">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5938">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5937">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5936">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5935">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5934">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5933">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5932">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5931">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5930">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5929">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5928">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5927">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5926">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5925">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5924">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5923">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5922">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5921">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5920">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5919">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5918">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5917">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5916">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5915">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5914">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5913">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5912">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5911">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5910">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5909">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5908">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5907">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5906">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5905">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5904">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5903">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5902">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5901">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5900">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5899">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5898">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5897">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5896">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5895">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5894">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5893">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5892">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5891">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5890">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5889">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5888">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5887">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5886">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5885">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5884">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5883">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5882">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5881">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5880">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5879">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5878">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5877">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5876">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5875">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5874">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5873">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5872">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5871">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5870">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5869">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5868">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5867">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5866">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5865">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5864">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5863">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5862">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5861">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5860">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5859">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5858">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5857">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5856">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5855">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5854">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5853">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5852">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5851">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5850">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5849">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5848">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5847">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5846">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5845">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5844">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5843">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5842">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5841">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5840">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5839">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5838">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5837">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5836">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5835">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5834">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5833">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5832">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5831">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5830">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5829">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5828">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5827">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5826">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5825">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5824">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5823">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5822">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5821">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5820">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5819">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5818">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5817">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5816">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5815">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5814">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5813">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5812">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5811">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5810">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5809">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5808">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5807">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5806">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5805">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5804">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5803">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5802">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5801">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5800">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5799">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5798">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5797">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5796">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5795">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5794">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5793">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5792">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5791">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5790">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5789">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5788">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5787">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5786">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5785">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5784">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5783">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5782">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5781">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5780">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5779">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5778">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5777">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5776">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5775">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5774">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5773">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5772">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5771">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5770">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5769">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5768">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5767">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5766">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5765">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5764">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5763">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5762">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5761">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5760">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5759">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5758">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5757">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5756">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5755">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5754">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5753">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5752">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5751">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5750">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5749">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5748">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5747">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5746">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5745">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5744">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5743">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5742">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5741">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5740">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5739">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5738">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5737">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5736">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5735">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5734">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5733">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5732">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5731">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5730">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5729">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5728">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5727">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5726">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5725">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5724">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5723">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5722">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5721">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5720">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5719">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5718">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5717">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5716">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5715">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5714">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5713">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5712">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5711">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5710">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5709">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5708">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5707">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5706">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5705">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5704">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5703">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5702">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5701">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5700">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5699">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5698">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5697">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5696">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5695">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5694">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5693">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5692">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5691">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5690">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5689">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5688">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5687">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5686">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5685">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5684">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5683">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5682">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5681">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5680">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5679">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5678">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5677">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5676">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5675">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5674">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5673">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5672">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5671">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5670">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5669">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5668">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5667">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5666">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5665">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5664">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5663">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5662">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5661">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5660">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5659">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5658">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5657">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5656">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5655">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5654">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5653">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5652">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5651">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5650">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5649">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5648">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5647">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5646">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5645">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5644">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5643">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5642">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5641">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5640">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5639">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5638">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5637">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5636">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5635">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5634">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5633">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5632">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5631">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5630">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5629">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5628">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5627">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5626">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5625">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5624">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5623">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5622">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5621">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5620">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5619">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5618">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5617">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5616">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5615">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5614">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5613">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5612">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5611">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5610">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5609">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5608">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5607">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5606">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5605">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5604">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5603">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5602">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5601">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5600">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5599">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5598">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5597">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5596">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5595">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5594">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5593">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5592">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5591">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5590">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5589">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5588">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5587">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5586">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5585">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5584">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5583">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5582">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5581">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5580">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5579">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5578">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5577">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5576">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5575">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5574">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5573">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5572">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5571">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5570">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5569">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5568">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5567">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5566">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5565">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5564">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5563">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5562">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5561">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5560">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5559">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5558">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5557">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5556">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5555">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5554">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5553">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5552">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5551">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5550">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5549">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5548">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5547">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5546">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5545">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5544">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5543">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5542">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5541">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5540">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5539">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5538">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5537">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5536">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5535">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5534">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5533">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5532">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5531">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5530">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5529">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5528">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5527">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5526">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5525">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5524">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5523">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5522">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5521">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5520">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5519">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5518">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5517">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5516">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5515">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5514">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5513">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5512">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5511">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5510">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5509">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5508">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5507">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5506">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5505">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5504">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5503">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5502">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5501">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5500">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5499">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5498">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5497">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5496">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5495">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5494">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5493">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5492">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5491">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5490">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5489">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5488">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5487">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5486">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5485">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5484">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5483">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5482">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5481">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5480">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5479">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5478">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5477">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5476">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5475">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5474">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5473">
      <pivotArea dataOnly="0" labelOnly="1" outline="0" fieldPosition="0">
        <references count="1">
          <reference field="4294967294" count="8">
            <x v="0"/>
            <x v="1"/>
            <x v="2"/>
            <x v="3"/>
            <x v="4"/>
            <x v="5"/>
            <x v="6"/>
            <x v="7"/>
          </reference>
        </references>
      </pivotArea>
    </format>
    <format dxfId="5472">
      <pivotArea dataOnly="0" labelOnly="1" fieldPosition="0">
        <references count="1">
          <reference field="2" count="0"/>
        </references>
      </pivotArea>
    </format>
    <format dxfId="5471">
      <pivotArea dataOnly="0" labelOnly="1" fieldPosition="0">
        <references count="1">
          <reference field="13" count="0"/>
        </references>
      </pivotArea>
    </format>
    <format dxfId="5470">
      <pivotArea dataOnly="0" labelOnly="1" fieldPosition="0">
        <references count="1">
          <reference field="14" count="0"/>
        </references>
      </pivotArea>
    </format>
    <format dxfId="5469">
      <pivotArea dataOnly="0" labelOnly="1" fieldPosition="0">
        <references count="1">
          <reference field="15" count="0"/>
        </references>
      </pivotArea>
    </format>
    <format dxfId="5468">
      <pivotArea outline="0" collapsedLevelsAreSubtotals="1" fieldPosition="0">
        <references count="1">
          <reference field="4294967294" count="2" selected="0">
            <x v="6"/>
            <x v="7"/>
          </reference>
        </references>
      </pivotArea>
    </format>
    <format dxfId="5467">
      <pivotArea outline="0" collapsedLevelsAreSubtotals="1" fieldPosition="0">
        <references count="1">
          <reference field="4294967294" count="2" selected="0">
            <x v="6"/>
            <x v="7"/>
          </reference>
        </references>
      </pivotArea>
    </format>
    <format dxfId="5466">
      <pivotArea field="2" type="button" dataOnly="0" labelOnly="1" outline="0" axis="axisRow" fieldPosition="0"/>
    </format>
    <format dxfId="5465">
      <pivotArea dataOnly="0" labelOnly="1" outline="0" fieldPosition="0">
        <references count="1">
          <reference field="4294967294" count="8">
            <x v="0"/>
            <x v="1"/>
            <x v="2"/>
            <x v="3"/>
            <x v="4"/>
            <x v="5"/>
            <x v="6"/>
            <x v="7"/>
          </reference>
        </references>
      </pivotArea>
    </format>
    <format dxfId="5464">
      <pivotArea field="3" type="button" dataOnly="0" labelOnly="1" outline="0" axis="axisPage" fieldPosition="0"/>
    </format>
    <format dxfId="5463">
      <pivotArea field="2" type="button" dataOnly="0" labelOnly="1" outline="0" axis="axisRow" fieldPosition="0"/>
    </format>
    <format dxfId="5462">
      <pivotArea dataOnly="0" labelOnly="1" fieldPosition="0">
        <references count="1">
          <reference field="2" count="1">
            <x v="5"/>
          </reference>
        </references>
      </pivotArea>
    </format>
    <format dxfId="5461">
      <pivotArea dataOnly="0" labelOnly="1" grandRow="1" outline="0" fieldPosition="0"/>
    </format>
    <format dxfId="5460">
      <pivotArea dataOnly="0" labelOnly="1" fieldPosition="0">
        <references count="2">
          <reference field="2" count="1" selected="0">
            <x v="5"/>
          </reference>
          <reference field="13" count="1">
            <x v="3"/>
          </reference>
        </references>
      </pivotArea>
    </format>
    <format dxfId="5459">
      <pivotArea dataOnly="0" labelOnly="1" fieldPosition="0">
        <references count="3">
          <reference field="2" count="1" selected="0">
            <x v="5"/>
          </reference>
          <reference field="13" count="1" selected="0">
            <x v="3"/>
          </reference>
          <reference field="14" count="2">
            <x v="1"/>
            <x v="5"/>
          </reference>
        </references>
      </pivotArea>
    </format>
    <format dxfId="5458">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5457">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5456">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5455">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5454">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5453">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5452">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5451">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5450">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5449">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5448">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5447">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5446">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5445">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5444">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5443">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5442">
      <pivotArea outline="0" collapsedLevelsAreSubtotals="1" fieldPosition="0"/>
    </format>
    <format dxfId="5441">
      <pivotArea dataOnly="0" labelOnly="1" outline="0" fieldPosition="0">
        <references count="1">
          <reference field="3" count="1">
            <x v="13"/>
          </reference>
        </references>
      </pivotArea>
    </format>
    <format dxfId="5440">
      <pivotArea dataOnly="0" labelOnly="1" outline="0" fieldPosition="0">
        <references count="1">
          <reference field="4294967294" count="8">
            <x v="0"/>
            <x v="1"/>
            <x v="2"/>
            <x v="3"/>
            <x v="4"/>
            <x v="5"/>
            <x v="6"/>
            <x v="7"/>
          </reference>
        </references>
      </pivotArea>
    </format>
    <format dxfId="5439">
      <pivotArea outline="0" collapsedLevelsAreSubtotals="1" fieldPosition="0">
        <references count="1">
          <reference field="4294967294" count="2" selected="0">
            <x v="6"/>
            <x v="7"/>
          </reference>
        </references>
      </pivotArea>
    </format>
    <format dxfId="5438">
      <pivotArea dataOnly="0" labelOnly="1" outline="0" fieldPosition="0">
        <references count="1">
          <reference field="4294967294" count="2">
            <x v="6"/>
            <x v="7"/>
          </reference>
        </references>
      </pivotArea>
    </format>
    <format dxfId="5437">
      <pivotArea outline="0" collapsedLevelsAreSubtotals="1" fieldPosition="0">
        <references count="1">
          <reference field="4294967294" count="2" selected="0">
            <x v="6"/>
            <x v="7"/>
          </reference>
        </references>
      </pivotArea>
    </format>
    <format dxfId="5436">
      <pivotArea dataOnly="0" labelOnly="1" outline="0" fieldPosition="0">
        <references count="1">
          <reference field="4294967294" count="2">
            <x v="6"/>
            <x v="7"/>
          </reference>
        </references>
      </pivotArea>
    </format>
    <format dxfId="5435">
      <pivotArea outline="0" collapsedLevelsAreSubtotals="1" fieldPosition="0">
        <references count="1">
          <reference field="4294967294" count="2" selected="0">
            <x v="6"/>
            <x v="7"/>
          </reference>
        </references>
      </pivotArea>
    </format>
    <format dxfId="5434">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2"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64"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61">
    <i>
      <x v="6"/>
    </i>
    <i r="1">
      <x v="1"/>
    </i>
    <i r="2">
      <x v="26"/>
    </i>
    <i r="3">
      <x v="124"/>
    </i>
    <i r="4">
      <x v="16"/>
    </i>
    <i r="5">
      <x v="7"/>
    </i>
    <i r="5">
      <x v="13"/>
    </i>
    <i r="5">
      <x v="54"/>
    </i>
    <i r="5">
      <x v="131"/>
    </i>
    <i r="5">
      <x v="149"/>
    </i>
    <i r="4">
      <x v="74"/>
    </i>
    <i r="5">
      <x v="7"/>
    </i>
    <i r="5">
      <x v="13"/>
    </i>
    <i r="3">
      <x v="125"/>
    </i>
    <i r="4">
      <x v="11"/>
    </i>
    <i r="5">
      <x v="7"/>
    </i>
    <i r="5">
      <x v="54"/>
    </i>
    <i r="5">
      <x v="60"/>
    </i>
    <i r="5">
      <x v="131"/>
    </i>
    <i r="5">
      <x v="149"/>
    </i>
    <i r="5">
      <x v="150"/>
    </i>
    <i r="5">
      <x v="151"/>
    </i>
    <i r="5">
      <x v="211"/>
    </i>
    <i r="5">
      <x v="212"/>
    </i>
    <i r="3">
      <x v="126"/>
    </i>
    <i r="4">
      <x v="114"/>
    </i>
    <i r="5">
      <x v="7"/>
    </i>
    <i r="5">
      <x v="13"/>
    </i>
    <i r="5">
      <x v="54"/>
    </i>
    <i r="5">
      <x v="149"/>
    </i>
    <i r="3">
      <x v="127"/>
    </i>
    <i r="4">
      <x v="17"/>
    </i>
    <i r="5">
      <x v="7"/>
    </i>
    <i r="5">
      <x v="13"/>
    </i>
    <i r="5">
      <x v="54"/>
    </i>
    <i r="3">
      <x v="128"/>
    </i>
    <i r="4">
      <x v="249"/>
    </i>
    <i r="5">
      <x v="7"/>
    </i>
    <i r="5">
      <x v="13"/>
    </i>
    <i r="5">
      <x v="54"/>
    </i>
    <i r="3">
      <x v="129"/>
    </i>
    <i r="4">
      <x v="284"/>
    </i>
    <i r="5">
      <x v="7"/>
    </i>
    <i r="5">
      <x v="9"/>
    </i>
    <i r="5">
      <x v="13"/>
    </i>
    <i r="5">
      <x v="42"/>
    </i>
    <i r="5">
      <x v="85"/>
    </i>
    <i r="3">
      <x v="130"/>
    </i>
    <i r="4">
      <x v="9"/>
    </i>
    <i r="5">
      <x v="7"/>
    </i>
    <i r="5">
      <x v="13"/>
    </i>
    <i r="5">
      <x v="54"/>
    </i>
    <i r="5">
      <x v="60"/>
    </i>
    <i r="5">
      <x v="76"/>
    </i>
    <i r="5">
      <x v="100"/>
    </i>
    <i r="5">
      <x v="125"/>
    </i>
    <i r="5">
      <x v="135"/>
    </i>
    <i r="5">
      <x v="210"/>
    </i>
    <i r="5">
      <x v="212"/>
    </i>
    <i r="5">
      <x v="213"/>
    </i>
    <i t="grand">
      <x/>
    </i>
  </rowItems>
  <colFields count="1">
    <field x="-2"/>
  </colFields>
  <colItems count="8">
    <i>
      <x/>
    </i>
    <i i="1">
      <x v="1"/>
    </i>
    <i i="2">
      <x v="2"/>
    </i>
    <i i="3">
      <x v="3"/>
    </i>
    <i i="4">
      <x v="4"/>
    </i>
    <i i="5">
      <x v="5"/>
    </i>
    <i i="6">
      <x v="6"/>
    </i>
    <i i="7">
      <x v="7"/>
    </i>
  </colItems>
  <pageFields count="1">
    <pageField fld="3" item="14"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3">
    <format dxfId="5433">
      <pivotArea outline="0" collapsedLevelsAreSubtotals="1" fieldPosition="0">
        <references count="1">
          <reference field="4294967294" count="2" selected="0">
            <x v="6"/>
            <x v="7"/>
          </reference>
        </references>
      </pivotArea>
    </format>
    <format dxfId="5432">
      <pivotArea dataOnly="0" labelOnly="1" outline="0" fieldPosition="0">
        <references count="1">
          <reference field="4294967294" count="2">
            <x v="6"/>
            <x v="7"/>
          </reference>
        </references>
      </pivotArea>
    </format>
    <format dxfId="5431">
      <pivotArea outline="0" collapsedLevelsAreSubtotals="1" fieldPosition="0">
        <references count="1">
          <reference field="4294967294" count="2" selected="0">
            <x v="6"/>
            <x v="7"/>
          </reference>
        </references>
      </pivotArea>
    </format>
    <format dxfId="5430">
      <pivotArea dataOnly="0" labelOnly="1" outline="0" fieldPosition="0">
        <references count="1">
          <reference field="4294967294" count="2">
            <x v="6"/>
            <x v="7"/>
          </reference>
        </references>
      </pivotArea>
    </format>
    <format dxfId="5429">
      <pivotArea dataOnly="0" labelOnly="1" fieldPosition="0">
        <references count="1">
          <reference field="13" count="0"/>
        </references>
      </pivotArea>
    </format>
    <format dxfId="5428">
      <pivotArea dataOnly="0" labelOnly="1" fieldPosition="0">
        <references count="1">
          <reference field="14" count="0"/>
        </references>
      </pivotArea>
    </format>
    <format dxfId="5427">
      <pivotArea dataOnly="0" labelOnly="1" fieldPosition="0">
        <references count="1">
          <reference field="14" count="0"/>
        </references>
      </pivotArea>
    </format>
    <format dxfId="5426">
      <pivotArea dataOnly="0" labelOnly="1" fieldPosition="0">
        <references count="1">
          <reference field="15" count="0"/>
        </references>
      </pivotArea>
    </format>
    <format dxfId="5425">
      <pivotArea dataOnly="0" labelOnly="1" fieldPosition="0">
        <references count="1">
          <reference field="15" count="0"/>
        </references>
      </pivotArea>
    </format>
    <format dxfId="5424">
      <pivotArea dataOnly="0" labelOnly="1" fieldPosition="0">
        <references count="1">
          <reference field="15" count="0"/>
        </references>
      </pivotArea>
    </format>
    <format dxfId="5423">
      <pivotArea dataOnly="0" labelOnly="1" fieldPosition="0">
        <references count="1">
          <reference field="12" count="0"/>
        </references>
      </pivotArea>
    </format>
    <format dxfId="5422">
      <pivotArea dataOnly="0" labelOnly="1" fieldPosition="0">
        <references count="1">
          <reference field="12" count="0"/>
        </references>
      </pivotArea>
    </format>
    <format dxfId="5421">
      <pivotArea dataOnly="0" labelOnly="1" fieldPosition="0">
        <references count="1">
          <reference field="12" count="0"/>
        </references>
      </pivotArea>
    </format>
    <format dxfId="5420">
      <pivotArea dataOnly="0" labelOnly="1" fieldPosition="0">
        <references count="1">
          <reference field="12" count="0"/>
        </references>
      </pivotArea>
    </format>
    <format dxfId="5419">
      <pivotArea dataOnly="0" labelOnly="1" fieldPosition="0">
        <references count="1">
          <reference field="8" count="0"/>
        </references>
      </pivotArea>
    </format>
    <format dxfId="5418">
      <pivotArea dataOnly="0" labelOnly="1" fieldPosition="0">
        <references count="1">
          <reference field="8" count="0"/>
        </references>
      </pivotArea>
    </format>
    <format dxfId="5417">
      <pivotArea dataOnly="0" labelOnly="1" fieldPosition="0">
        <references count="1">
          <reference field="8" count="0"/>
        </references>
      </pivotArea>
    </format>
    <format dxfId="5416">
      <pivotArea dataOnly="0" labelOnly="1" fieldPosition="0">
        <references count="1">
          <reference field="8" count="0"/>
        </references>
      </pivotArea>
    </format>
    <format dxfId="5415">
      <pivotArea dataOnly="0" labelOnly="1" fieldPosition="0">
        <references count="1">
          <reference field="8" count="0"/>
        </references>
      </pivotArea>
    </format>
    <format dxfId="5414">
      <pivotArea dataOnly="0" labelOnly="1" fieldPosition="0">
        <references count="1">
          <reference field="13" count="0"/>
        </references>
      </pivotArea>
    </format>
    <format dxfId="5413">
      <pivotArea dataOnly="0" labelOnly="1" fieldPosition="0">
        <references count="1">
          <reference field="14" count="0"/>
        </references>
      </pivotArea>
    </format>
    <format dxfId="5412">
      <pivotArea dataOnly="0" labelOnly="1" fieldPosition="0">
        <references count="1">
          <reference field="14" count="0"/>
        </references>
      </pivotArea>
    </format>
    <format dxfId="5411">
      <pivotArea dataOnly="0" labelOnly="1" fieldPosition="0">
        <references count="1">
          <reference field="15" count="0"/>
        </references>
      </pivotArea>
    </format>
    <format dxfId="5410">
      <pivotArea dataOnly="0" labelOnly="1" fieldPosition="0">
        <references count="1">
          <reference field="12" count="0"/>
        </references>
      </pivotArea>
    </format>
    <format dxfId="5409">
      <pivotArea dataOnly="0" labelOnly="1" fieldPosition="0">
        <references count="1">
          <reference field="12" count="0"/>
        </references>
      </pivotArea>
    </format>
    <format dxfId="5408">
      <pivotArea outline="0" collapsedLevelsAreSubtotals="1" fieldPosition="0">
        <references count="1">
          <reference field="4294967294" count="2" selected="0">
            <x v="6"/>
            <x v="7"/>
          </reference>
        </references>
      </pivotArea>
    </format>
    <format dxfId="5407">
      <pivotArea dataOnly="0" labelOnly="1" outline="0" fieldPosition="0">
        <references count="1">
          <reference field="4294967294" count="2">
            <x v="6"/>
            <x v="7"/>
          </reference>
        </references>
      </pivotArea>
    </format>
    <format dxfId="5406">
      <pivotArea type="all" dataOnly="0" outline="0" fieldPosition="0"/>
    </format>
    <format dxfId="5405">
      <pivotArea outline="0" collapsedLevelsAreSubtotals="1" fieldPosition="0"/>
    </format>
    <format dxfId="5404">
      <pivotArea field="2" type="button" dataOnly="0" labelOnly="1" outline="0" axis="axisRow" fieldPosition="0"/>
    </format>
    <format dxfId="5403">
      <pivotArea dataOnly="0" labelOnly="1" fieldPosition="0">
        <references count="1">
          <reference field="2" count="0"/>
        </references>
      </pivotArea>
    </format>
    <format dxfId="5402">
      <pivotArea dataOnly="0" labelOnly="1" grandRow="1" outline="0" fieldPosition="0"/>
    </format>
    <format dxfId="5401">
      <pivotArea dataOnly="0" labelOnly="1" fieldPosition="0">
        <references count="2">
          <reference field="2" count="1" selected="0">
            <x v="0"/>
          </reference>
          <reference field="13" count="2">
            <x v="0"/>
            <x v="1"/>
          </reference>
        </references>
      </pivotArea>
    </format>
    <format dxfId="5400">
      <pivotArea dataOnly="0" labelOnly="1" fieldPosition="0">
        <references count="2">
          <reference field="2" count="1" selected="0">
            <x v="1"/>
          </reference>
          <reference field="13" count="1">
            <x v="1"/>
          </reference>
        </references>
      </pivotArea>
    </format>
    <format dxfId="5399">
      <pivotArea dataOnly="0" labelOnly="1" fieldPosition="0">
        <references count="2">
          <reference field="2" count="1" selected="0">
            <x v="2"/>
          </reference>
          <reference field="13" count="1">
            <x v="3"/>
          </reference>
        </references>
      </pivotArea>
    </format>
    <format dxfId="5398">
      <pivotArea dataOnly="0" labelOnly="1" fieldPosition="0">
        <references count="2">
          <reference field="2" count="1" selected="0">
            <x v="3"/>
          </reference>
          <reference field="13" count="1">
            <x v="0"/>
          </reference>
        </references>
      </pivotArea>
    </format>
    <format dxfId="5397">
      <pivotArea dataOnly="0" labelOnly="1" fieldPosition="0">
        <references count="2">
          <reference field="2" count="1" selected="0">
            <x v="4"/>
          </reference>
          <reference field="13" count="1">
            <x v="0"/>
          </reference>
        </references>
      </pivotArea>
    </format>
    <format dxfId="5396">
      <pivotArea dataOnly="0" labelOnly="1" fieldPosition="0">
        <references count="2">
          <reference field="2" count="1" selected="0">
            <x v="5"/>
          </reference>
          <reference field="13" count="1">
            <x v="3"/>
          </reference>
        </references>
      </pivotArea>
    </format>
    <format dxfId="5395">
      <pivotArea dataOnly="0" labelOnly="1" fieldPosition="0">
        <references count="2">
          <reference field="2" count="1" selected="0">
            <x v="6"/>
          </reference>
          <reference field="13" count="1">
            <x v="1"/>
          </reference>
        </references>
      </pivotArea>
    </format>
    <format dxfId="5394">
      <pivotArea dataOnly="0" labelOnly="1" fieldPosition="0">
        <references count="2">
          <reference field="2" count="1" selected="0">
            <x v="7"/>
          </reference>
          <reference field="13" count="1">
            <x v="0"/>
          </reference>
        </references>
      </pivotArea>
    </format>
    <format dxfId="5393">
      <pivotArea dataOnly="0" labelOnly="1" fieldPosition="0">
        <references count="2">
          <reference field="2" count="1" selected="0">
            <x v="8"/>
          </reference>
          <reference field="13" count="3">
            <x v="1"/>
            <x v="3"/>
            <x v="4"/>
          </reference>
        </references>
      </pivotArea>
    </format>
    <format dxfId="5392">
      <pivotArea dataOnly="0" labelOnly="1" fieldPosition="0">
        <references count="2">
          <reference field="2" count="1" selected="0">
            <x v="9"/>
          </reference>
          <reference field="13" count="3">
            <x v="0"/>
            <x v="3"/>
            <x v="4"/>
          </reference>
        </references>
      </pivotArea>
    </format>
    <format dxfId="5391">
      <pivotArea dataOnly="0" labelOnly="1" fieldPosition="0">
        <references count="2">
          <reference field="2" count="1" selected="0">
            <x v="10"/>
          </reference>
          <reference field="13" count="1">
            <x v="0"/>
          </reference>
        </references>
      </pivotArea>
    </format>
    <format dxfId="5390">
      <pivotArea dataOnly="0" labelOnly="1" fieldPosition="0">
        <references count="2">
          <reference field="2" count="1" selected="0">
            <x v="11"/>
          </reference>
          <reference field="13" count="1">
            <x v="3"/>
          </reference>
        </references>
      </pivotArea>
    </format>
    <format dxfId="5389">
      <pivotArea dataOnly="0" labelOnly="1" fieldPosition="0">
        <references count="2">
          <reference field="2" count="1" selected="0">
            <x v="12"/>
          </reference>
          <reference field="13" count="1">
            <x v="3"/>
          </reference>
        </references>
      </pivotArea>
    </format>
    <format dxfId="5388">
      <pivotArea dataOnly="0" labelOnly="1" fieldPosition="0">
        <references count="2">
          <reference field="2" count="1" selected="0">
            <x v="13"/>
          </reference>
          <reference field="13" count="1">
            <x v="1"/>
          </reference>
        </references>
      </pivotArea>
    </format>
    <format dxfId="5387">
      <pivotArea dataOnly="0" labelOnly="1" fieldPosition="0">
        <references count="2">
          <reference field="2" count="1" selected="0">
            <x v="14"/>
          </reference>
          <reference field="13" count="3">
            <x v="2"/>
            <x v="3"/>
            <x v="4"/>
          </reference>
        </references>
      </pivotArea>
    </format>
    <format dxfId="5386">
      <pivotArea dataOnly="0" labelOnly="1" fieldPosition="0">
        <references count="2">
          <reference field="2" count="1" selected="0">
            <x v="15"/>
          </reference>
          <reference field="13" count="1">
            <x v="3"/>
          </reference>
        </references>
      </pivotArea>
    </format>
    <format dxfId="5385">
      <pivotArea dataOnly="0" labelOnly="1" fieldPosition="0">
        <references count="2">
          <reference field="2" count="1" selected="0">
            <x v="16"/>
          </reference>
          <reference field="13" count="4">
            <x v="0"/>
            <x v="1"/>
            <x v="2"/>
            <x v="3"/>
          </reference>
        </references>
      </pivotArea>
    </format>
    <format dxfId="5384">
      <pivotArea dataOnly="0" labelOnly="1" fieldPosition="0">
        <references count="2">
          <reference field="2" count="1" selected="0">
            <x v="17"/>
          </reference>
          <reference field="13" count="2">
            <x v="0"/>
            <x v="4"/>
          </reference>
        </references>
      </pivotArea>
    </format>
    <format dxfId="5383">
      <pivotArea dataOnly="0" labelOnly="1" fieldPosition="0">
        <references count="2">
          <reference field="2" count="1" selected="0">
            <x v="18"/>
          </reference>
          <reference field="13" count="1">
            <x v="1"/>
          </reference>
        </references>
      </pivotArea>
    </format>
    <format dxfId="5382">
      <pivotArea dataOnly="0" labelOnly="1" fieldPosition="0">
        <references count="2">
          <reference field="2" count="1" selected="0">
            <x v="19"/>
          </reference>
          <reference field="13" count="4">
            <x v="0"/>
            <x v="2"/>
            <x v="3"/>
            <x v="4"/>
          </reference>
        </references>
      </pivotArea>
    </format>
    <format dxfId="5381">
      <pivotArea dataOnly="0" labelOnly="1" fieldPosition="0">
        <references count="2">
          <reference field="2" count="1" selected="0">
            <x v="20"/>
          </reference>
          <reference field="13" count="4">
            <x v="0"/>
            <x v="1"/>
            <x v="2"/>
            <x v="3"/>
          </reference>
        </references>
      </pivotArea>
    </format>
    <format dxfId="5380">
      <pivotArea dataOnly="0" labelOnly="1" fieldPosition="0">
        <references count="3">
          <reference field="2" count="1" selected="0">
            <x v="0"/>
          </reference>
          <reference field="13" count="1" selected="0">
            <x v="0"/>
          </reference>
          <reference field="14" count="3">
            <x v="16"/>
            <x v="17"/>
            <x v="19"/>
          </reference>
        </references>
      </pivotArea>
    </format>
    <format dxfId="5379">
      <pivotArea dataOnly="0" labelOnly="1" fieldPosition="0">
        <references count="3">
          <reference field="2" count="1" selected="0">
            <x v="0"/>
          </reference>
          <reference field="13" count="1" selected="0">
            <x v="1"/>
          </reference>
          <reference field="14" count="2">
            <x v="23"/>
            <x v="26"/>
          </reference>
        </references>
      </pivotArea>
    </format>
    <format dxfId="5378">
      <pivotArea dataOnly="0" labelOnly="1" fieldPosition="0">
        <references count="3">
          <reference field="2" count="1" selected="0">
            <x v="1"/>
          </reference>
          <reference field="13" count="1" selected="0">
            <x v="1"/>
          </reference>
          <reference field="14" count="1">
            <x v="25"/>
          </reference>
        </references>
      </pivotArea>
    </format>
    <format dxfId="5377">
      <pivotArea dataOnly="0" labelOnly="1" fieldPosition="0">
        <references count="3">
          <reference field="2" count="1" selected="0">
            <x v="2"/>
          </reference>
          <reference field="13" count="1" selected="0">
            <x v="3"/>
          </reference>
          <reference field="14" count="1">
            <x v="6"/>
          </reference>
        </references>
      </pivotArea>
    </format>
    <format dxfId="5376">
      <pivotArea dataOnly="0" labelOnly="1" fieldPosition="0">
        <references count="3">
          <reference field="2" count="1" selected="0">
            <x v="3"/>
          </reference>
          <reference field="13" count="1" selected="0">
            <x v="0"/>
          </reference>
          <reference field="14" count="1">
            <x v="17"/>
          </reference>
        </references>
      </pivotArea>
    </format>
    <format dxfId="5375">
      <pivotArea dataOnly="0" labelOnly="1" fieldPosition="0">
        <references count="3">
          <reference field="2" count="1" selected="0">
            <x v="4"/>
          </reference>
          <reference field="13" count="1" selected="0">
            <x v="0"/>
          </reference>
          <reference field="14" count="1">
            <x v="18"/>
          </reference>
        </references>
      </pivotArea>
    </format>
    <format dxfId="5374">
      <pivotArea dataOnly="0" labelOnly="1" fieldPosition="0">
        <references count="3">
          <reference field="2" count="1" selected="0">
            <x v="5"/>
          </reference>
          <reference field="13" count="1" selected="0">
            <x v="3"/>
          </reference>
          <reference field="14" count="2">
            <x v="1"/>
            <x v="5"/>
          </reference>
        </references>
      </pivotArea>
    </format>
    <format dxfId="5373">
      <pivotArea dataOnly="0" labelOnly="1" fieldPosition="0">
        <references count="3">
          <reference field="2" count="1" selected="0">
            <x v="6"/>
          </reference>
          <reference field="13" count="1" selected="0">
            <x v="1"/>
          </reference>
          <reference field="14" count="1">
            <x v="26"/>
          </reference>
        </references>
      </pivotArea>
    </format>
    <format dxfId="5372">
      <pivotArea dataOnly="0" labelOnly="1" fieldPosition="0">
        <references count="3">
          <reference field="2" count="1" selected="0">
            <x v="7"/>
          </reference>
          <reference field="13" count="1" selected="0">
            <x v="0"/>
          </reference>
          <reference field="14" count="1">
            <x v="20"/>
          </reference>
        </references>
      </pivotArea>
    </format>
    <format dxfId="5371">
      <pivotArea dataOnly="0" labelOnly="1" fieldPosition="0">
        <references count="3">
          <reference field="2" count="1" selected="0">
            <x v="8"/>
          </reference>
          <reference field="13" count="1" selected="0">
            <x v="1"/>
          </reference>
          <reference field="14" count="1">
            <x v="27"/>
          </reference>
        </references>
      </pivotArea>
    </format>
    <format dxfId="5370">
      <pivotArea dataOnly="0" labelOnly="1" fieldPosition="0">
        <references count="3">
          <reference field="2" count="1" selected="0">
            <x v="8"/>
          </reference>
          <reference field="13" count="1" selected="0">
            <x v="3"/>
          </reference>
          <reference field="14" count="1">
            <x v="1"/>
          </reference>
        </references>
      </pivotArea>
    </format>
    <format dxfId="5369">
      <pivotArea dataOnly="0" labelOnly="1" fieldPosition="0">
        <references count="3">
          <reference field="2" count="1" selected="0">
            <x v="8"/>
          </reference>
          <reference field="13" count="1" selected="0">
            <x v="4"/>
          </reference>
          <reference field="14" count="2">
            <x v="8"/>
            <x v="11"/>
          </reference>
        </references>
      </pivotArea>
    </format>
    <format dxfId="5368">
      <pivotArea dataOnly="0" labelOnly="1" fieldPosition="0">
        <references count="3">
          <reference field="2" count="1" selected="0">
            <x v="9"/>
          </reference>
          <reference field="13" count="1" selected="0">
            <x v="0"/>
          </reference>
          <reference field="14" count="1">
            <x v="19"/>
          </reference>
        </references>
      </pivotArea>
    </format>
    <format dxfId="5367">
      <pivotArea dataOnly="0" labelOnly="1" fieldPosition="0">
        <references count="3">
          <reference field="2" count="1" selected="0">
            <x v="9"/>
          </reference>
          <reference field="13" count="1" selected="0">
            <x v="3"/>
          </reference>
          <reference field="14" count="4">
            <x v="2"/>
            <x v="3"/>
            <x v="4"/>
            <x v="6"/>
          </reference>
        </references>
      </pivotArea>
    </format>
    <format dxfId="5366">
      <pivotArea dataOnly="0" labelOnly="1" fieldPosition="0">
        <references count="3">
          <reference field="2" count="1" selected="0">
            <x v="9"/>
          </reference>
          <reference field="13" count="1" selected="0">
            <x v="4"/>
          </reference>
          <reference field="14" count="1">
            <x v="8"/>
          </reference>
        </references>
      </pivotArea>
    </format>
    <format dxfId="5365">
      <pivotArea dataOnly="0" labelOnly="1" fieldPosition="0">
        <references count="3">
          <reference field="2" count="1" selected="0">
            <x v="10"/>
          </reference>
          <reference field="13" count="1" selected="0">
            <x v="0"/>
          </reference>
          <reference field="14" count="2">
            <x v="16"/>
            <x v="22"/>
          </reference>
        </references>
      </pivotArea>
    </format>
    <format dxfId="5364">
      <pivotArea dataOnly="0" labelOnly="1" fieldPosition="0">
        <references count="3">
          <reference field="2" count="1" selected="0">
            <x v="11"/>
          </reference>
          <reference field="13" count="1" selected="0">
            <x v="3"/>
          </reference>
          <reference field="14" count="1">
            <x v="2"/>
          </reference>
        </references>
      </pivotArea>
    </format>
    <format dxfId="5363">
      <pivotArea dataOnly="0" labelOnly="1" fieldPosition="0">
        <references count="3">
          <reference field="2" count="1" selected="0">
            <x v="12"/>
          </reference>
          <reference field="13" count="1" selected="0">
            <x v="3"/>
          </reference>
          <reference field="14" count="1">
            <x v="6"/>
          </reference>
        </references>
      </pivotArea>
    </format>
    <format dxfId="5362">
      <pivotArea dataOnly="0" labelOnly="1" fieldPosition="0">
        <references count="3">
          <reference field="2" count="1" selected="0">
            <x v="13"/>
          </reference>
          <reference field="13" count="1" selected="0">
            <x v="1"/>
          </reference>
          <reference field="14" count="1">
            <x v="24"/>
          </reference>
        </references>
      </pivotArea>
    </format>
    <format dxfId="5361">
      <pivotArea dataOnly="0" labelOnly="1" fieldPosition="0">
        <references count="3">
          <reference field="2" count="1" selected="0">
            <x v="14"/>
          </reference>
          <reference field="13" count="1" selected="0">
            <x v="2"/>
          </reference>
          <reference field="14" count="2">
            <x v="29"/>
            <x v="30"/>
          </reference>
        </references>
      </pivotArea>
    </format>
    <format dxfId="5360">
      <pivotArea dataOnly="0" labelOnly="1" fieldPosition="0">
        <references count="3">
          <reference field="2" count="1" selected="0">
            <x v="14"/>
          </reference>
          <reference field="13" count="1" selected="0">
            <x v="3"/>
          </reference>
          <reference field="14" count="1">
            <x v="7"/>
          </reference>
        </references>
      </pivotArea>
    </format>
    <format dxfId="5359">
      <pivotArea dataOnly="0" labelOnly="1" fieldPosition="0">
        <references count="3">
          <reference field="2" count="1" selected="0">
            <x v="14"/>
          </reference>
          <reference field="13" count="1" selected="0">
            <x v="4"/>
          </reference>
          <reference field="14" count="1">
            <x v="8"/>
          </reference>
        </references>
      </pivotArea>
    </format>
    <format dxfId="5358">
      <pivotArea dataOnly="0" labelOnly="1" fieldPosition="0">
        <references count="3">
          <reference field="2" count="1" selected="0">
            <x v="15"/>
          </reference>
          <reference field="13" count="1" selected="0">
            <x v="3"/>
          </reference>
          <reference field="14" count="1">
            <x v="6"/>
          </reference>
        </references>
      </pivotArea>
    </format>
    <format dxfId="5357">
      <pivotArea dataOnly="0" labelOnly="1" fieldPosition="0">
        <references count="3">
          <reference field="2" count="1" selected="0">
            <x v="16"/>
          </reference>
          <reference field="13" count="1" selected="0">
            <x v="0"/>
          </reference>
          <reference field="14" count="1">
            <x v="21"/>
          </reference>
        </references>
      </pivotArea>
    </format>
    <format dxfId="5356">
      <pivotArea dataOnly="0" labelOnly="1" fieldPosition="0">
        <references count="3">
          <reference field="2" count="1" selected="0">
            <x v="16"/>
          </reference>
          <reference field="13" count="1" selected="0">
            <x v="1"/>
          </reference>
          <reference field="14" count="1">
            <x v="24"/>
          </reference>
        </references>
      </pivotArea>
    </format>
    <format dxfId="5355">
      <pivotArea dataOnly="0" labelOnly="1" fieldPosition="0">
        <references count="3">
          <reference field="2" count="1" selected="0">
            <x v="16"/>
          </reference>
          <reference field="13" count="1" selected="0">
            <x v="2"/>
          </reference>
          <reference field="14" count="2">
            <x v="29"/>
            <x v="31"/>
          </reference>
        </references>
      </pivotArea>
    </format>
    <format dxfId="5354">
      <pivotArea dataOnly="0" labelOnly="1" fieldPosition="0">
        <references count="3">
          <reference field="2" count="1" selected="0">
            <x v="16"/>
          </reference>
          <reference field="13" count="1" selected="0">
            <x v="3"/>
          </reference>
          <reference field="14" count="2">
            <x v="0"/>
            <x v="1"/>
          </reference>
        </references>
      </pivotArea>
    </format>
    <format dxfId="5353">
      <pivotArea dataOnly="0" labelOnly="1" fieldPosition="0">
        <references count="3">
          <reference field="2" count="1" selected="0">
            <x v="17"/>
          </reference>
          <reference field="13" count="1" selected="0">
            <x v="0"/>
          </reference>
          <reference field="14" count="2">
            <x v="18"/>
            <x v="22"/>
          </reference>
        </references>
      </pivotArea>
    </format>
    <format dxfId="5352">
      <pivotArea dataOnly="0" labelOnly="1" fieldPosition="0">
        <references count="3">
          <reference field="2" count="1" selected="0">
            <x v="17"/>
          </reference>
          <reference field="13" count="1" selected="0">
            <x v="4"/>
          </reference>
          <reference field="14" count="1">
            <x v="8"/>
          </reference>
        </references>
      </pivotArea>
    </format>
    <format dxfId="5351">
      <pivotArea dataOnly="0" labelOnly="1" fieldPosition="0">
        <references count="3">
          <reference field="2" count="1" selected="0">
            <x v="18"/>
          </reference>
          <reference field="13" count="1" selected="0">
            <x v="1"/>
          </reference>
          <reference field="14" count="1">
            <x v="24"/>
          </reference>
        </references>
      </pivotArea>
    </format>
    <format dxfId="5350">
      <pivotArea dataOnly="0" labelOnly="1" fieldPosition="0">
        <references count="3">
          <reference field="2" count="1" selected="0">
            <x v="19"/>
          </reference>
          <reference field="13" count="1" selected="0">
            <x v="0"/>
          </reference>
          <reference field="14" count="1">
            <x v="16"/>
          </reference>
        </references>
      </pivotArea>
    </format>
    <format dxfId="5349">
      <pivotArea dataOnly="0" labelOnly="1" fieldPosition="0">
        <references count="3">
          <reference field="2" count="1" selected="0">
            <x v="19"/>
          </reference>
          <reference field="13" count="1" selected="0">
            <x v="2"/>
          </reference>
          <reference field="14" count="2">
            <x v="29"/>
            <x v="30"/>
          </reference>
        </references>
      </pivotArea>
    </format>
    <format dxfId="5348">
      <pivotArea dataOnly="0" labelOnly="1" fieldPosition="0">
        <references count="3">
          <reference field="2" count="1" selected="0">
            <x v="19"/>
          </reference>
          <reference field="13" count="1" selected="0">
            <x v="3"/>
          </reference>
          <reference field="14" count="1">
            <x v="6"/>
          </reference>
        </references>
      </pivotArea>
    </format>
    <format dxfId="5347">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5346">
      <pivotArea dataOnly="0" labelOnly="1" fieldPosition="0">
        <references count="3">
          <reference field="2" count="1" selected="0">
            <x v="20"/>
          </reference>
          <reference field="13" count="1" selected="0">
            <x v="0"/>
          </reference>
          <reference field="14" count="2">
            <x v="18"/>
            <x v="22"/>
          </reference>
        </references>
      </pivotArea>
    </format>
    <format dxfId="5345">
      <pivotArea dataOnly="0" labelOnly="1" fieldPosition="0">
        <references count="3">
          <reference field="2" count="1" selected="0">
            <x v="20"/>
          </reference>
          <reference field="13" count="1" selected="0">
            <x v="1"/>
          </reference>
          <reference field="14" count="1">
            <x v="28"/>
          </reference>
        </references>
      </pivotArea>
    </format>
    <format dxfId="5344">
      <pivotArea dataOnly="0" labelOnly="1" fieldPosition="0">
        <references count="3">
          <reference field="2" count="1" selected="0">
            <x v="20"/>
          </reference>
          <reference field="13" count="1" selected="0">
            <x v="2"/>
          </reference>
          <reference field="14" count="1">
            <x v="32"/>
          </reference>
        </references>
      </pivotArea>
    </format>
    <format dxfId="5343">
      <pivotArea dataOnly="0" labelOnly="1" fieldPosition="0">
        <references count="3">
          <reference field="2" count="1" selected="0">
            <x v="20"/>
          </reference>
          <reference field="13" count="1" selected="0">
            <x v="3"/>
          </reference>
          <reference field="14" count="1">
            <x v="6"/>
          </reference>
        </references>
      </pivotArea>
    </format>
    <format dxfId="5342">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5341">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5340">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5339">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5338">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5337">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5336">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5335">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5334">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5333">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5332">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5331">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5330">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5329">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5328">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5327">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5326">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5325">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5324">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5323">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5322">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5321">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5320">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5319">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5318">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5317">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5316">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5315">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5314">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5313">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5312">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5311">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5310">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5309">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5308">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5307">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5306">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5305">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5304">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5303">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5302">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5301">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5300">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5299">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5298">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5297">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5296">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5295">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5294">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5293">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5292">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5291">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5290">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5289">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5288">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5287">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5286">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5285">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5284">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5283">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5282">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5281">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5280">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5279">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5278">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5277">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5276">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5275">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5274">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5273">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5272">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5271">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5270">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5269">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5268">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5267">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5266">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5265">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5264">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5263">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5262">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5261">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5260">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5259">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5258">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5257">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5256">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5255">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5254">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5253">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5252">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5251">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5250">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5249">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5248">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5247">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5246">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5245">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5244">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5243">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5242">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5241">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5240">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5239">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5238">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5237">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5236">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5235">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5234">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5233">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5232">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5231">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5230">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5229">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5228">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5227">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5226">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5225">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5224">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5223">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5222">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5221">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5220">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5219">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5218">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5217">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5216">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5215">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5214">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5213">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5212">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5211">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5210">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5209">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5208">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5207">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5206">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5205">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5204">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5203">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5202">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5201">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5200">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5199">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5198">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5197">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5196">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5195">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5194">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5193">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5192">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5191">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5190">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5189">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5188">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5187">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5186">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5185">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5184">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5183">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5182">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5181">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5180">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5179">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5178">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5177">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5176">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5175">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5174">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5173">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5172">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5171">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5170">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5169">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5168">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5167">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5166">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5165">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5164">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5163">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5162">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5161">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5160">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5159">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5158">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5157">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5156">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5155">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5154">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5153">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5152">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5151">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5150">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5149">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5148">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5147">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5146">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5145">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5144">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5143">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5142">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5141">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5140">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5139">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5138">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5137">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5136">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5135">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5134">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5133">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5132">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5131">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5130">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5129">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5128">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5127">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5126">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5125">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5124">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5123">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5122">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5121">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5120">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5119">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5118">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5117">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5116">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5115">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5114">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5113">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5112">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5111">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5110">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5109">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5108">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5107">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5106">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5105">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5104">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5103">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5102">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5101">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5100">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5099">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5098">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5097">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5096">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5095">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5094">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5093">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5092">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5091">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5090">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5089">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5088">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5087">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5086">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5085">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5084">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5083">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5082">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5081">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5080">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5079">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5078">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5077">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5076">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5075">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5074">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5073">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5072">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5071">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5070">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5069">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5068">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5067">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5066">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5065">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5064">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5063">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5062">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5061">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5060">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5059">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5058">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5057">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5056">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5055">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5054">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5053">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5052">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5051">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5050">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5049">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5048">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5047">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5046">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5045">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5044">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5043">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5042">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5041">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5040">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5039">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5038">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5037">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5036">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5035">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5034">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5033">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5032">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5031">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5030">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5029">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5028">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5027">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5026">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5025">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5024">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5023">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5022">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5021">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5020">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5019">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5018">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5017">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5016">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5015">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5014">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5013">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5012">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5011">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5010">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5009">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5008">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5007">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5006">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5005">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5004">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5003">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5002">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5001">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5000">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4999">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4998">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4997">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4996">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4995">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4994">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4993">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4992">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4991">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4990">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4989">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4988">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4987">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4986">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4985">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4984">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4983">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4982">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4981">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4980">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4979">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4978">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4977">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4976">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4975">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4974">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4973">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4972">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4971">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4970">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4969">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4968">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4967">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4966">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4965">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4964">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4963">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4962">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4961">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4960">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4959">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4958">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4957">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4956">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4955">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4954">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4953">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4952">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4951">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4950">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4949">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4948">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4947">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4946">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4945">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4944">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4943">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4942">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4941">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4940">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4939">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4938">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4937">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4936">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4935">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4934">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4933">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4932">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4931">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4930">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4929">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4928">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4927">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4926">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4925">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4924">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4923">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4922">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4921">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4920">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4919">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4918">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4917">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4916">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4915">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4914">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4913">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4912">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4911">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4910">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4909">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4908">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4907">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4906">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4905">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4904">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4903">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4902">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4901">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4900">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4899">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4898">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4897">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4896">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4895">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4894">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4893">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4892">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4891">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4890">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4889">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4888">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4887">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4886">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4885">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4884">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4883">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4882">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4881">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4880">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4879">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4878">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4877">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4876">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4875">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4874">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4873">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4872">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4871">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4870">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4869">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4868">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4867">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4866">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4865">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4864">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4863">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4862">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4861">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4860">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4859">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4858">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4857">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4856">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4855">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4854">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4853">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4852">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4851">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4850">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4849">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4848">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4847">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4846">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4845">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4844">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4843">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4842">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4841">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4840">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4839">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4838">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4837">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4836">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4835">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4834">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4833">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4832">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4831">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4830">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4829">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4828">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4827">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4826">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4825">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4824">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4823">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4822">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4821">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4820">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4819">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4818">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4817">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4816">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4815">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4814">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4813">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4812">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4811">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4810">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4809">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4808">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4807">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4806">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4805">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4804">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4803">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4802">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4801">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4800">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4799">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4798">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4797">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4796">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4795">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4794">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4793">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4792">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4791">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4790">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4789">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4788">
      <pivotArea dataOnly="0" labelOnly="1" outline="0" fieldPosition="0">
        <references count="1">
          <reference field="4294967294" count="8">
            <x v="0"/>
            <x v="1"/>
            <x v="2"/>
            <x v="3"/>
            <x v="4"/>
            <x v="5"/>
            <x v="6"/>
            <x v="7"/>
          </reference>
        </references>
      </pivotArea>
    </format>
    <format dxfId="4787">
      <pivotArea dataOnly="0" labelOnly="1" fieldPosition="0">
        <references count="1">
          <reference field="2" count="0"/>
        </references>
      </pivotArea>
    </format>
    <format dxfId="4786">
      <pivotArea dataOnly="0" labelOnly="1" fieldPosition="0">
        <references count="1">
          <reference field="13" count="0"/>
        </references>
      </pivotArea>
    </format>
    <format dxfId="4785">
      <pivotArea dataOnly="0" labelOnly="1" fieldPosition="0">
        <references count="1">
          <reference field="14" count="0"/>
        </references>
      </pivotArea>
    </format>
    <format dxfId="4784">
      <pivotArea dataOnly="0" labelOnly="1" fieldPosition="0">
        <references count="1">
          <reference field="15" count="0"/>
        </references>
      </pivotArea>
    </format>
    <format dxfId="4783">
      <pivotArea outline="0" collapsedLevelsAreSubtotals="1" fieldPosition="0">
        <references count="1">
          <reference field="4294967294" count="2" selected="0">
            <x v="6"/>
            <x v="7"/>
          </reference>
        </references>
      </pivotArea>
    </format>
    <format dxfId="4782">
      <pivotArea outline="0" collapsedLevelsAreSubtotals="1" fieldPosition="0">
        <references count="1">
          <reference field="4294967294" count="2" selected="0">
            <x v="6"/>
            <x v="7"/>
          </reference>
        </references>
      </pivotArea>
    </format>
    <format dxfId="4781">
      <pivotArea field="2" type="button" dataOnly="0" labelOnly="1" outline="0" axis="axisRow" fieldPosition="0"/>
    </format>
    <format dxfId="4780">
      <pivotArea dataOnly="0" labelOnly="1" outline="0" fieldPosition="0">
        <references count="1">
          <reference field="4294967294" count="8">
            <x v="0"/>
            <x v="1"/>
            <x v="2"/>
            <x v="3"/>
            <x v="4"/>
            <x v="5"/>
            <x v="6"/>
            <x v="7"/>
          </reference>
        </references>
      </pivotArea>
    </format>
    <format dxfId="4779">
      <pivotArea field="3" type="button" dataOnly="0" labelOnly="1" outline="0" axis="axisPage" fieldPosition="0"/>
    </format>
    <format dxfId="4778">
      <pivotArea field="2" type="button" dataOnly="0" labelOnly="1" outline="0" axis="axisRow" fieldPosition="0"/>
    </format>
    <format dxfId="4777">
      <pivotArea dataOnly="0" labelOnly="1" fieldPosition="0">
        <references count="1">
          <reference field="2" count="1">
            <x v="6"/>
          </reference>
        </references>
      </pivotArea>
    </format>
    <format dxfId="4776">
      <pivotArea dataOnly="0" labelOnly="1" grandRow="1" outline="0" fieldPosition="0"/>
    </format>
    <format dxfId="4775">
      <pivotArea dataOnly="0" labelOnly="1" fieldPosition="0">
        <references count="2">
          <reference field="2" count="1" selected="0">
            <x v="6"/>
          </reference>
          <reference field="13" count="1">
            <x v="1"/>
          </reference>
        </references>
      </pivotArea>
    </format>
    <format dxfId="4774">
      <pivotArea dataOnly="0" labelOnly="1" fieldPosition="0">
        <references count="3">
          <reference field="2" count="1" selected="0">
            <x v="6"/>
          </reference>
          <reference field="13" count="1" selected="0">
            <x v="1"/>
          </reference>
          <reference field="14" count="1">
            <x v="26"/>
          </reference>
        </references>
      </pivotArea>
    </format>
    <format dxfId="4773">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4772">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4771">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4770">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4769">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4768">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4767">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4766">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4765">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4764">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4763">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4762">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4761">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4760">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4759">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4758">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4757">
      <pivotArea outline="0" collapsedLevelsAreSubtotals="1" fieldPosition="0"/>
    </format>
    <format dxfId="4756">
      <pivotArea dataOnly="0" labelOnly="1" outline="0" fieldPosition="0">
        <references count="1">
          <reference field="3" count="1">
            <x v="14"/>
          </reference>
        </references>
      </pivotArea>
    </format>
    <format dxfId="4755">
      <pivotArea dataOnly="0" labelOnly="1" outline="0" fieldPosition="0">
        <references count="1">
          <reference field="4294967294" count="8">
            <x v="0"/>
            <x v="1"/>
            <x v="2"/>
            <x v="3"/>
            <x v="4"/>
            <x v="5"/>
            <x v="6"/>
            <x v="7"/>
          </reference>
        </references>
      </pivotArea>
    </format>
    <format dxfId="4754">
      <pivotArea outline="0" collapsedLevelsAreSubtotals="1" fieldPosition="0">
        <references count="1">
          <reference field="4294967294" count="2" selected="0">
            <x v="6"/>
            <x v="7"/>
          </reference>
        </references>
      </pivotArea>
    </format>
    <format dxfId="4753">
      <pivotArea dataOnly="0" labelOnly="1" outline="0" fieldPosition="0">
        <references count="1">
          <reference field="4294967294" count="2">
            <x v="6"/>
            <x v="7"/>
          </reference>
        </references>
      </pivotArea>
    </format>
    <format dxfId="4752">
      <pivotArea outline="0" collapsedLevelsAreSubtotals="1" fieldPosition="0">
        <references count="1">
          <reference field="4294967294" count="2" selected="0">
            <x v="6"/>
            <x v="7"/>
          </reference>
        </references>
      </pivotArea>
    </format>
    <format dxfId="4751">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1"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27"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24">
    <i>
      <x v="7"/>
    </i>
    <i r="1">
      <x/>
    </i>
    <i r="2">
      <x v="20"/>
    </i>
    <i r="3">
      <x v="82"/>
    </i>
    <i r="4">
      <x v="53"/>
    </i>
    <i r="5">
      <x/>
    </i>
    <i r="5">
      <x v="128"/>
    </i>
    <i r="5">
      <x v="132"/>
    </i>
    <i r="3">
      <x v="83"/>
    </i>
    <i r="4">
      <x v="54"/>
    </i>
    <i r="5">
      <x v="2"/>
    </i>
    <i r="5">
      <x v="128"/>
    </i>
    <i r="3">
      <x v="84"/>
    </i>
    <i r="4">
      <x v="55"/>
    </i>
    <i r="5">
      <x v="2"/>
    </i>
    <i r="5">
      <x v="132"/>
    </i>
    <i r="3">
      <x v="85"/>
    </i>
    <i r="4">
      <x v="97"/>
    </i>
    <i r="5">
      <x v="2"/>
    </i>
    <i r="5">
      <x v="132"/>
    </i>
    <i r="4">
      <x v="98"/>
    </i>
    <i r="5">
      <x v="2"/>
    </i>
    <i r="5">
      <x v="128"/>
    </i>
    <i t="grand">
      <x/>
    </i>
  </rowItems>
  <colFields count="1">
    <field x="-2"/>
  </colFields>
  <colItems count="8">
    <i>
      <x/>
    </i>
    <i i="1">
      <x v="1"/>
    </i>
    <i i="2">
      <x v="2"/>
    </i>
    <i i="3">
      <x v="3"/>
    </i>
    <i i="4">
      <x v="4"/>
    </i>
    <i i="5">
      <x v="5"/>
    </i>
    <i i="6">
      <x v="6"/>
    </i>
    <i i="7">
      <x v="7"/>
    </i>
  </colItems>
  <pageFields count="1">
    <pageField fld="3" item="15"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0">
    <format dxfId="4750">
      <pivotArea outline="0" collapsedLevelsAreSubtotals="1" fieldPosition="0">
        <references count="1">
          <reference field="4294967294" count="2" selected="0">
            <x v="6"/>
            <x v="7"/>
          </reference>
        </references>
      </pivotArea>
    </format>
    <format dxfId="4749">
      <pivotArea dataOnly="0" labelOnly="1" outline="0" fieldPosition="0">
        <references count="1">
          <reference field="4294967294" count="2">
            <x v="6"/>
            <x v="7"/>
          </reference>
        </references>
      </pivotArea>
    </format>
    <format dxfId="4748">
      <pivotArea outline="0" collapsedLevelsAreSubtotals="1" fieldPosition="0">
        <references count="1">
          <reference field="4294967294" count="2" selected="0">
            <x v="6"/>
            <x v="7"/>
          </reference>
        </references>
      </pivotArea>
    </format>
    <format dxfId="4747">
      <pivotArea dataOnly="0" labelOnly="1" outline="0" fieldPosition="0">
        <references count="1">
          <reference field="4294967294" count="2">
            <x v="6"/>
            <x v="7"/>
          </reference>
        </references>
      </pivotArea>
    </format>
    <format dxfId="4746">
      <pivotArea dataOnly="0" labelOnly="1" fieldPosition="0">
        <references count="1">
          <reference field="13" count="0"/>
        </references>
      </pivotArea>
    </format>
    <format dxfId="4745">
      <pivotArea dataOnly="0" labelOnly="1" fieldPosition="0">
        <references count="1">
          <reference field="14" count="0"/>
        </references>
      </pivotArea>
    </format>
    <format dxfId="4744">
      <pivotArea dataOnly="0" labelOnly="1" fieldPosition="0">
        <references count="1">
          <reference field="14" count="0"/>
        </references>
      </pivotArea>
    </format>
    <format dxfId="4743">
      <pivotArea dataOnly="0" labelOnly="1" fieldPosition="0">
        <references count="1">
          <reference field="15" count="0"/>
        </references>
      </pivotArea>
    </format>
    <format dxfId="4742">
      <pivotArea dataOnly="0" labelOnly="1" fieldPosition="0">
        <references count="1">
          <reference field="15" count="0"/>
        </references>
      </pivotArea>
    </format>
    <format dxfId="4741">
      <pivotArea dataOnly="0" labelOnly="1" fieldPosition="0">
        <references count="1">
          <reference field="15" count="0"/>
        </references>
      </pivotArea>
    </format>
    <format dxfId="4740">
      <pivotArea dataOnly="0" labelOnly="1" fieldPosition="0">
        <references count="1">
          <reference field="12" count="0"/>
        </references>
      </pivotArea>
    </format>
    <format dxfId="4739">
      <pivotArea dataOnly="0" labelOnly="1" fieldPosition="0">
        <references count="1">
          <reference field="12" count="0"/>
        </references>
      </pivotArea>
    </format>
    <format dxfId="4738">
      <pivotArea dataOnly="0" labelOnly="1" fieldPosition="0">
        <references count="1">
          <reference field="12" count="0"/>
        </references>
      </pivotArea>
    </format>
    <format dxfId="4737">
      <pivotArea dataOnly="0" labelOnly="1" fieldPosition="0">
        <references count="1">
          <reference field="12" count="0"/>
        </references>
      </pivotArea>
    </format>
    <format dxfId="4736">
      <pivotArea dataOnly="0" labelOnly="1" fieldPosition="0">
        <references count="1">
          <reference field="8" count="0"/>
        </references>
      </pivotArea>
    </format>
    <format dxfId="4735">
      <pivotArea dataOnly="0" labelOnly="1" fieldPosition="0">
        <references count="1">
          <reference field="8" count="0"/>
        </references>
      </pivotArea>
    </format>
    <format dxfId="4734">
      <pivotArea dataOnly="0" labelOnly="1" fieldPosition="0">
        <references count="1">
          <reference field="8" count="0"/>
        </references>
      </pivotArea>
    </format>
    <format dxfId="4733">
      <pivotArea dataOnly="0" labelOnly="1" fieldPosition="0">
        <references count="1">
          <reference field="8" count="0"/>
        </references>
      </pivotArea>
    </format>
    <format dxfId="4732">
      <pivotArea dataOnly="0" labelOnly="1" fieldPosition="0">
        <references count="1">
          <reference field="8" count="0"/>
        </references>
      </pivotArea>
    </format>
    <format dxfId="4731">
      <pivotArea dataOnly="0" labelOnly="1" fieldPosition="0">
        <references count="1">
          <reference field="13" count="0"/>
        </references>
      </pivotArea>
    </format>
    <format dxfId="4730">
      <pivotArea dataOnly="0" labelOnly="1" fieldPosition="0">
        <references count="1">
          <reference field="14" count="0"/>
        </references>
      </pivotArea>
    </format>
    <format dxfId="4729">
      <pivotArea dataOnly="0" labelOnly="1" fieldPosition="0">
        <references count="1">
          <reference field="14" count="0"/>
        </references>
      </pivotArea>
    </format>
    <format dxfId="4728">
      <pivotArea dataOnly="0" labelOnly="1" fieldPosition="0">
        <references count="1">
          <reference field="15" count="0"/>
        </references>
      </pivotArea>
    </format>
    <format dxfId="4727">
      <pivotArea dataOnly="0" labelOnly="1" fieldPosition="0">
        <references count="1">
          <reference field="12" count="0"/>
        </references>
      </pivotArea>
    </format>
    <format dxfId="4726">
      <pivotArea dataOnly="0" labelOnly="1" fieldPosition="0">
        <references count="1">
          <reference field="12" count="0"/>
        </references>
      </pivotArea>
    </format>
    <format dxfId="4725">
      <pivotArea outline="0" collapsedLevelsAreSubtotals="1" fieldPosition="0">
        <references count="1">
          <reference field="4294967294" count="2" selected="0">
            <x v="6"/>
            <x v="7"/>
          </reference>
        </references>
      </pivotArea>
    </format>
    <format dxfId="4724">
      <pivotArea dataOnly="0" labelOnly="1" outline="0" fieldPosition="0">
        <references count="1">
          <reference field="4294967294" count="2">
            <x v="6"/>
            <x v="7"/>
          </reference>
        </references>
      </pivotArea>
    </format>
    <format dxfId="4723">
      <pivotArea type="all" dataOnly="0" outline="0" fieldPosition="0"/>
    </format>
    <format dxfId="4722">
      <pivotArea outline="0" collapsedLevelsAreSubtotals="1" fieldPosition="0"/>
    </format>
    <format dxfId="4721">
      <pivotArea field="2" type="button" dataOnly="0" labelOnly="1" outline="0" axis="axisRow" fieldPosition="0"/>
    </format>
    <format dxfId="4720">
      <pivotArea dataOnly="0" labelOnly="1" fieldPosition="0">
        <references count="1">
          <reference field="2" count="0"/>
        </references>
      </pivotArea>
    </format>
    <format dxfId="4719">
      <pivotArea dataOnly="0" labelOnly="1" grandRow="1" outline="0" fieldPosition="0"/>
    </format>
    <format dxfId="4718">
      <pivotArea dataOnly="0" labelOnly="1" fieldPosition="0">
        <references count="2">
          <reference field="2" count="1" selected="0">
            <x v="0"/>
          </reference>
          <reference field="13" count="2">
            <x v="0"/>
            <x v="1"/>
          </reference>
        </references>
      </pivotArea>
    </format>
    <format dxfId="4717">
      <pivotArea dataOnly="0" labelOnly="1" fieldPosition="0">
        <references count="2">
          <reference field="2" count="1" selected="0">
            <x v="1"/>
          </reference>
          <reference field="13" count="1">
            <x v="1"/>
          </reference>
        </references>
      </pivotArea>
    </format>
    <format dxfId="4716">
      <pivotArea dataOnly="0" labelOnly="1" fieldPosition="0">
        <references count="2">
          <reference field="2" count="1" selected="0">
            <x v="2"/>
          </reference>
          <reference field="13" count="1">
            <x v="3"/>
          </reference>
        </references>
      </pivotArea>
    </format>
    <format dxfId="4715">
      <pivotArea dataOnly="0" labelOnly="1" fieldPosition="0">
        <references count="2">
          <reference field="2" count="1" selected="0">
            <x v="3"/>
          </reference>
          <reference field="13" count="1">
            <x v="0"/>
          </reference>
        </references>
      </pivotArea>
    </format>
    <format dxfId="4714">
      <pivotArea dataOnly="0" labelOnly="1" fieldPosition="0">
        <references count="2">
          <reference field="2" count="1" selected="0">
            <x v="4"/>
          </reference>
          <reference field="13" count="1">
            <x v="0"/>
          </reference>
        </references>
      </pivotArea>
    </format>
    <format dxfId="4713">
      <pivotArea dataOnly="0" labelOnly="1" fieldPosition="0">
        <references count="2">
          <reference field="2" count="1" selected="0">
            <x v="5"/>
          </reference>
          <reference field="13" count="1">
            <x v="3"/>
          </reference>
        </references>
      </pivotArea>
    </format>
    <format dxfId="4712">
      <pivotArea dataOnly="0" labelOnly="1" fieldPosition="0">
        <references count="2">
          <reference field="2" count="1" selected="0">
            <x v="6"/>
          </reference>
          <reference field="13" count="1">
            <x v="1"/>
          </reference>
        </references>
      </pivotArea>
    </format>
    <format dxfId="4711">
      <pivotArea dataOnly="0" labelOnly="1" fieldPosition="0">
        <references count="2">
          <reference field="2" count="1" selected="0">
            <x v="7"/>
          </reference>
          <reference field="13" count="1">
            <x v="0"/>
          </reference>
        </references>
      </pivotArea>
    </format>
    <format dxfId="4710">
      <pivotArea dataOnly="0" labelOnly="1" fieldPosition="0">
        <references count="2">
          <reference field="2" count="1" selected="0">
            <x v="8"/>
          </reference>
          <reference field="13" count="3">
            <x v="1"/>
            <x v="3"/>
            <x v="4"/>
          </reference>
        </references>
      </pivotArea>
    </format>
    <format dxfId="4709">
      <pivotArea dataOnly="0" labelOnly="1" fieldPosition="0">
        <references count="2">
          <reference field="2" count="1" selected="0">
            <x v="9"/>
          </reference>
          <reference field="13" count="3">
            <x v="0"/>
            <x v="3"/>
            <x v="4"/>
          </reference>
        </references>
      </pivotArea>
    </format>
    <format dxfId="4708">
      <pivotArea dataOnly="0" labelOnly="1" fieldPosition="0">
        <references count="2">
          <reference field="2" count="1" selected="0">
            <x v="10"/>
          </reference>
          <reference field="13" count="1">
            <x v="0"/>
          </reference>
        </references>
      </pivotArea>
    </format>
    <format dxfId="4707">
      <pivotArea dataOnly="0" labelOnly="1" fieldPosition="0">
        <references count="2">
          <reference field="2" count="1" selected="0">
            <x v="11"/>
          </reference>
          <reference field="13" count="1">
            <x v="3"/>
          </reference>
        </references>
      </pivotArea>
    </format>
    <format dxfId="4706">
      <pivotArea dataOnly="0" labelOnly="1" fieldPosition="0">
        <references count="2">
          <reference field="2" count="1" selected="0">
            <x v="12"/>
          </reference>
          <reference field="13" count="1">
            <x v="3"/>
          </reference>
        </references>
      </pivotArea>
    </format>
    <format dxfId="4705">
      <pivotArea dataOnly="0" labelOnly="1" fieldPosition="0">
        <references count="2">
          <reference field="2" count="1" selected="0">
            <x v="13"/>
          </reference>
          <reference field="13" count="1">
            <x v="1"/>
          </reference>
        </references>
      </pivotArea>
    </format>
    <format dxfId="4704">
      <pivotArea dataOnly="0" labelOnly="1" fieldPosition="0">
        <references count="2">
          <reference field="2" count="1" selected="0">
            <x v="14"/>
          </reference>
          <reference field="13" count="3">
            <x v="2"/>
            <x v="3"/>
            <x v="4"/>
          </reference>
        </references>
      </pivotArea>
    </format>
    <format dxfId="4703">
      <pivotArea dataOnly="0" labelOnly="1" fieldPosition="0">
        <references count="2">
          <reference field="2" count="1" selected="0">
            <x v="15"/>
          </reference>
          <reference field="13" count="1">
            <x v="3"/>
          </reference>
        </references>
      </pivotArea>
    </format>
    <format dxfId="4702">
      <pivotArea dataOnly="0" labelOnly="1" fieldPosition="0">
        <references count="2">
          <reference field="2" count="1" selected="0">
            <x v="16"/>
          </reference>
          <reference field="13" count="4">
            <x v="0"/>
            <x v="1"/>
            <x v="2"/>
            <x v="3"/>
          </reference>
        </references>
      </pivotArea>
    </format>
    <format dxfId="4701">
      <pivotArea dataOnly="0" labelOnly="1" fieldPosition="0">
        <references count="2">
          <reference field="2" count="1" selected="0">
            <x v="17"/>
          </reference>
          <reference field="13" count="2">
            <x v="0"/>
            <x v="4"/>
          </reference>
        </references>
      </pivotArea>
    </format>
    <format dxfId="4700">
      <pivotArea dataOnly="0" labelOnly="1" fieldPosition="0">
        <references count="2">
          <reference field="2" count="1" selected="0">
            <x v="18"/>
          </reference>
          <reference field="13" count="1">
            <x v="1"/>
          </reference>
        </references>
      </pivotArea>
    </format>
    <format dxfId="4699">
      <pivotArea dataOnly="0" labelOnly="1" fieldPosition="0">
        <references count="2">
          <reference field="2" count="1" selected="0">
            <x v="19"/>
          </reference>
          <reference field="13" count="4">
            <x v="0"/>
            <x v="2"/>
            <x v="3"/>
            <x v="4"/>
          </reference>
        </references>
      </pivotArea>
    </format>
    <format dxfId="4698">
      <pivotArea dataOnly="0" labelOnly="1" fieldPosition="0">
        <references count="2">
          <reference field="2" count="1" selected="0">
            <x v="20"/>
          </reference>
          <reference field="13" count="4">
            <x v="0"/>
            <x v="1"/>
            <x v="2"/>
            <x v="3"/>
          </reference>
        </references>
      </pivotArea>
    </format>
    <format dxfId="4697">
      <pivotArea dataOnly="0" labelOnly="1" fieldPosition="0">
        <references count="3">
          <reference field="2" count="1" selected="0">
            <x v="0"/>
          </reference>
          <reference field="13" count="1" selected="0">
            <x v="0"/>
          </reference>
          <reference field="14" count="3">
            <x v="16"/>
            <x v="17"/>
            <x v="19"/>
          </reference>
        </references>
      </pivotArea>
    </format>
    <format dxfId="4696">
      <pivotArea dataOnly="0" labelOnly="1" fieldPosition="0">
        <references count="3">
          <reference field="2" count="1" selected="0">
            <x v="0"/>
          </reference>
          <reference field="13" count="1" selected="0">
            <x v="1"/>
          </reference>
          <reference field="14" count="2">
            <x v="23"/>
            <x v="26"/>
          </reference>
        </references>
      </pivotArea>
    </format>
    <format dxfId="4695">
      <pivotArea dataOnly="0" labelOnly="1" fieldPosition="0">
        <references count="3">
          <reference field="2" count="1" selected="0">
            <x v="1"/>
          </reference>
          <reference field="13" count="1" selected="0">
            <x v="1"/>
          </reference>
          <reference field="14" count="1">
            <x v="25"/>
          </reference>
        </references>
      </pivotArea>
    </format>
    <format dxfId="4694">
      <pivotArea dataOnly="0" labelOnly="1" fieldPosition="0">
        <references count="3">
          <reference field="2" count="1" selected="0">
            <x v="2"/>
          </reference>
          <reference field="13" count="1" selected="0">
            <x v="3"/>
          </reference>
          <reference field="14" count="1">
            <x v="6"/>
          </reference>
        </references>
      </pivotArea>
    </format>
    <format dxfId="4693">
      <pivotArea dataOnly="0" labelOnly="1" fieldPosition="0">
        <references count="3">
          <reference field="2" count="1" selected="0">
            <x v="3"/>
          </reference>
          <reference field="13" count="1" selected="0">
            <x v="0"/>
          </reference>
          <reference field="14" count="1">
            <x v="17"/>
          </reference>
        </references>
      </pivotArea>
    </format>
    <format dxfId="4692">
      <pivotArea dataOnly="0" labelOnly="1" fieldPosition="0">
        <references count="3">
          <reference field="2" count="1" selected="0">
            <x v="4"/>
          </reference>
          <reference field="13" count="1" selected="0">
            <x v="0"/>
          </reference>
          <reference field="14" count="1">
            <x v="18"/>
          </reference>
        </references>
      </pivotArea>
    </format>
    <format dxfId="4691">
      <pivotArea dataOnly="0" labelOnly="1" fieldPosition="0">
        <references count="3">
          <reference field="2" count="1" selected="0">
            <x v="5"/>
          </reference>
          <reference field="13" count="1" selected="0">
            <x v="3"/>
          </reference>
          <reference field="14" count="2">
            <x v="1"/>
            <x v="5"/>
          </reference>
        </references>
      </pivotArea>
    </format>
    <format dxfId="4690">
      <pivotArea dataOnly="0" labelOnly="1" fieldPosition="0">
        <references count="3">
          <reference field="2" count="1" selected="0">
            <x v="6"/>
          </reference>
          <reference field="13" count="1" selected="0">
            <x v="1"/>
          </reference>
          <reference field="14" count="1">
            <x v="26"/>
          </reference>
        </references>
      </pivotArea>
    </format>
    <format dxfId="4689">
      <pivotArea dataOnly="0" labelOnly="1" fieldPosition="0">
        <references count="3">
          <reference field="2" count="1" selected="0">
            <x v="7"/>
          </reference>
          <reference field="13" count="1" selected="0">
            <x v="0"/>
          </reference>
          <reference field="14" count="1">
            <x v="20"/>
          </reference>
        </references>
      </pivotArea>
    </format>
    <format dxfId="4688">
      <pivotArea dataOnly="0" labelOnly="1" fieldPosition="0">
        <references count="3">
          <reference field="2" count="1" selected="0">
            <x v="8"/>
          </reference>
          <reference field="13" count="1" selected="0">
            <x v="1"/>
          </reference>
          <reference field="14" count="1">
            <x v="27"/>
          </reference>
        </references>
      </pivotArea>
    </format>
    <format dxfId="4687">
      <pivotArea dataOnly="0" labelOnly="1" fieldPosition="0">
        <references count="3">
          <reference field="2" count="1" selected="0">
            <x v="8"/>
          </reference>
          <reference field="13" count="1" selected="0">
            <x v="3"/>
          </reference>
          <reference field="14" count="1">
            <x v="1"/>
          </reference>
        </references>
      </pivotArea>
    </format>
    <format dxfId="4686">
      <pivotArea dataOnly="0" labelOnly="1" fieldPosition="0">
        <references count="3">
          <reference field="2" count="1" selected="0">
            <x v="8"/>
          </reference>
          <reference field="13" count="1" selected="0">
            <x v="4"/>
          </reference>
          <reference field="14" count="2">
            <x v="8"/>
            <x v="11"/>
          </reference>
        </references>
      </pivotArea>
    </format>
    <format dxfId="4685">
      <pivotArea dataOnly="0" labelOnly="1" fieldPosition="0">
        <references count="3">
          <reference field="2" count="1" selected="0">
            <x v="9"/>
          </reference>
          <reference field="13" count="1" selected="0">
            <x v="0"/>
          </reference>
          <reference field="14" count="1">
            <x v="19"/>
          </reference>
        </references>
      </pivotArea>
    </format>
    <format dxfId="4684">
      <pivotArea dataOnly="0" labelOnly="1" fieldPosition="0">
        <references count="3">
          <reference field="2" count="1" selected="0">
            <x v="9"/>
          </reference>
          <reference field="13" count="1" selected="0">
            <x v="3"/>
          </reference>
          <reference field="14" count="4">
            <x v="2"/>
            <x v="3"/>
            <x v="4"/>
            <x v="6"/>
          </reference>
        </references>
      </pivotArea>
    </format>
    <format dxfId="4683">
      <pivotArea dataOnly="0" labelOnly="1" fieldPosition="0">
        <references count="3">
          <reference field="2" count="1" selected="0">
            <x v="9"/>
          </reference>
          <reference field="13" count="1" selected="0">
            <x v="4"/>
          </reference>
          <reference field="14" count="1">
            <x v="8"/>
          </reference>
        </references>
      </pivotArea>
    </format>
    <format dxfId="4682">
      <pivotArea dataOnly="0" labelOnly="1" fieldPosition="0">
        <references count="3">
          <reference field="2" count="1" selected="0">
            <x v="10"/>
          </reference>
          <reference field="13" count="1" selected="0">
            <x v="0"/>
          </reference>
          <reference field="14" count="2">
            <x v="16"/>
            <x v="22"/>
          </reference>
        </references>
      </pivotArea>
    </format>
    <format dxfId="4681">
      <pivotArea dataOnly="0" labelOnly="1" fieldPosition="0">
        <references count="3">
          <reference field="2" count="1" selected="0">
            <x v="11"/>
          </reference>
          <reference field="13" count="1" selected="0">
            <x v="3"/>
          </reference>
          <reference field="14" count="1">
            <x v="2"/>
          </reference>
        </references>
      </pivotArea>
    </format>
    <format dxfId="4680">
      <pivotArea dataOnly="0" labelOnly="1" fieldPosition="0">
        <references count="3">
          <reference field="2" count="1" selected="0">
            <x v="12"/>
          </reference>
          <reference field="13" count="1" selected="0">
            <x v="3"/>
          </reference>
          <reference field="14" count="1">
            <x v="6"/>
          </reference>
        </references>
      </pivotArea>
    </format>
    <format dxfId="4679">
      <pivotArea dataOnly="0" labelOnly="1" fieldPosition="0">
        <references count="3">
          <reference field="2" count="1" selected="0">
            <x v="13"/>
          </reference>
          <reference field="13" count="1" selected="0">
            <x v="1"/>
          </reference>
          <reference field="14" count="1">
            <x v="24"/>
          </reference>
        </references>
      </pivotArea>
    </format>
    <format dxfId="4678">
      <pivotArea dataOnly="0" labelOnly="1" fieldPosition="0">
        <references count="3">
          <reference field="2" count="1" selected="0">
            <x v="14"/>
          </reference>
          <reference field="13" count="1" selected="0">
            <x v="2"/>
          </reference>
          <reference field="14" count="2">
            <x v="29"/>
            <x v="30"/>
          </reference>
        </references>
      </pivotArea>
    </format>
    <format dxfId="4677">
      <pivotArea dataOnly="0" labelOnly="1" fieldPosition="0">
        <references count="3">
          <reference field="2" count="1" selected="0">
            <x v="14"/>
          </reference>
          <reference field="13" count="1" selected="0">
            <x v="3"/>
          </reference>
          <reference field="14" count="1">
            <x v="7"/>
          </reference>
        </references>
      </pivotArea>
    </format>
    <format dxfId="4676">
      <pivotArea dataOnly="0" labelOnly="1" fieldPosition="0">
        <references count="3">
          <reference field="2" count="1" selected="0">
            <x v="14"/>
          </reference>
          <reference field="13" count="1" selected="0">
            <x v="4"/>
          </reference>
          <reference field="14" count="1">
            <x v="8"/>
          </reference>
        </references>
      </pivotArea>
    </format>
    <format dxfId="4675">
      <pivotArea dataOnly="0" labelOnly="1" fieldPosition="0">
        <references count="3">
          <reference field="2" count="1" selected="0">
            <x v="15"/>
          </reference>
          <reference field="13" count="1" selected="0">
            <x v="3"/>
          </reference>
          <reference field="14" count="1">
            <x v="6"/>
          </reference>
        </references>
      </pivotArea>
    </format>
    <format dxfId="4674">
      <pivotArea dataOnly="0" labelOnly="1" fieldPosition="0">
        <references count="3">
          <reference field="2" count="1" selected="0">
            <x v="16"/>
          </reference>
          <reference field="13" count="1" selected="0">
            <x v="0"/>
          </reference>
          <reference field="14" count="1">
            <x v="21"/>
          </reference>
        </references>
      </pivotArea>
    </format>
    <format dxfId="4673">
      <pivotArea dataOnly="0" labelOnly="1" fieldPosition="0">
        <references count="3">
          <reference field="2" count="1" selected="0">
            <x v="16"/>
          </reference>
          <reference field="13" count="1" selected="0">
            <x v="1"/>
          </reference>
          <reference field="14" count="1">
            <x v="24"/>
          </reference>
        </references>
      </pivotArea>
    </format>
    <format dxfId="4672">
      <pivotArea dataOnly="0" labelOnly="1" fieldPosition="0">
        <references count="3">
          <reference field="2" count="1" selected="0">
            <x v="16"/>
          </reference>
          <reference field="13" count="1" selected="0">
            <x v="2"/>
          </reference>
          <reference field="14" count="2">
            <x v="29"/>
            <x v="31"/>
          </reference>
        </references>
      </pivotArea>
    </format>
    <format dxfId="4671">
      <pivotArea dataOnly="0" labelOnly="1" fieldPosition="0">
        <references count="3">
          <reference field="2" count="1" selected="0">
            <x v="16"/>
          </reference>
          <reference field="13" count="1" selected="0">
            <x v="3"/>
          </reference>
          <reference field="14" count="2">
            <x v="0"/>
            <x v="1"/>
          </reference>
        </references>
      </pivotArea>
    </format>
    <format dxfId="4670">
      <pivotArea dataOnly="0" labelOnly="1" fieldPosition="0">
        <references count="3">
          <reference field="2" count="1" selected="0">
            <x v="17"/>
          </reference>
          <reference field="13" count="1" selected="0">
            <x v="0"/>
          </reference>
          <reference field="14" count="2">
            <x v="18"/>
            <x v="22"/>
          </reference>
        </references>
      </pivotArea>
    </format>
    <format dxfId="4669">
      <pivotArea dataOnly="0" labelOnly="1" fieldPosition="0">
        <references count="3">
          <reference field="2" count="1" selected="0">
            <x v="17"/>
          </reference>
          <reference field="13" count="1" selected="0">
            <x v="4"/>
          </reference>
          <reference field="14" count="1">
            <x v="8"/>
          </reference>
        </references>
      </pivotArea>
    </format>
    <format dxfId="4668">
      <pivotArea dataOnly="0" labelOnly="1" fieldPosition="0">
        <references count="3">
          <reference field="2" count="1" selected="0">
            <x v="18"/>
          </reference>
          <reference field="13" count="1" selected="0">
            <x v="1"/>
          </reference>
          <reference field="14" count="1">
            <x v="24"/>
          </reference>
        </references>
      </pivotArea>
    </format>
    <format dxfId="4667">
      <pivotArea dataOnly="0" labelOnly="1" fieldPosition="0">
        <references count="3">
          <reference field="2" count="1" selected="0">
            <x v="19"/>
          </reference>
          <reference field="13" count="1" selected="0">
            <x v="0"/>
          </reference>
          <reference field="14" count="1">
            <x v="16"/>
          </reference>
        </references>
      </pivotArea>
    </format>
    <format dxfId="4666">
      <pivotArea dataOnly="0" labelOnly="1" fieldPosition="0">
        <references count="3">
          <reference field="2" count="1" selected="0">
            <x v="19"/>
          </reference>
          <reference field="13" count="1" selected="0">
            <x v="2"/>
          </reference>
          <reference field="14" count="2">
            <x v="29"/>
            <x v="30"/>
          </reference>
        </references>
      </pivotArea>
    </format>
    <format dxfId="4665">
      <pivotArea dataOnly="0" labelOnly="1" fieldPosition="0">
        <references count="3">
          <reference field="2" count="1" selected="0">
            <x v="19"/>
          </reference>
          <reference field="13" count="1" selected="0">
            <x v="3"/>
          </reference>
          <reference field="14" count="1">
            <x v="6"/>
          </reference>
        </references>
      </pivotArea>
    </format>
    <format dxfId="4664">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4663">
      <pivotArea dataOnly="0" labelOnly="1" fieldPosition="0">
        <references count="3">
          <reference field="2" count="1" selected="0">
            <x v="20"/>
          </reference>
          <reference field="13" count="1" selected="0">
            <x v="0"/>
          </reference>
          <reference field="14" count="2">
            <x v="18"/>
            <x v="22"/>
          </reference>
        </references>
      </pivotArea>
    </format>
    <format dxfId="4662">
      <pivotArea dataOnly="0" labelOnly="1" fieldPosition="0">
        <references count="3">
          <reference field="2" count="1" selected="0">
            <x v="20"/>
          </reference>
          <reference field="13" count="1" selected="0">
            <x v="1"/>
          </reference>
          <reference field="14" count="1">
            <x v="28"/>
          </reference>
        </references>
      </pivotArea>
    </format>
    <format dxfId="4661">
      <pivotArea dataOnly="0" labelOnly="1" fieldPosition="0">
        <references count="3">
          <reference field="2" count="1" selected="0">
            <x v="20"/>
          </reference>
          <reference field="13" count="1" selected="0">
            <x v="2"/>
          </reference>
          <reference field="14" count="1">
            <x v="32"/>
          </reference>
        </references>
      </pivotArea>
    </format>
    <format dxfId="4660">
      <pivotArea dataOnly="0" labelOnly="1" fieldPosition="0">
        <references count="3">
          <reference field="2" count="1" selected="0">
            <x v="20"/>
          </reference>
          <reference field="13" count="1" selected="0">
            <x v="3"/>
          </reference>
          <reference field="14" count="1">
            <x v="6"/>
          </reference>
        </references>
      </pivotArea>
    </format>
    <format dxfId="4659">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4658">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4657">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4656">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4655">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4654">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4653">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4652">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4651">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4650">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4649">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4648">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4647">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4646">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4645">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4644">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4643">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4642">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4641">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4640">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4639">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4638">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4637">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4636">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4635">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4634">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4633">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4632">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4631">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4630">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4629">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4628">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4627">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4626">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4625">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4624">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4623">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4622">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4621">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4620">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4619">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4618">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4617">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4616">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4615">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4614">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4613">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4612">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4611">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4610">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4609">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4608">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4607">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4606">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4605">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4604">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4603">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4602">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4601">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4600">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4599">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4598">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4597">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4596">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4595">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4594">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4593">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4592">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4591">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4590">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4589">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4588">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4587">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4586">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4585">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4584">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4583">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4582">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4581">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4580">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4579">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4578">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4577">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4576">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4575">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4574">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4573">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4572">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4571">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4570">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4569">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4568">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4567">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4566">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4565">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4564">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4563">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4562">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4561">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4560">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4559">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4558">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4557">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4556">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4555">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4554">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4553">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4552">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4551">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4550">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4549">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4548">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4547">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4546">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4545">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4544">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4543">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4542">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4541">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4540">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4539">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4538">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4537">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4536">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4535">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4534">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4533">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4532">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4531">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4530">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4529">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4528">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4527">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4526">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4525">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4524">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4523">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4522">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4521">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4520">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4519">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4518">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4517">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4516">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4515">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4514">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4513">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4512">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4511">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4510">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4509">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4508">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4507">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4506">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4505">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4504">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4503">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4502">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4501">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4500">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4499">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4498">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4497">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4496">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4495">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4494">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4493">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4492">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4491">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4490">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4489">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4488">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4487">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4486">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4485">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4484">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4483">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4482">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4481">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4480">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4479">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4478">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4477">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4476">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4475">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4474">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4473">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4472">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4471">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4470">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4469">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4468">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4467">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4466">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4465">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4464">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4463">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4462">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4461">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4460">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4459">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4458">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4457">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4456">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4455">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4454">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4453">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4452">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4451">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4450">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4449">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4448">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4447">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4446">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4445">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4444">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4443">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4442">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4441">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4440">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4439">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4438">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4437">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4436">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4435">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4434">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4433">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4432">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4431">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4430">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4429">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4428">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4427">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4426">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4425">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4424">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4423">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4422">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4421">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4420">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4419">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4418">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4417">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4416">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4415">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4414">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4413">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4412">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4411">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4410">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4409">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4408">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4407">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4406">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4405">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4404">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4403">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4402">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4401">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4400">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4399">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4398">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4397">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4396">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4395">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4394">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4393">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4392">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4391">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4390">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4389">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4388">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4387">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4386">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4385">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4384">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4383">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4382">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4381">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4380">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4379">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4378">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4377">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4376">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4375">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4374">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4373">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4372">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4371">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4370">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4369">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4368">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4367">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4366">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4365">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4364">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4363">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4362">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4361">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4360">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4359">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4358">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4357">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4356">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4355">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4354">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4353">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4352">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4351">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4350">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4349">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4348">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4347">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4346">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4345">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4344">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4343">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4342">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4341">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4340">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4339">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4338">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4337">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4336">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4335">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4334">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4333">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4332">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4331">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4330">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4329">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4328">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4327">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4326">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4325">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4324">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4323">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4322">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4321">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4320">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4319">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4318">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4317">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4316">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4315">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4314">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4313">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4312">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4311">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4310">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4309">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4308">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4307">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4306">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4305">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4304">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4303">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4302">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4301">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4300">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4299">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4298">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4297">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4296">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4295">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4294">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4293">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4292">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4291">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4290">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4289">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4288">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4287">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4286">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4285">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4284">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4283">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4282">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4281">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4280">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4279">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4278">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4277">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4276">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4275">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4274">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4273">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4272">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4271">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4270">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4269">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4268">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4267">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4266">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4265">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4264">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4263">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4262">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4261">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4260">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4259">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4258">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4257">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4256">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4255">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4254">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4253">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4252">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4251">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4250">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4249">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4248">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4247">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4246">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4245">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4244">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4243">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4242">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4241">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4240">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4239">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4238">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4237">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4236">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4235">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4234">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4233">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4232">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4231">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4230">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4229">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4228">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4227">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4226">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4225">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4224">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4223">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4222">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4221">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4220">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4219">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4218">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4217">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4216">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4215">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4214">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4213">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4212">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4211">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4210">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4209">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4208">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4207">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4206">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4205">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4204">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4203">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4202">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4201">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4200">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4199">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4198">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4197">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4196">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4195">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4194">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4193">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4192">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4191">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4190">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4189">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4188">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4187">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4186">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4185">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4184">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4183">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4182">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4181">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4180">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4179">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4178">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4177">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4176">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4175">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4174">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4173">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4172">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4171">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4170">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4169">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4168">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4167">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4166">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4165">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4164">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4163">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4162">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4161">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4160">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4159">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4158">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4157">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4156">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4155">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4154">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4153">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4152">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4151">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4150">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4149">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4148">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4147">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4146">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4145">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4144">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4143">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4142">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4141">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4140">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4139">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4138">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4137">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4136">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4135">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4134">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4133">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4132">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4131">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4130">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4129">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4128">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4127">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4126">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4125">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4124">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4123">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4122">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4121">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4120">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4119">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4118">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4117">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4116">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4115">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4114">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4113">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4112">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4111">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4110">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4109">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4108">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4107">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4106">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4105">
      <pivotArea dataOnly="0" labelOnly="1" outline="0" fieldPosition="0">
        <references count="1">
          <reference field="4294967294" count="8">
            <x v="0"/>
            <x v="1"/>
            <x v="2"/>
            <x v="3"/>
            <x v="4"/>
            <x v="5"/>
            <x v="6"/>
            <x v="7"/>
          </reference>
        </references>
      </pivotArea>
    </format>
    <format dxfId="4104">
      <pivotArea dataOnly="0" labelOnly="1" fieldPosition="0">
        <references count="1">
          <reference field="2" count="0"/>
        </references>
      </pivotArea>
    </format>
    <format dxfId="4103">
      <pivotArea dataOnly="0" labelOnly="1" fieldPosition="0">
        <references count="1">
          <reference field="13" count="0"/>
        </references>
      </pivotArea>
    </format>
    <format dxfId="4102">
      <pivotArea dataOnly="0" labelOnly="1" fieldPosition="0">
        <references count="1">
          <reference field="14" count="0"/>
        </references>
      </pivotArea>
    </format>
    <format dxfId="4101">
      <pivotArea dataOnly="0" labelOnly="1" fieldPosition="0">
        <references count="1">
          <reference field="15" count="0"/>
        </references>
      </pivotArea>
    </format>
    <format dxfId="4100">
      <pivotArea outline="0" collapsedLevelsAreSubtotals="1" fieldPosition="0">
        <references count="1">
          <reference field="4294967294" count="2" selected="0">
            <x v="6"/>
            <x v="7"/>
          </reference>
        </references>
      </pivotArea>
    </format>
    <format dxfId="4099">
      <pivotArea dataOnly="0" labelOnly="1" outline="0" fieldPosition="0">
        <references count="1">
          <reference field="4294967294" count="2">
            <x v="6"/>
            <x v="7"/>
          </reference>
        </references>
      </pivotArea>
    </format>
    <format dxfId="4098">
      <pivotArea outline="0" collapsedLevelsAreSubtotals="1" fieldPosition="0">
        <references count="1">
          <reference field="4294967294" count="2" selected="0">
            <x v="6"/>
            <x v="7"/>
          </reference>
        </references>
      </pivotArea>
    </format>
    <format dxfId="4097">
      <pivotArea field="2" type="button" dataOnly="0" labelOnly="1" outline="0" axis="axisRow" fieldPosition="0"/>
    </format>
    <format dxfId="4096">
      <pivotArea dataOnly="0" labelOnly="1" outline="0" fieldPosition="0">
        <references count="1">
          <reference field="4294967294" count="8">
            <x v="0"/>
            <x v="1"/>
            <x v="2"/>
            <x v="3"/>
            <x v="4"/>
            <x v="5"/>
            <x v="6"/>
            <x v="7"/>
          </reference>
        </references>
      </pivotArea>
    </format>
    <format dxfId="4095">
      <pivotArea field="3" type="button" dataOnly="0" labelOnly="1" outline="0" axis="axisPage" fieldPosition="0"/>
    </format>
    <format dxfId="4094">
      <pivotArea field="2" type="button" dataOnly="0" labelOnly="1" outline="0" axis="axisRow" fieldPosition="0"/>
    </format>
    <format dxfId="4093">
      <pivotArea dataOnly="0" labelOnly="1" fieldPosition="0">
        <references count="1">
          <reference field="2" count="1">
            <x v="7"/>
          </reference>
        </references>
      </pivotArea>
    </format>
    <format dxfId="4092">
      <pivotArea dataOnly="0" labelOnly="1" grandRow="1" outline="0" fieldPosition="0"/>
    </format>
    <format dxfId="4091">
      <pivotArea dataOnly="0" labelOnly="1" fieldPosition="0">
        <references count="2">
          <reference field="2" count="1" selected="0">
            <x v="7"/>
          </reference>
          <reference field="13" count="1">
            <x v="0"/>
          </reference>
        </references>
      </pivotArea>
    </format>
    <format dxfId="4090">
      <pivotArea dataOnly="0" labelOnly="1" fieldPosition="0">
        <references count="3">
          <reference field="2" count="1" selected="0">
            <x v="7"/>
          </reference>
          <reference field="13" count="1" selected="0">
            <x v="0"/>
          </reference>
          <reference field="14" count="1">
            <x v="20"/>
          </reference>
        </references>
      </pivotArea>
    </format>
    <format dxfId="4089">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4088">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4087">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4086">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4085">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4084">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4083">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4082">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4081">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4080">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4079">
      <pivotArea outline="0" collapsedLevelsAreSubtotals="1" fieldPosition="0">
        <references count="1">
          <reference field="4294967294" count="6" selected="0">
            <x v="0"/>
            <x v="1"/>
            <x v="2"/>
            <x v="3"/>
            <x v="4"/>
            <x v="5"/>
          </reference>
        </references>
      </pivotArea>
    </format>
    <format dxfId="4078">
      <pivotArea dataOnly="0" labelOnly="1" outline="0" fieldPosition="0">
        <references count="1">
          <reference field="3" count="1">
            <x v="15"/>
          </reference>
        </references>
      </pivotArea>
    </format>
    <format dxfId="4077">
      <pivotArea dataOnly="0" labelOnly="1" outline="0" fieldPosition="0">
        <references count="1">
          <reference field="4294967294" count="6">
            <x v="0"/>
            <x v="1"/>
            <x v="2"/>
            <x v="3"/>
            <x v="4"/>
            <x v="5"/>
          </reference>
        </references>
      </pivotArea>
    </format>
    <format dxfId="4076">
      <pivotArea outline="0" collapsedLevelsAreSubtotals="1" fieldPosition="0">
        <references count="1">
          <reference field="4294967294" count="2" selected="0">
            <x v="6"/>
            <x v="7"/>
          </reference>
        </references>
      </pivotArea>
    </format>
    <format dxfId="4075">
      <pivotArea dataOnly="0" labelOnly="1" outline="0" fieldPosition="0">
        <references count="1">
          <reference field="4294967294" count="2">
            <x v="6"/>
            <x v="7"/>
          </reference>
        </references>
      </pivotArea>
    </format>
    <format dxfId="4074">
      <pivotArea outline="0" collapsedLevelsAreSubtotals="1" fieldPosition="0">
        <references count="1">
          <reference field="4294967294" count="2" selected="0">
            <x v="6"/>
            <x v="7"/>
          </reference>
        </references>
      </pivotArea>
    </format>
    <format dxfId="4073">
      <pivotArea dataOnly="0" labelOnly="1" outline="0" fieldPosition="0">
        <references count="1">
          <reference field="4294967294" count="2">
            <x v="6"/>
            <x v="7"/>
          </reference>
        </references>
      </pivotArea>
    </format>
    <format dxfId="4072">
      <pivotArea outline="0" collapsedLevelsAreSubtotals="1" fieldPosition="0">
        <references count="1">
          <reference field="4294967294" count="2" selected="0">
            <x v="6"/>
            <x v="7"/>
          </reference>
        </references>
      </pivotArea>
    </format>
    <format dxfId="4071">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0"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80"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77">
    <i>
      <x v="8"/>
    </i>
    <i r="1">
      <x v="1"/>
    </i>
    <i r="2">
      <x v="27"/>
    </i>
    <i r="3">
      <x v="131"/>
    </i>
    <i r="4">
      <x v="12"/>
    </i>
    <i r="5">
      <x/>
    </i>
    <i r="5">
      <x v="15"/>
    </i>
    <i r="5">
      <x v="55"/>
    </i>
    <i r="3">
      <x v="132"/>
    </i>
    <i r="4">
      <x v="13"/>
    </i>
    <i r="5">
      <x/>
    </i>
    <i r="5">
      <x v="15"/>
    </i>
    <i r="5">
      <x v="55"/>
    </i>
    <i r="5">
      <x v="129"/>
    </i>
    <i r="5">
      <x v="215"/>
    </i>
    <i r="4">
      <x v="14"/>
    </i>
    <i r="5">
      <x/>
    </i>
    <i r="5">
      <x v="15"/>
    </i>
    <i r="5">
      <x v="55"/>
    </i>
    <i r="5">
      <x v="214"/>
    </i>
    <i r="5">
      <x v="216"/>
    </i>
    <i r="3">
      <x v="133"/>
    </i>
    <i r="4">
      <x v="113"/>
    </i>
    <i r="5">
      <x/>
    </i>
    <i r="5">
      <x v="15"/>
    </i>
    <i r="5">
      <x v="55"/>
    </i>
    <i r="4">
      <x v="272"/>
    </i>
    <i r="5">
      <x/>
    </i>
    <i r="5">
      <x v="15"/>
    </i>
    <i r="5">
      <x v="38"/>
    </i>
    <i r="5">
      <x v="55"/>
    </i>
    <i r="5">
      <x v="61"/>
    </i>
    <i r="5">
      <x v="101"/>
    </i>
    <i r="3">
      <x v="134"/>
    </i>
    <i r="4">
      <x v="80"/>
    </i>
    <i r="5">
      <x/>
    </i>
    <i r="5">
      <x v="15"/>
    </i>
    <i r="5">
      <x v="34"/>
    </i>
    <i r="5">
      <x v="55"/>
    </i>
    <i r="4">
      <x v="280"/>
    </i>
    <i r="5">
      <x/>
    </i>
    <i r="5">
      <x v="15"/>
    </i>
    <i r="5">
      <x v="55"/>
    </i>
    <i r="5">
      <x v="90"/>
    </i>
    <i r="3">
      <x v="135"/>
    </i>
    <i r="4">
      <x v="112"/>
    </i>
    <i r="5">
      <x/>
    </i>
    <i r="5">
      <x v="15"/>
    </i>
    <i r="3">
      <x v="136"/>
    </i>
    <i r="4">
      <x v="303"/>
    </i>
    <i r="5">
      <x/>
    </i>
    <i r="5">
      <x v="216"/>
    </i>
    <i r="3">
      <x v="137"/>
    </i>
    <i r="4">
      <x v="82"/>
    </i>
    <i r="5">
      <x/>
    </i>
    <i r="5">
      <x v="10"/>
    </i>
    <i r="5">
      <x v="37"/>
    </i>
    <i r="5">
      <x v="77"/>
    </i>
    <i r="5">
      <x v="123"/>
    </i>
    <i r="5">
      <x v="137"/>
    </i>
    <i r="5">
      <x v="138"/>
    </i>
    <i r="5">
      <x v="139"/>
    </i>
    <i r="1">
      <x v="3"/>
    </i>
    <i r="2">
      <x v="1"/>
    </i>
    <i r="3">
      <x v="6"/>
    </i>
    <i r="4">
      <x v="279"/>
    </i>
    <i r="5">
      <x/>
    </i>
    <i r="1">
      <x v="4"/>
    </i>
    <i r="2">
      <x v="8"/>
    </i>
    <i r="3">
      <x v="38"/>
    </i>
    <i r="4">
      <x v="167"/>
    </i>
    <i r="5">
      <x/>
    </i>
    <i r="2">
      <x v="11"/>
    </i>
    <i r="3">
      <x v="48"/>
    </i>
    <i r="4">
      <x v="150"/>
    </i>
    <i r="5">
      <x/>
    </i>
    <i t="grand">
      <x/>
    </i>
  </rowItems>
  <colFields count="1">
    <field x="-2"/>
  </colFields>
  <colItems count="8">
    <i>
      <x/>
    </i>
    <i i="1">
      <x v="1"/>
    </i>
    <i i="2">
      <x v="2"/>
    </i>
    <i i="3">
      <x v="3"/>
    </i>
    <i i="4">
      <x v="4"/>
    </i>
    <i i="5">
      <x v="5"/>
    </i>
    <i i="6">
      <x v="6"/>
    </i>
    <i i="7">
      <x v="7"/>
    </i>
  </colItems>
  <pageFields count="1">
    <pageField fld="3" item="16"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99">
    <format dxfId="4070">
      <pivotArea outline="0" collapsedLevelsAreSubtotals="1" fieldPosition="0">
        <references count="1">
          <reference field="4294967294" count="2" selected="0">
            <x v="6"/>
            <x v="7"/>
          </reference>
        </references>
      </pivotArea>
    </format>
    <format dxfId="4069">
      <pivotArea dataOnly="0" labelOnly="1" outline="0" fieldPosition="0">
        <references count="1">
          <reference field="4294967294" count="2">
            <x v="6"/>
            <x v="7"/>
          </reference>
        </references>
      </pivotArea>
    </format>
    <format dxfId="4068">
      <pivotArea outline="0" collapsedLevelsAreSubtotals="1" fieldPosition="0">
        <references count="1">
          <reference field="4294967294" count="2" selected="0">
            <x v="6"/>
            <x v="7"/>
          </reference>
        </references>
      </pivotArea>
    </format>
    <format dxfId="4067">
      <pivotArea dataOnly="0" labelOnly="1" outline="0" fieldPosition="0">
        <references count="1">
          <reference field="4294967294" count="2">
            <x v="6"/>
            <x v="7"/>
          </reference>
        </references>
      </pivotArea>
    </format>
    <format dxfId="4066">
      <pivotArea dataOnly="0" labelOnly="1" fieldPosition="0">
        <references count="1">
          <reference field="13" count="0"/>
        </references>
      </pivotArea>
    </format>
    <format dxfId="4065">
      <pivotArea dataOnly="0" labelOnly="1" fieldPosition="0">
        <references count="1">
          <reference field="14" count="0"/>
        </references>
      </pivotArea>
    </format>
    <format dxfId="4064">
      <pivotArea dataOnly="0" labelOnly="1" fieldPosition="0">
        <references count="1">
          <reference field="14" count="0"/>
        </references>
      </pivotArea>
    </format>
    <format dxfId="4063">
      <pivotArea dataOnly="0" labelOnly="1" fieldPosition="0">
        <references count="1">
          <reference field="15" count="0"/>
        </references>
      </pivotArea>
    </format>
    <format dxfId="4062">
      <pivotArea dataOnly="0" labelOnly="1" fieldPosition="0">
        <references count="1">
          <reference field="15" count="0"/>
        </references>
      </pivotArea>
    </format>
    <format dxfId="4061">
      <pivotArea dataOnly="0" labelOnly="1" fieldPosition="0">
        <references count="1">
          <reference field="15" count="0"/>
        </references>
      </pivotArea>
    </format>
    <format dxfId="4060">
      <pivotArea dataOnly="0" labelOnly="1" fieldPosition="0">
        <references count="1">
          <reference field="12" count="0"/>
        </references>
      </pivotArea>
    </format>
    <format dxfId="4059">
      <pivotArea dataOnly="0" labelOnly="1" fieldPosition="0">
        <references count="1">
          <reference field="12" count="0"/>
        </references>
      </pivotArea>
    </format>
    <format dxfId="4058">
      <pivotArea dataOnly="0" labelOnly="1" fieldPosition="0">
        <references count="1">
          <reference field="12" count="0"/>
        </references>
      </pivotArea>
    </format>
    <format dxfId="4057">
      <pivotArea dataOnly="0" labelOnly="1" fieldPosition="0">
        <references count="1">
          <reference field="12" count="0"/>
        </references>
      </pivotArea>
    </format>
    <format dxfId="4056">
      <pivotArea dataOnly="0" labelOnly="1" fieldPosition="0">
        <references count="1">
          <reference field="8" count="0"/>
        </references>
      </pivotArea>
    </format>
    <format dxfId="4055">
      <pivotArea dataOnly="0" labelOnly="1" fieldPosition="0">
        <references count="1">
          <reference field="8" count="0"/>
        </references>
      </pivotArea>
    </format>
    <format dxfId="4054">
      <pivotArea dataOnly="0" labelOnly="1" fieldPosition="0">
        <references count="1">
          <reference field="8" count="0"/>
        </references>
      </pivotArea>
    </format>
    <format dxfId="4053">
      <pivotArea dataOnly="0" labelOnly="1" fieldPosition="0">
        <references count="1">
          <reference field="8" count="0"/>
        </references>
      </pivotArea>
    </format>
    <format dxfId="4052">
      <pivotArea dataOnly="0" labelOnly="1" fieldPosition="0">
        <references count="1">
          <reference field="8" count="0"/>
        </references>
      </pivotArea>
    </format>
    <format dxfId="4051">
      <pivotArea dataOnly="0" labelOnly="1" fieldPosition="0">
        <references count="1">
          <reference field="13" count="0"/>
        </references>
      </pivotArea>
    </format>
    <format dxfId="4050">
      <pivotArea dataOnly="0" labelOnly="1" fieldPosition="0">
        <references count="1">
          <reference field="14" count="0"/>
        </references>
      </pivotArea>
    </format>
    <format dxfId="4049">
      <pivotArea dataOnly="0" labelOnly="1" fieldPosition="0">
        <references count="1">
          <reference field="14" count="0"/>
        </references>
      </pivotArea>
    </format>
    <format dxfId="4048">
      <pivotArea dataOnly="0" labelOnly="1" fieldPosition="0">
        <references count="1">
          <reference field="15" count="0"/>
        </references>
      </pivotArea>
    </format>
    <format dxfId="4047">
      <pivotArea dataOnly="0" labelOnly="1" fieldPosition="0">
        <references count="1">
          <reference field="12" count="0"/>
        </references>
      </pivotArea>
    </format>
    <format dxfId="4046">
      <pivotArea dataOnly="0" labelOnly="1" fieldPosition="0">
        <references count="1">
          <reference field="12" count="0"/>
        </references>
      </pivotArea>
    </format>
    <format dxfId="4045">
      <pivotArea outline="0" collapsedLevelsAreSubtotals="1" fieldPosition="0">
        <references count="1">
          <reference field="4294967294" count="2" selected="0">
            <x v="6"/>
            <x v="7"/>
          </reference>
        </references>
      </pivotArea>
    </format>
    <format dxfId="4044">
      <pivotArea dataOnly="0" labelOnly="1" outline="0" fieldPosition="0">
        <references count="1">
          <reference field="4294967294" count="2">
            <x v="6"/>
            <x v="7"/>
          </reference>
        </references>
      </pivotArea>
    </format>
    <format dxfId="4043">
      <pivotArea type="all" dataOnly="0" outline="0" fieldPosition="0"/>
    </format>
    <format dxfId="4042">
      <pivotArea outline="0" collapsedLevelsAreSubtotals="1" fieldPosition="0"/>
    </format>
    <format dxfId="4041">
      <pivotArea field="2" type="button" dataOnly="0" labelOnly="1" outline="0" axis="axisRow" fieldPosition="0"/>
    </format>
    <format dxfId="4040">
      <pivotArea dataOnly="0" labelOnly="1" fieldPosition="0">
        <references count="1">
          <reference field="2" count="0"/>
        </references>
      </pivotArea>
    </format>
    <format dxfId="4039">
      <pivotArea dataOnly="0" labelOnly="1" grandRow="1" outline="0" fieldPosition="0"/>
    </format>
    <format dxfId="4038">
      <pivotArea dataOnly="0" labelOnly="1" fieldPosition="0">
        <references count="2">
          <reference field="2" count="1" selected="0">
            <x v="0"/>
          </reference>
          <reference field="13" count="2">
            <x v="0"/>
            <x v="1"/>
          </reference>
        </references>
      </pivotArea>
    </format>
    <format dxfId="4037">
      <pivotArea dataOnly="0" labelOnly="1" fieldPosition="0">
        <references count="2">
          <reference field="2" count="1" selected="0">
            <x v="1"/>
          </reference>
          <reference field="13" count="1">
            <x v="1"/>
          </reference>
        </references>
      </pivotArea>
    </format>
    <format dxfId="4036">
      <pivotArea dataOnly="0" labelOnly="1" fieldPosition="0">
        <references count="2">
          <reference field="2" count="1" selected="0">
            <x v="2"/>
          </reference>
          <reference field="13" count="1">
            <x v="3"/>
          </reference>
        </references>
      </pivotArea>
    </format>
    <format dxfId="4035">
      <pivotArea dataOnly="0" labelOnly="1" fieldPosition="0">
        <references count="2">
          <reference field="2" count="1" selected="0">
            <x v="3"/>
          </reference>
          <reference field="13" count="1">
            <x v="0"/>
          </reference>
        </references>
      </pivotArea>
    </format>
    <format dxfId="4034">
      <pivotArea dataOnly="0" labelOnly="1" fieldPosition="0">
        <references count="2">
          <reference field="2" count="1" selected="0">
            <x v="4"/>
          </reference>
          <reference field="13" count="1">
            <x v="0"/>
          </reference>
        </references>
      </pivotArea>
    </format>
    <format dxfId="4033">
      <pivotArea dataOnly="0" labelOnly="1" fieldPosition="0">
        <references count="2">
          <reference field="2" count="1" selected="0">
            <x v="5"/>
          </reference>
          <reference field="13" count="1">
            <x v="3"/>
          </reference>
        </references>
      </pivotArea>
    </format>
    <format dxfId="4032">
      <pivotArea dataOnly="0" labelOnly="1" fieldPosition="0">
        <references count="2">
          <reference field="2" count="1" selected="0">
            <x v="6"/>
          </reference>
          <reference field="13" count="1">
            <x v="1"/>
          </reference>
        </references>
      </pivotArea>
    </format>
    <format dxfId="4031">
      <pivotArea dataOnly="0" labelOnly="1" fieldPosition="0">
        <references count="2">
          <reference field="2" count="1" selected="0">
            <x v="7"/>
          </reference>
          <reference field="13" count="1">
            <x v="0"/>
          </reference>
        </references>
      </pivotArea>
    </format>
    <format dxfId="4030">
      <pivotArea dataOnly="0" labelOnly="1" fieldPosition="0">
        <references count="2">
          <reference field="2" count="1" selected="0">
            <x v="8"/>
          </reference>
          <reference field="13" count="3">
            <x v="1"/>
            <x v="3"/>
            <x v="4"/>
          </reference>
        </references>
      </pivotArea>
    </format>
    <format dxfId="4029">
      <pivotArea dataOnly="0" labelOnly="1" fieldPosition="0">
        <references count="2">
          <reference field="2" count="1" selected="0">
            <x v="9"/>
          </reference>
          <reference field="13" count="3">
            <x v="0"/>
            <x v="3"/>
            <x v="4"/>
          </reference>
        </references>
      </pivotArea>
    </format>
    <format dxfId="4028">
      <pivotArea dataOnly="0" labelOnly="1" fieldPosition="0">
        <references count="2">
          <reference field="2" count="1" selected="0">
            <x v="10"/>
          </reference>
          <reference field="13" count="1">
            <x v="0"/>
          </reference>
        </references>
      </pivotArea>
    </format>
    <format dxfId="4027">
      <pivotArea dataOnly="0" labelOnly="1" fieldPosition="0">
        <references count="2">
          <reference field="2" count="1" selected="0">
            <x v="11"/>
          </reference>
          <reference field="13" count="1">
            <x v="3"/>
          </reference>
        </references>
      </pivotArea>
    </format>
    <format dxfId="4026">
      <pivotArea dataOnly="0" labelOnly="1" fieldPosition="0">
        <references count="2">
          <reference field="2" count="1" selected="0">
            <x v="12"/>
          </reference>
          <reference field="13" count="1">
            <x v="3"/>
          </reference>
        </references>
      </pivotArea>
    </format>
    <format dxfId="4025">
      <pivotArea dataOnly="0" labelOnly="1" fieldPosition="0">
        <references count="2">
          <reference field="2" count="1" selected="0">
            <x v="13"/>
          </reference>
          <reference field="13" count="1">
            <x v="1"/>
          </reference>
        </references>
      </pivotArea>
    </format>
    <format dxfId="4024">
      <pivotArea dataOnly="0" labelOnly="1" fieldPosition="0">
        <references count="2">
          <reference field="2" count="1" selected="0">
            <x v="14"/>
          </reference>
          <reference field="13" count="3">
            <x v="2"/>
            <x v="3"/>
            <x v="4"/>
          </reference>
        </references>
      </pivotArea>
    </format>
    <format dxfId="4023">
      <pivotArea dataOnly="0" labelOnly="1" fieldPosition="0">
        <references count="2">
          <reference field="2" count="1" selected="0">
            <x v="15"/>
          </reference>
          <reference field="13" count="1">
            <x v="3"/>
          </reference>
        </references>
      </pivotArea>
    </format>
    <format dxfId="4022">
      <pivotArea dataOnly="0" labelOnly="1" fieldPosition="0">
        <references count="2">
          <reference field="2" count="1" selected="0">
            <x v="16"/>
          </reference>
          <reference field="13" count="4">
            <x v="0"/>
            <x v="1"/>
            <x v="2"/>
            <x v="3"/>
          </reference>
        </references>
      </pivotArea>
    </format>
    <format dxfId="4021">
      <pivotArea dataOnly="0" labelOnly="1" fieldPosition="0">
        <references count="2">
          <reference field="2" count="1" selected="0">
            <x v="17"/>
          </reference>
          <reference field="13" count="2">
            <x v="0"/>
            <x v="4"/>
          </reference>
        </references>
      </pivotArea>
    </format>
    <format dxfId="4020">
      <pivotArea dataOnly="0" labelOnly="1" fieldPosition="0">
        <references count="2">
          <reference field="2" count="1" selected="0">
            <x v="18"/>
          </reference>
          <reference field="13" count="1">
            <x v="1"/>
          </reference>
        </references>
      </pivotArea>
    </format>
    <format dxfId="4019">
      <pivotArea dataOnly="0" labelOnly="1" fieldPosition="0">
        <references count="2">
          <reference field="2" count="1" selected="0">
            <x v="19"/>
          </reference>
          <reference field="13" count="4">
            <x v="0"/>
            <x v="2"/>
            <x v="3"/>
            <x v="4"/>
          </reference>
        </references>
      </pivotArea>
    </format>
    <format dxfId="4018">
      <pivotArea dataOnly="0" labelOnly="1" fieldPosition="0">
        <references count="2">
          <reference field="2" count="1" selected="0">
            <x v="20"/>
          </reference>
          <reference field="13" count="4">
            <x v="0"/>
            <x v="1"/>
            <x v="2"/>
            <x v="3"/>
          </reference>
        </references>
      </pivotArea>
    </format>
    <format dxfId="4017">
      <pivotArea dataOnly="0" labelOnly="1" fieldPosition="0">
        <references count="3">
          <reference field="2" count="1" selected="0">
            <x v="0"/>
          </reference>
          <reference field="13" count="1" selected="0">
            <x v="0"/>
          </reference>
          <reference field="14" count="3">
            <x v="16"/>
            <x v="17"/>
            <x v="19"/>
          </reference>
        </references>
      </pivotArea>
    </format>
    <format dxfId="4016">
      <pivotArea dataOnly="0" labelOnly="1" fieldPosition="0">
        <references count="3">
          <reference field="2" count="1" selected="0">
            <x v="0"/>
          </reference>
          <reference field="13" count="1" selected="0">
            <x v="1"/>
          </reference>
          <reference field="14" count="2">
            <x v="23"/>
            <x v="26"/>
          </reference>
        </references>
      </pivotArea>
    </format>
    <format dxfId="4015">
      <pivotArea dataOnly="0" labelOnly="1" fieldPosition="0">
        <references count="3">
          <reference field="2" count="1" selected="0">
            <x v="1"/>
          </reference>
          <reference field="13" count="1" selected="0">
            <x v="1"/>
          </reference>
          <reference field="14" count="1">
            <x v="25"/>
          </reference>
        </references>
      </pivotArea>
    </format>
    <format dxfId="4014">
      <pivotArea dataOnly="0" labelOnly="1" fieldPosition="0">
        <references count="3">
          <reference field="2" count="1" selected="0">
            <x v="2"/>
          </reference>
          <reference field="13" count="1" selected="0">
            <x v="3"/>
          </reference>
          <reference field="14" count="1">
            <x v="6"/>
          </reference>
        </references>
      </pivotArea>
    </format>
    <format dxfId="4013">
      <pivotArea dataOnly="0" labelOnly="1" fieldPosition="0">
        <references count="3">
          <reference field="2" count="1" selected="0">
            <x v="3"/>
          </reference>
          <reference field="13" count="1" selected="0">
            <x v="0"/>
          </reference>
          <reference field="14" count="1">
            <x v="17"/>
          </reference>
        </references>
      </pivotArea>
    </format>
    <format dxfId="4012">
      <pivotArea dataOnly="0" labelOnly="1" fieldPosition="0">
        <references count="3">
          <reference field="2" count="1" selected="0">
            <x v="4"/>
          </reference>
          <reference field="13" count="1" selected="0">
            <x v="0"/>
          </reference>
          <reference field="14" count="1">
            <x v="18"/>
          </reference>
        </references>
      </pivotArea>
    </format>
    <format dxfId="4011">
      <pivotArea dataOnly="0" labelOnly="1" fieldPosition="0">
        <references count="3">
          <reference field="2" count="1" selected="0">
            <x v="5"/>
          </reference>
          <reference field="13" count="1" selected="0">
            <x v="3"/>
          </reference>
          <reference field="14" count="2">
            <x v="1"/>
            <x v="5"/>
          </reference>
        </references>
      </pivotArea>
    </format>
    <format dxfId="4010">
      <pivotArea dataOnly="0" labelOnly="1" fieldPosition="0">
        <references count="3">
          <reference field="2" count="1" selected="0">
            <x v="6"/>
          </reference>
          <reference field="13" count="1" selected="0">
            <x v="1"/>
          </reference>
          <reference field="14" count="1">
            <x v="26"/>
          </reference>
        </references>
      </pivotArea>
    </format>
    <format dxfId="4009">
      <pivotArea dataOnly="0" labelOnly="1" fieldPosition="0">
        <references count="3">
          <reference field="2" count="1" selected="0">
            <x v="7"/>
          </reference>
          <reference field="13" count="1" selected="0">
            <x v="0"/>
          </reference>
          <reference field="14" count="1">
            <x v="20"/>
          </reference>
        </references>
      </pivotArea>
    </format>
    <format dxfId="4008">
      <pivotArea dataOnly="0" labelOnly="1" fieldPosition="0">
        <references count="3">
          <reference field="2" count="1" selected="0">
            <x v="8"/>
          </reference>
          <reference field="13" count="1" selected="0">
            <x v="1"/>
          </reference>
          <reference field="14" count="1">
            <x v="27"/>
          </reference>
        </references>
      </pivotArea>
    </format>
    <format dxfId="4007">
      <pivotArea dataOnly="0" labelOnly="1" fieldPosition="0">
        <references count="3">
          <reference field="2" count="1" selected="0">
            <x v="8"/>
          </reference>
          <reference field="13" count="1" selected="0">
            <x v="3"/>
          </reference>
          <reference field="14" count="1">
            <x v="1"/>
          </reference>
        </references>
      </pivotArea>
    </format>
    <format dxfId="4006">
      <pivotArea dataOnly="0" labelOnly="1" fieldPosition="0">
        <references count="3">
          <reference field="2" count="1" selected="0">
            <x v="8"/>
          </reference>
          <reference field="13" count="1" selected="0">
            <x v="4"/>
          </reference>
          <reference field="14" count="2">
            <x v="8"/>
            <x v="11"/>
          </reference>
        </references>
      </pivotArea>
    </format>
    <format dxfId="4005">
      <pivotArea dataOnly="0" labelOnly="1" fieldPosition="0">
        <references count="3">
          <reference field="2" count="1" selected="0">
            <x v="9"/>
          </reference>
          <reference field="13" count="1" selected="0">
            <x v="0"/>
          </reference>
          <reference field="14" count="1">
            <x v="19"/>
          </reference>
        </references>
      </pivotArea>
    </format>
    <format dxfId="4004">
      <pivotArea dataOnly="0" labelOnly="1" fieldPosition="0">
        <references count="3">
          <reference field="2" count="1" selected="0">
            <x v="9"/>
          </reference>
          <reference field="13" count="1" selected="0">
            <x v="3"/>
          </reference>
          <reference field="14" count="4">
            <x v="2"/>
            <x v="3"/>
            <x v="4"/>
            <x v="6"/>
          </reference>
        </references>
      </pivotArea>
    </format>
    <format dxfId="4003">
      <pivotArea dataOnly="0" labelOnly="1" fieldPosition="0">
        <references count="3">
          <reference field="2" count="1" selected="0">
            <x v="9"/>
          </reference>
          <reference field="13" count="1" selected="0">
            <x v="4"/>
          </reference>
          <reference field="14" count="1">
            <x v="8"/>
          </reference>
        </references>
      </pivotArea>
    </format>
    <format dxfId="4002">
      <pivotArea dataOnly="0" labelOnly="1" fieldPosition="0">
        <references count="3">
          <reference field="2" count="1" selected="0">
            <x v="10"/>
          </reference>
          <reference field="13" count="1" selected="0">
            <x v="0"/>
          </reference>
          <reference field="14" count="2">
            <x v="16"/>
            <x v="22"/>
          </reference>
        </references>
      </pivotArea>
    </format>
    <format dxfId="4001">
      <pivotArea dataOnly="0" labelOnly="1" fieldPosition="0">
        <references count="3">
          <reference field="2" count="1" selected="0">
            <x v="11"/>
          </reference>
          <reference field="13" count="1" selected="0">
            <x v="3"/>
          </reference>
          <reference field="14" count="1">
            <x v="2"/>
          </reference>
        </references>
      </pivotArea>
    </format>
    <format dxfId="4000">
      <pivotArea dataOnly="0" labelOnly="1" fieldPosition="0">
        <references count="3">
          <reference field="2" count="1" selected="0">
            <x v="12"/>
          </reference>
          <reference field="13" count="1" selected="0">
            <x v="3"/>
          </reference>
          <reference field="14" count="1">
            <x v="6"/>
          </reference>
        </references>
      </pivotArea>
    </format>
    <format dxfId="3999">
      <pivotArea dataOnly="0" labelOnly="1" fieldPosition="0">
        <references count="3">
          <reference field="2" count="1" selected="0">
            <x v="13"/>
          </reference>
          <reference field="13" count="1" selected="0">
            <x v="1"/>
          </reference>
          <reference field="14" count="1">
            <x v="24"/>
          </reference>
        </references>
      </pivotArea>
    </format>
    <format dxfId="3998">
      <pivotArea dataOnly="0" labelOnly="1" fieldPosition="0">
        <references count="3">
          <reference field="2" count="1" selected="0">
            <x v="14"/>
          </reference>
          <reference field="13" count="1" selected="0">
            <x v="2"/>
          </reference>
          <reference field="14" count="2">
            <x v="29"/>
            <x v="30"/>
          </reference>
        </references>
      </pivotArea>
    </format>
    <format dxfId="3997">
      <pivotArea dataOnly="0" labelOnly="1" fieldPosition="0">
        <references count="3">
          <reference field="2" count="1" selected="0">
            <x v="14"/>
          </reference>
          <reference field="13" count="1" selected="0">
            <x v="3"/>
          </reference>
          <reference field="14" count="1">
            <x v="7"/>
          </reference>
        </references>
      </pivotArea>
    </format>
    <format dxfId="3996">
      <pivotArea dataOnly="0" labelOnly="1" fieldPosition="0">
        <references count="3">
          <reference field="2" count="1" selected="0">
            <x v="14"/>
          </reference>
          <reference field="13" count="1" selected="0">
            <x v="4"/>
          </reference>
          <reference field="14" count="1">
            <x v="8"/>
          </reference>
        </references>
      </pivotArea>
    </format>
    <format dxfId="3995">
      <pivotArea dataOnly="0" labelOnly="1" fieldPosition="0">
        <references count="3">
          <reference field="2" count="1" selected="0">
            <x v="15"/>
          </reference>
          <reference field="13" count="1" selected="0">
            <x v="3"/>
          </reference>
          <reference field="14" count="1">
            <x v="6"/>
          </reference>
        </references>
      </pivotArea>
    </format>
    <format dxfId="3994">
      <pivotArea dataOnly="0" labelOnly="1" fieldPosition="0">
        <references count="3">
          <reference field="2" count="1" selected="0">
            <x v="16"/>
          </reference>
          <reference field="13" count="1" selected="0">
            <x v="0"/>
          </reference>
          <reference field="14" count="1">
            <x v="21"/>
          </reference>
        </references>
      </pivotArea>
    </format>
    <format dxfId="3993">
      <pivotArea dataOnly="0" labelOnly="1" fieldPosition="0">
        <references count="3">
          <reference field="2" count="1" selected="0">
            <x v="16"/>
          </reference>
          <reference field="13" count="1" selected="0">
            <x v="1"/>
          </reference>
          <reference field="14" count="1">
            <x v="24"/>
          </reference>
        </references>
      </pivotArea>
    </format>
    <format dxfId="3992">
      <pivotArea dataOnly="0" labelOnly="1" fieldPosition="0">
        <references count="3">
          <reference field="2" count="1" selected="0">
            <x v="16"/>
          </reference>
          <reference field="13" count="1" selected="0">
            <x v="2"/>
          </reference>
          <reference field="14" count="2">
            <x v="29"/>
            <x v="31"/>
          </reference>
        </references>
      </pivotArea>
    </format>
    <format dxfId="3991">
      <pivotArea dataOnly="0" labelOnly="1" fieldPosition="0">
        <references count="3">
          <reference field="2" count="1" selected="0">
            <x v="16"/>
          </reference>
          <reference field="13" count="1" selected="0">
            <x v="3"/>
          </reference>
          <reference field="14" count="2">
            <x v="0"/>
            <x v="1"/>
          </reference>
        </references>
      </pivotArea>
    </format>
    <format dxfId="3990">
      <pivotArea dataOnly="0" labelOnly="1" fieldPosition="0">
        <references count="3">
          <reference field="2" count="1" selected="0">
            <x v="17"/>
          </reference>
          <reference field="13" count="1" selected="0">
            <x v="0"/>
          </reference>
          <reference field="14" count="2">
            <x v="18"/>
            <x v="22"/>
          </reference>
        </references>
      </pivotArea>
    </format>
    <format dxfId="3989">
      <pivotArea dataOnly="0" labelOnly="1" fieldPosition="0">
        <references count="3">
          <reference field="2" count="1" selected="0">
            <x v="17"/>
          </reference>
          <reference field="13" count="1" selected="0">
            <x v="4"/>
          </reference>
          <reference field="14" count="1">
            <x v="8"/>
          </reference>
        </references>
      </pivotArea>
    </format>
    <format dxfId="3988">
      <pivotArea dataOnly="0" labelOnly="1" fieldPosition="0">
        <references count="3">
          <reference field="2" count="1" selected="0">
            <x v="18"/>
          </reference>
          <reference field="13" count="1" selected="0">
            <x v="1"/>
          </reference>
          <reference field="14" count="1">
            <x v="24"/>
          </reference>
        </references>
      </pivotArea>
    </format>
    <format dxfId="3987">
      <pivotArea dataOnly="0" labelOnly="1" fieldPosition="0">
        <references count="3">
          <reference field="2" count="1" selected="0">
            <x v="19"/>
          </reference>
          <reference field="13" count="1" selected="0">
            <x v="0"/>
          </reference>
          <reference field="14" count="1">
            <x v="16"/>
          </reference>
        </references>
      </pivotArea>
    </format>
    <format dxfId="3986">
      <pivotArea dataOnly="0" labelOnly="1" fieldPosition="0">
        <references count="3">
          <reference field="2" count="1" selected="0">
            <x v="19"/>
          </reference>
          <reference field="13" count="1" selected="0">
            <x v="2"/>
          </reference>
          <reference field="14" count="2">
            <x v="29"/>
            <x v="30"/>
          </reference>
        </references>
      </pivotArea>
    </format>
    <format dxfId="3985">
      <pivotArea dataOnly="0" labelOnly="1" fieldPosition="0">
        <references count="3">
          <reference field="2" count="1" selected="0">
            <x v="19"/>
          </reference>
          <reference field="13" count="1" selected="0">
            <x v="3"/>
          </reference>
          <reference field="14" count="1">
            <x v="6"/>
          </reference>
        </references>
      </pivotArea>
    </format>
    <format dxfId="3984">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3983">
      <pivotArea dataOnly="0" labelOnly="1" fieldPosition="0">
        <references count="3">
          <reference field="2" count="1" selected="0">
            <x v="20"/>
          </reference>
          <reference field="13" count="1" selected="0">
            <x v="0"/>
          </reference>
          <reference field="14" count="2">
            <x v="18"/>
            <x v="22"/>
          </reference>
        </references>
      </pivotArea>
    </format>
    <format dxfId="3982">
      <pivotArea dataOnly="0" labelOnly="1" fieldPosition="0">
        <references count="3">
          <reference field="2" count="1" selected="0">
            <x v="20"/>
          </reference>
          <reference field="13" count="1" selected="0">
            <x v="1"/>
          </reference>
          <reference field="14" count="1">
            <x v="28"/>
          </reference>
        </references>
      </pivotArea>
    </format>
    <format dxfId="3981">
      <pivotArea dataOnly="0" labelOnly="1" fieldPosition="0">
        <references count="3">
          <reference field="2" count="1" selected="0">
            <x v="20"/>
          </reference>
          <reference field="13" count="1" selected="0">
            <x v="2"/>
          </reference>
          <reference field="14" count="1">
            <x v="32"/>
          </reference>
        </references>
      </pivotArea>
    </format>
    <format dxfId="3980">
      <pivotArea dataOnly="0" labelOnly="1" fieldPosition="0">
        <references count="3">
          <reference field="2" count="1" selected="0">
            <x v="20"/>
          </reference>
          <reference field="13" count="1" selected="0">
            <x v="3"/>
          </reference>
          <reference field="14" count="1">
            <x v="6"/>
          </reference>
        </references>
      </pivotArea>
    </format>
    <format dxfId="3979">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3978">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3977">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3976">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3975">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3974">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3973">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3972">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3971">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3970">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3969">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3968">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3967">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3966">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3965">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3964">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3963">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3962">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3961">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3960">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3959">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3958">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3957">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3956">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3955">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3954">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3953">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3952">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3951">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3950">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3949">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3948">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3947">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3946">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3945">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3944">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3943">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3942">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3941">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3940">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3939">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3938">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3937">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3936">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3935">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3934">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3933">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3932">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3931">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3930">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3929">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3928">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3927">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3926">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3925">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3924">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3923">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3922">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3921">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3920">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3919">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3918">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3917">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3916">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3915">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3914">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3913">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3912">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3911">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3910">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3909">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3908">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3907">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3906">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3905">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3904">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3903">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3902">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3901">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3900">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3899">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3898">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3897">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3896">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3895">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3894">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3893">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3892">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3891">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3890">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3889">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3888">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3887">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3886">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3885">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3884">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3883">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3882">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3881">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3880">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3879">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3878">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3877">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3876">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3875">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3874">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3873">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3872">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3871">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3870">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3869">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3868">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3867">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3866">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3865">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3864">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3863">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3862">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3861">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3860">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3859">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3858">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3857">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3856">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3855">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3854">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3853">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3852">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3851">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3850">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3849">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3848">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3847">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3846">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3845">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3844">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3843">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3842">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3841">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3840">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3839">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3838">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3837">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3836">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3835">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3834">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3833">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3832">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3831">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3830">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3829">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3828">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3827">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3826">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3825">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3824">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3823">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3822">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3821">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3820">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3819">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3818">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3817">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3816">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3815">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3814">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3813">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3812">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3811">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3810">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3809">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3808">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3807">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3806">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3805">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3804">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3803">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3802">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3801">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3800">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3799">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3798">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3797">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3796">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3795">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3794">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3793">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3792">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3791">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3790">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3789">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3788">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3787">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3786">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3785">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3784">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3783">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3782">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3781">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3780">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3779">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3778">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3777">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3776">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3775">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3774">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3773">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3772">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3771">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3770">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3769">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3768">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3767">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3766">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3765">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3764">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3763">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3762">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3761">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3760">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3759">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3758">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3757">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3756">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3755">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3754">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3753">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3752">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3751">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3750">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3749">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3748">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3747">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3746">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3745">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3744">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3743">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3742">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3741">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3740">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3739">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3738">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3737">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3736">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3735">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3734">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3733">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3732">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3731">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3730">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3729">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3728">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3727">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3726">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3725">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3724">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3723">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3722">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3721">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3720">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3719">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3718">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3717">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3716">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3715">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3714">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3713">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3712">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3711">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3710">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3709">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3708">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3707">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3706">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3705">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3704">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3703">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3702">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3701">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3700">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3699">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3698">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3697">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3696">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3695">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3694">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3693">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3692">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3691">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3690">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3689">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3688">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3687">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3686">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3685">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3684">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3683">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3682">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3681">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3680">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3679">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3678">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3677">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3676">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3675">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3674">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3673">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3672">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3671">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3670">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3669">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3668">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3667">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3666">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3665">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3664">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3663">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3662">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3661">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3660">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3659">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3658">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3657">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3656">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3655">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3654">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3653">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3652">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3651">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3650">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3649">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3648">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3647">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3646">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3645">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3644">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3643">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3642">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3641">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3640">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3639">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3638">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3637">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3636">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3635">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3634">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3633">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3632">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3631">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3630">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3629">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3628">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3627">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3626">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3625">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3624">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3623">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3622">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3621">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3620">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3619">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3618">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3617">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3616">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3615">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3614">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3613">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3612">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3611">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3610">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3609">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3608">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3607">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3606">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3605">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3604">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3603">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3602">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3601">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3600">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3599">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3598">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3597">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3596">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3595">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3594">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3593">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3592">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3591">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3590">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3589">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3588">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3587">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3586">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3585">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3584">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3583">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3582">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3581">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3580">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3579">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3578">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3577">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3576">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3575">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3574">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3573">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3572">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3571">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3570">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3569">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3568">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3567">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3566">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3565">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3564">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3563">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3562">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3561">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3560">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3559">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3558">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3557">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3556">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3555">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3554">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3553">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3552">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3551">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3550">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3549">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3548">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3547">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3546">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3545">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3544">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3543">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3542">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3541">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3540">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3539">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3538">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3537">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3536">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3535">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3534">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3533">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3532">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3531">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3530">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3529">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3528">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3527">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3526">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3525">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3524">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3523">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3522">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3521">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3520">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3519">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3518">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3517">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3516">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3515">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3514">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3513">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3512">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3511">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3510">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3509">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3508">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3507">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3506">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3505">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3504">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3503">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3502">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3501">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3500">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3499">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3498">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3497">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3496">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3495">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3494">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3493">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3492">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3491">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3490">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3489">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3488">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3487">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3486">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3485">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3484">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3483">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3482">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3481">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3480">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3479">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3478">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3477">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3476">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3475">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3474">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3473">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3472">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3471">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3470">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3469">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3468">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3467">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3466">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3465">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3464">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3463">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3462">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3461">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3460">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3459">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3458">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3457">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3456">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3455">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3454">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3453">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3452">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3451">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3450">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3449">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3448">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3447">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3446">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3445">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3444">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3443">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3442">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3441">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3440">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3439">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3438">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3437">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3436">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3435">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3434">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3433">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3432">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3431">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3430">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3429">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3428">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3427">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3426">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3425">
      <pivotArea dataOnly="0" labelOnly="1" outline="0" fieldPosition="0">
        <references count="1">
          <reference field="4294967294" count="8">
            <x v="0"/>
            <x v="1"/>
            <x v="2"/>
            <x v="3"/>
            <x v="4"/>
            <x v="5"/>
            <x v="6"/>
            <x v="7"/>
          </reference>
        </references>
      </pivotArea>
    </format>
    <format dxfId="3424">
      <pivotArea dataOnly="0" labelOnly="1" fieldPosition="0">
        <references count="1">
          <reference field="2" count="0"/>
        </references>
      </pivotArea>
    </format>
    <format dxfId="3423">
      <pivotArea dataOnly="0" labelOnly="1" fieldPosition="0">
        <references count="1">
          <reference field="13" count="0"/>
        </references>
      </pivotArea>
    </format>
    <format dxfId="3422">
      <pivotArea dataOnly="0" labelOnly="1" fieldPosition="0">
        <references count="1">
          <reference field="14" count="0"/>
        </references>
      </pivotArea>
    </format>
    <format dxfId="3421">
      <pivotArea dataOnly="0" labelOnly="1" fieldPosition="0">
        <references count="1">
          <reference field="15" count="0"/>
        </references>
      </pivotArea>
    </format>
    <format dxfId="3420">
      <pivotArea outline="0" collapsedLevelsAreSubtotals="1" fieldPosition="0">
        <references count="1">
          <reference field="4294967294" count="2" selected="0">
            <x v="6"/>
            <x v="7"/>
          </reference>
        </references>
      </pivotArea>
    </format>
    <format dxfId="3419">
      <pivotArea dataOnly="0" labelOnly="1" outline="0" fieldPosition="0">
        <references count="1">
          <reference field="4294967294" count="2">
            <x v="6"/>
            <x v="7"/>
          </reference>
        </references>
      </pivotArea>
    </format>
    <format dxfId="3418">
      <pivotArea outline="0" collapsedLevelsAreSubtotals="1" fieldPosition="0">
        <references count="1">
          <reference field="4294967294" count="2" selected="0">
            <x v="6"/>
            <x v="7"/>
          </reference>
        </references>
      </pivotArea>
    </format>
    <format dxfId="3417">
      <pivotArea field="2" type="button" dataOnly="0" labelOnly="1" outline="0" axis="axisRow" fieldPosition="0"/>
    </format>
    <format dxfId="3416">
      <pivotArea dataOnly="0" labelOnly="1" outline="0" fieldPosition="0">
        <references count="1">
          <reference field="4294967294" count="8">
            <x v="0"/>
            <x v="1"/>
            <x v="2"/>
            <x v="3"/>
            <x v="4"/>
            <x v="5"/>
            <x v="6"/>
            <x v="7"/>
          </reference>
        </references>
      </pivotArea>
    </format>
    <format dxfId="3415">
      <pivotArea field="3" type="button" dataOnly="0" labelOnly="1" outline="0" axis="axisPage" fieldPosition="0"/>
    </format>
    <format dxfId="3414">
      <pivotArea field="2" type="button" dataOnly="0" labelOnly="1" outline="0" axis="axisRow" fieldPosition="0"/>
    </format>
    <format dxfId="3413">
      <pivotArea dataOnly="0" labelOnly="1" fieldPosition="0">
        <references count="1">
          <reference field="2" count="1">
            <x v="8"/>
          </reference>
        </references>
      </pivotArea>
    </format>
    <format dxfId="3412">
      <pivotArea dataOnly="0" labelOnly="1" grandRow="1" outline="0" fieldPosition="0"/>
    </format>
    <format dxfId="3411">
      <pivotArea dataOnly="0" labelOnly="1" fieldPosition="0">
        <references count="2">
          <reference field="2" count="1" selected="0">
            <x v="8"/>
          </reference>
          <reference field="13" count="3">
            <x v="1"/>
            <x v="3"/>
            <x v="4"/>
          </reference>
        </references>
      </pivotArea>
    </format>
    <format dxfId="3410">
      <pivotArea dataOnly="0" labelOnly="1" fieldPosition="0">
        <references count="3">
          <reference field="2" count="1" selected="0">
            <x v="8"/>
          </reference>
          <reference field="13" count="1" selected="0">
            <x v="1"/>
          </reference>
          <reference field="14" count="1">
            <x v="27"/>
          </reference>
        </references>
      </pivotArea>
    </format>
    <format dxfId="3409">
      <pivotArea dataOnly="0" labelOnly="1" fieldPosition="0">
        <references count="3">
          <reference field="2" count="1" selected="0">
            <x v="8"/>
          </reference>
          <reference field="13" count="1" selected="0">
            <x v="3"/>
          </reference>
          <reference field="14" count="1">
            <x v="1"/>
          </reference>
        </references>
      </pivotArea>
    </format>
    <format dxfId="3408">
      <pivotArea dataOnly="0" labelOnly="1" fieldPosition="0">
        <references count="3">
          <reference field="2" count="1" selected="0">
            <x v="8"/>
          </reference>
          <reference field="13" count="1" selected="0">
            <x v="4"/>
          </reference>
          <reference field="14" count="2">
            <x v="8"/>
            <x v="11"/>
          </reference>
        </references>
      </pivotArea>
    </format>
    <format dxfId="3407">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3406">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3405">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3404">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3403">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3402">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3401">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3400">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3399">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3398">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3397">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3396">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3395">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3394">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3393">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3392">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3391">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3390">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3389">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3388">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3387">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3386">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3385">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3384">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3383">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3382">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3381">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3380">
      <pivotArea outline="0" collapsedLevelsAreSubtotals="1" fieldPosition="0">
        <references count="1">
          <reference field="4294967294" count="6" selected="0">
            <x v="0"/>
            <x v="1"/>
            <x v="2"/>
            <x v="3"/>
            <x v="4"/>
            <x v="5"/>
          </reference>
        </references>
      </pivotArea>
    </format>
    <format dxfId="3379">
      <pivotArea dataOnly="0" labelOnly="1" outline="0" fieldPosition="0">
        <references count="1">
          <reference field="3" count="1">
            <x v="16"/>
          </reference>
        </references>
      </pivotArea>
    </format>
    <format dxfId="3378">
      <pivotArea dataOnly="0" labelOnly="1" outline="0" fieldPosition="0">
        <references count="1">
          <reference field="4294967294" count="6">
            <x v="0"/>
            <x v="1"/>
            <x v="2"/>
            <x v="3"/>
            <x v="4"/>
            <x v="5"/>
          </reference>
        </references>
      </pivotArea>
    </format>
    <format dxfId="3377">
      <pivotArea outline="0" collapsedLevelsAreSubtotals="1" fieldPosition="0">
        <references count="1">
          <reference field="4294967294" count="2" selected="0">
            <x v="6"/>
            <x v="7"/>
          </reference>
        </references>
      </pivotArea>
    </format>
    <format dxfId="3376">
      <pivotArea dataOnly="0" labelOnly="1" outline="0" fieldPosition="0">
        <references count="1">
          <reference field="4294967294" count="2">
            <x v="6"/>
            <x v="7"/>
          </reference>
        </references>
      </pivotArea>
    </format>
    <format dxfId="3375">
      <pivotArea outline="0" collapsedLevelsAreSubtotals="1" fieldPosition="0">
        <references count="1">
          <reference field="4294967294" count="2" selected="0">
            <x v="6"/>
            <x v="7"/>
          </reference>
        </references>
      </pivotArea>
    </format>
    <format dxfId="3374">
      <pivotArea dataOnly="0" labelOnly="1" outline="0" fieldPosition="0">
        <references count="1">
          <reference field="4294967294" count="2">
            <x v="6"/>
            <x v="7"/>
          </reference>
        </references>
      </pivotArea>
    </format>
    <format dxfId="3373">
      <pivotArea outline="0" collapsedLevelsAreSubtotals="1" fieldPosition="0">
        <references count="1">
          <reference field="4294967294" count="2" selected="0">
            <x v="6"/>
            <x v="7"/>
          </reference>
        </references>
      </pivotArea>
    </format>
    <format dxfId="3372">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9"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56"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53">
    <i>
      <x v="10"/>
    </i>
    <i r="1">
      <x/>
    </i>
    <i r="2">
      <x v="16"/>
    </i>
    <i r="3">
      <x v="57"/>
    </i>
    <i r="4">
      <x v="81"/>
    </i>
    <i r="5">
      <x/>
    </i>
    <i r="5">
      <x v="62"/>
    </i>
    <i r="4">
      <x v="212"/>
    </i>
    <i r="5">
      <x/>
    </i>
    <i r="5">
      <x v="62"/>
    </i>
    <i r="4">
      <x v="218"/>
    </i>
    <i r="5">
      <x/>
    </i>
    <i r="5">
      <x v="62"/>
    </i>
    <i r="3">
      <x v="58"/>
    </i>
    <i r="4">
      <x v="221"/>
    </i>
    <i r="5">
      <x v="18"/>
    </i>
    <i r="5">
      <x v="62"/>
    </i>
    <i r="4">
      <x v="222"/>
    </i>
    <i r="5">
      <x v="18"/>
    </i>
    <i r="5">
      <x v="62"/>
    </i>
    <i r="5">
      <x v="89"/>
    </i>
    <i r="3">
      <x v="59"/>
    </i>
    <i r="4">
      <x v="70"/>
    </i>
    <i r="5">
      <x/>
    </i>
    <i r="5">
      <x v="62"/>
    </i>
    <i r="3">
      <x v="60"/>
    </i>
    <i r="4">
      <x v="76"/>
    </i>
    <i r="5">
      <x/>
    </i>
    <i r="5">
      <x v="62"/>
    </i>
    <i r="5">
      <x v="101"/>
    </i>
    <i r="4">
      <x v="242"/>
    </i>
    <i r="5">
      <x/>
    </i>
    <i r="5">
      <x v="62"/>
    </i>
    <i r="3">
      <x v="61"/>
    </i>
    <i r="4">
      <x v="219"/>
    </i>
    <i r="5">
      <x v="18"/>
    </i>
    <i r="5">
      <x v="22"/>
    </i>
    <i r="5">
      <x v="62"/>
    </i>
    <i r="3">
      <x v="62"/>
    </i>
    <i r="4">
      <x v="69"/>
    </i>
    <i r="5">
      <x v="18"/>
    </i>
    <i r="5">
      <x v="62"/>
    </i>
    <i r="3">
      <x v="63"/>
    </i>
    <i r="4">
      <x v="236"/>
    </i>
    <i r="5">
      <x/>
    </i>
    <i r="5">
      <x v="62"/>
    </i>
    <i r="5">
      <x v="89"/>
    </i>
    <i r="2">
      <x v="22"/>
    </i>
    <i r="3">
      <x v="93"/>
    </i>
    <i r="4">
      <x v="77"/>
    </i>
    <i r="5">
      <x v="23"/>
    </i>
    <i r="5">
      <x v="62"/>
    </i>
    <i t="grand">
      <x/>
    </i>
  </rowItems>
  <colFields count="1">
    <field x="-2"/>
  </colFields>
  <colItems count="8">
    <i>
      <x/>
    </i>
    <i i="1">
      <x v="1"/>
    </i>
    <i i="2">
      <x v="2"/>
    </i>
    <i i="3">
      <x v="3"/>
    </i>
    <i i="4">
      <x v="4"/>
    </i>
    <i i="5">
      <x v="5"/>
    </i>
    <i i="6">
      <x v="6"/>
    </i>
    <i i="7">
      <x v="7"/>
    </i>
  </colItems>
  <pageFields count="1">
    <pageField fld="3" item="17"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58">
    <format dxfId="3371">
      <pivotArea outline="0" collapsedLevelsAreSubtotals="1" fieldPosition="0">
        <references count="1">
          <reference field="4294967294" count="2" selected="0">
            <x v="6"/>
            <x v="7"/>
          </reference>
        </references>
      </pivotArea>
    </format>
    <format dxfId="3370">
      <pivotArea dataOnly="0" labelOnly="1" outline="0" fieldPosition="0">
        <references count="1">
          <reference field="4294967294" count="2">
            <x v="6"/>
            <x v="7"/>
          </reference>
        </references>
      </pivotArea>
    </format>
    <format dxfId="3369">
      <pivotArea outline="0" collapsedLevelsAreSubtotals="1" fieldPosition="0">
        <references count="1">
          <reference field="4294967294" count="2" selected="0">
            <x v="6"/>
            <x v="7"/>
          </reference>
        </references>
      </pivotArea>
    </format>
    <format dxfId="3368">
      <pivotArea dataOnly="0" labelOnly="1" outline="0" fieldPosition="0">
        <references count="1">
          <reference field="4294967294" count="2">
            <x v="6"/>
            <x v="7"/>
          </reference>
        </references>
      </pivotArea>
    </format>
    <format dxfId="3367">
      <pivotArea dataOnly="0" labelOnly="1" fieldPosition="0">
        <references count="1">
          <reference field="13" count="0"/>
        </references>
      </pivotArea>
    </format>
    <format dxfId="3366">
      <pivotArea dataOnly="0" labelOnly="1" fieldPosition="0">
        <references count="1">
          <reference field="14" count="0"/>
        </references>
      </pivotArea>
    </format>
    <format dxfId="3365">
      <pivotArea dataOnly="0" labelOnly="1" fieldPosition="0">
        <references count="1">
          <reference field="14" count="0"/>
        </references>
      </pivotArea>
    </format>
    <format dxfId="3364">
      <pivotArea dataOnly="0" labelOnly="1" fieldPosition="0">
        <references count="1">
          <reference field="15" count="0"/>
        </references>
      </pivotArea>
    </format>
    <format dxfId="3363">
      <pivotArea dataOnly="0" labelOnly="1" fieldPosition="0">
        <references count="1">
          <reference field="15" count="0"/>
        </references>
      </pivotArea>
    </format>
    <format dxfId="3362">
      <pivotArea dataOnly="0" labelOnly="1" fieldPosition="0">
        <references count="1">
          <reference field="15" count="0"/>
        </references>
      </pivotArea>
    </format>
    <format dxfId="3361">
      <pivotArea dataOnly="0" labelOnly="1" fieldPosition="0">
        <references count="1">
          <reference field="12" count="0"/>
        </references>
      </pivotArea>
    </format>
    <format dxfId="3360">
      <pivotArea dataOnly="0" labelOnly="1" fieldPosition="0">
        <references count="1">
          <reference field="12" count="0"/>
        </references>
      </pivotArea>
    </format>
    <format dxfId="3359">
      <pivotArea dataOnly="0" labelOnly="1" fieldPosition="0">
        <references count="1">
          <reference field="12" count="0"/>
        </references>
      </pivotArea>
    </format>
    <format dxfId="3358">
      <pivotArea dataOnly="0" labelOnly="1" fieldPosition="0">
        <references count="1">
          <reference field="12" count="0"/>
        </references>
      </pivotArea>
    </format>
    <format dxfId="3357">
      <pivotArea dataOnly="0" labelOnly="1" fieldPosition="0">
        <references count="1">
          <reference field="8" count="0"/>
        </references>
      </pivotArea>
    </format>
    <format dxfId="3356">
      <pivotArea dataOnly="0" labelOnly="1" fieldPosition="0">
        <references count="1">
          <reference field="8" count="0"/>
        </references>
      </pivotArea>
    </format>
    <format dxfId="3355">
      <pivotArea dataOnly="0" labelOnly="1" fieldPosition="0">
        <references count="1">
          <reference field="8" count="0"/>
        </references>
      </pivotArea>
    </format>
    <format dxfId="3354">
      <pivotArea dataOnly="0" labelOnly="1" fieldPosition="0">
        <references count="1">
          <reference field="8" count="0"/>
        </references>
      </pivotArea>
    </format>
    <format dxfId="3353">
      <pivotArea dataOnly="0" labelOnly="1" fieldPosition="0">
        <references count="1">
          <reference field="8" count="0"/>
        </references>
      </pivotArea>
    </format>
    <format dxfId="3352">
      <pivotArea dataOnly="0" labelOnly="1" fieldPosition="0">
        <references count="1">
          <reference field="13" count="0"/>
        </references>
      </pivotArea>
    </format>
    <format dxfId="3351">
      <pivotArea dataOnly="0" labelOnly="1" fieldPosition="0">
        <references count="1">
          <reference field="14" count="0"/>
        </references>
      </pivotArea>
    </format>
    <format dxfId="3350">
      <pivotArea dataOnly="0" labelOnly="1" fieldPosition="0">
        <references count="1">
          <reference field="14" count="0"/>
        </references>
      </pivotArea>
    </format>
    <format dxfId="3349">
      <pivotArea dataOnly="0" labelOnly="1" fieldPosition="0">
        <references count="1">
          <reference field="15" count="0"/>
        </references>
      </pivotArea>
    </format>
    <format dxfId="3348">
      <pivotArea dataOnly="0" labelOnly="1" fieldPosition="0">
        <references count="1">
          <reference field="12" count="0"/>
        </references>
      </pivotArea>
    </format>
    <format dxfId="3347">
      <pivotArea dataOnly="0" labelOnly="1" fieldPosition="0">
        <references count="1">
          <reference field="12" count="0"/>
        </references>
      </pivotArea>
    </format>
    <format dxfId="3346">
      <pivotArea outline="0" collapsedLevelsAreSubtotals="1" fieldPosition="0">
        <references count="1">
          <reference field="4294967294" count="2" selected="0">
            <x v="6"/>
            <x v="7"/>
          </reference>
        </references>
      </pivotArea>
    </format>
    <format dxfId="3345">
      <pivotArea dataOnly="0" labelOnly="1" outline="0" fieldPosition="0">
        <references count="1">
          <reference field="4294967294" count="2">
            <x v="6"/>
            <x v="7"/>
          </reference>
        </references>
      </pivotArea>
    </format>
    <format dxfId="3344">
      <pivotArea type="all" dataOnly="0" outline="0" fieldPosition="0"/>
    </format>
    <format dxfId="3343">
      <pivotArea outline="0" collapsedLevelsAreSubtotals="1" fieldPosition="0"/>
    </format>
    <format dxfId="3342">
      <pivotArea field="2" type="button" dataOnly="0" labelOnly="1" outline="0" axis="axisRow" fieldPosition="0"/>
    </format>
    <format dxfId="3341">
      <pivotArea dataOnly="0" labelOnly="1" fieldPosition="0">
        <references count="1">
          <reference field="2" count="0"/>
        </references>
      </pivotArea>
    </format>
    <format dxfId="3340">
      <pivotArea dataOnly="0" labelOnly="1" grandRow="1" outline="0" fieldPosition="0"/>
    </format>
    <format dxfId="3339">
      <pivotArea dataOnly="0" labelOnly="1" fieldPosition="0">
        <references count="2">
          <reference field="2" count="1" selected="0">
            <x v="0"/>
          </reference>
          <reference field="13" count="2">
            <x v="0"/>
            <x v="1"/>
          </reference>
        </references>
      </pivotArea>
    </format>
    <format dxfId="3338">
      <pivotArea dataOnly="0" labelOnly="1" fieldPosition="0">
        <references count="2">
          <reference field="2" count="1" selected="0">
            <x v="1"/>
          </reference>
          <reference field="13" count="1">
            <x v="1"/>
          </reference>
        </references>
      </pivotArea>
    </format>
    <format dxfId="3337">
      <pivotArea dataOnly="0" labelOnly="1" fieldPosition="0">
        <references count="2">
          <reference field="2" count="1" selected="0">
            <x v="2"/>
          </reference>
          <reference field="13" count="1">
            <x v="3"/>
          </reference>
        </references>
      </pivotArea>
    </format>
    <format dxfId="3336">
      <pivotArea dataOnly="0" labelOnly="1" fieldPosition="0">
        <references count="2">
          <reference field="2" count="1" selected="0">
            <x v="3"/>
          </reference>
          <reference field="13" count="1">
            <x v="0"/>
          </reference>
        </references>
      </pivotArea>
    </format>
    <format dxfId="3335">
      <pivotArea dataOnly="0" labelOnly="1" fieldPosition="0">
        <references count="2">
          <reference field="2" count="1" selected="0">
            <x v="4"/>
          </reference>
          <reference field="13" count="1">
            <x v="0"/>
          </reference>
        </references>
      </pivotArea>
    </format>
    <format dxfId="3334">
      <pivotArea dataOnly="0" labelOnly="1" fieldPosition="0">
        <references count="2">
          <reference field="2" count="1" selected="0">
            <x v="5"/>
          </reference>
          <reference field="13" count="1">
            <x v="3"/>
          </reference>
        </references>
      </pivotArea>
    </format>
    <format dxfId="3333">
      <pivotArea dataOnly="0" labelOnly="1" fieldPosition="0">
        <references count="2">
          <reference field="2" count="1" selected="0">
            <x v="6"/>
          </reference>
          <reference field="13" count="1">
            <x v="1"/>
          </reference>
        </references>
      </pivotArea>
    </format>
    <format dxfId="3332">
      <pivotArea dataOnly="0" labelOnly="1" fieldPosition="0">
        <references count="2">
          <reference field="2" count="1" selected="0">
            <x v="7"/>
          </reference>
          <reference field="13" count="1">
            <x v="0"/>
          </reference>
        </references>
      </pivotArea>
    </format>
    <format dxfId="3331">
      <pivotArea dataOnly="0" labelOnly="1" fieldPosition="0">
        <references count="2">
          <reference field="2" count="1" selected="0">
            <x v="8"/>
          </reference>
          <reference field="13" count="3">
            <x v="1"/>
            <x v="3"/>
            <x v="4"/>
          </reference>
        </references>
      </pivotArea>
    </format>
    <format dxfId="3330">
      <pivotArea dataOnly="0" labelOnly="1" fieldPosition="0">
        <references count="2">
          <reference field="2" count="1" selected="0">
            <x v="9"/>
          </reference>
          <reference field="13" count="3">
            <x v="0"/>
            <x v="3"/>
            <x v="4"/>
          </reference>
        </references>
      </pivotArea>
    </format>
    <format dxfId="3329">
      <pivotArea dataOnly="0" labelOnly="1" fieldPosition="0">
        <references count="2">
          <reference field="2" count="1" selected="0">
            <x v="10"/>
          </reference>
          <reference field="13" count="1">
            <x v="0"/>
          </reference>
        </references>
      </pivotArea>
    </format>
    <format dxfId="3328">
      <pivotArea dataOnly="0" labelOnly="1" fieldPosition="0">
        <references count="2">
          <reference field="2" count="1" selected="0">
            <x v="11"/>
          </reference>
          <reference field="13" count="1">
            <x v="3"/>
          </reference>
        </references>
      </pivotArea>
    </format>
    <format dxfId="3327">
      <pivotArea dataOnly="0" labelOnly="1" fieldPosition="0">
        <references count="2">
          <reference field="2" count="1" selected="0">
            <x v="12"/>
          </reference>
          <reference field="13" count="1">
            <x v="3"/>
          </reference>
        </references>
      </pivotArea>
    </format>
    <format dxfId="3326">
      <pivotArea dataOnly="0" labelOnly="1" fieldPosition="0">
        <references count="2">
          <reference field="2" count="1" selected="0">
            <x v="13"/>
          </reference>
          <reference field="13" count="1">
            <x v="1"/>
          </reference>
        </references>
      </pivotArea>
    </format>
    <format dxfId="3325">
      <pivotArea dataOnly="0" labelOnly="1" fieldPosition="0">
        <references count="2">
          <reference field="2" count="1" selected="0">
            <x v="14"/>
          </reference>
          <reference field="13" count="3">
            <x v="2"/>
            <x v="3"/>
            <x v="4"/>
          </reference>
        </references>
      </pivotArea>
    </format>
    <format dxfId="3324">
      <pivotArea dataOnly="0" labelOnly="1" fieldPosition="0">
        <references count="2">
          <reference field="2" count="1" selected="0">
            <x v="15"/>
          </reference>
          <reference field="13" count="1">
            <x v="3"/>
          </reference>
        </references>
      </pivotArea>
    </format>
    <format dxfId="3323">
      <pivotArea dataOnly="0" labelOnly="1" fieldPosition="0">
        <references count="2">
          <reference field="2" count="1" selected="0">
            <x v="16"/>
          </reference>
          <reference field="13" count="4">
            <x v="0"/>
            <x v="1"/>
            <x v="2"/>
            <x v="3"/>
          </reference>
        </references>
      </pivotArea>
    </format>
    <format dxfId="3322">
      <pivotArea dataOnly="0" labelOnly="1" fieldPosition="0">
        <references count="2">
          <reference field="2" count="1" selected="0">
            <x v="17"/>
          </reference>
          <reference field="13" count="2">
            <x v="0"/>
            <x v="4"/>
          </reference>
        </references>
      </pivotArea>
    </format>
    <format dxfId="3321">
      <pivotArea dataOnly="0" labelOnly="1" fieldPosition="0">
        <references count="2">
          <reference field="2" count="1" selected="0">
            <x v="18"/>
          </reference>
          <reference field="13" count="1">
            <x v="1"/>
          </reference>
        </references>
      </pivotArea>
    </format>
    <format dxfId="3320">
      <pivotArea dataOnly="0" labelOnly="1" fieldPosition="0">
        <references count="2">
          <reference field="2" count="1" selected="0">
            <x v="19"/>
          </reference>
          <reference field="13" count="4">
            <x v="0"/>
            <x v="2"/>
            <x v="3"/>
            <x v="4"/>
          </reference>
        </references>
      </pivotArea>
    </format>
    <format dxfId="3319">
      <pivotArea dataOnly="0" labelOnly="1" fieldPosition="0">
        <references count="2">
          <reference field="2" count="1" selected="0">
            <x v="20"/>
          </reference>
          <reference field="13" count="4">
            <x v="0"/>
            <x v="1"/>
            <x v="2"/>
            <x v="3"/>
          </reference>
        </references>
      </pivotArea>
    </format>
    <format dxfId="3318">
      <pivotArea dataOnly="0" labelOnly="1" fieldPosition="0">
        <references count="3">
          <reference field="2" count="1" selected="0">
            <x v="0"/>
          </reference>
          <reference field="13" count="1" selected="0">
            <x v="0"/>
          </reference>
          <reference field="14" count="3">
            <x v="16"/>
            <x v="17"/>
            <x v="19"/>
          </reference>
        </references>
      </pivotArea>
    </format>
    <format dxfId="3317">
      <pivotArea dataOnly="0" labelOnly="1" fieldPosition="0">
        <references count="3">
          <reference field="2" count="1" selected="0">
            <x v="0"/>
          </reference>
          <reference field="13" count="1" selected="0">
            <x v="1"/>
          </reference>
          <reference field="14" count="2">
            <x v="23"/>
            <x v="26"/>
          </reference>
        </references>
      </pivotArea>
    </format>
    <format dxfId="3316">
      <pivotArea dataOnly="0" labelOnly="1" fieldPosition="0">
        <references count="3">
          <reference field="2" count="1" selected="0">
            <x v="1"/>
          </reference>
          <reference field="13" count="1" selected="0">
            <x v="1"/>
          </reference>
          <reference field="14" count="1">
            <x v="25"/>
          </reference>
        </references>
      </pivotArea>
    </format>
    <format dxfId="3315">
      <pivotArea dataOnly="0" labelOnly="1" fieldPosition="0">
        <references count="3">
          <reference field="2" count="1" selected="0">
            <x v="2"/>
          </reference>
          <reference field="13" count="1" selected="0">
            <x v="3"/>
          </reference>
          <reference field="14" count="1">
            <x v="6"/>
          </reference>
        </references>
      </pivotArea>
    </format>
    <format dxfId="3314">
      <pivotArea dataOnly="0" labelOnly="1" fieldPosition="0">
        <references count="3">
          <reference field="2" count="1" selected="0">
            <x v="3"/>
          </reference>
          <reference field="13" count="1" selected="0">
            <x v="0"/>
          </reference>
          <reference field="14" count="1">
            <x v="17"/>
          </reference>
        </references>
      </pivotArea>
    </format>
    <format dxfId="3313">
      <pivotArea dataOnly="0" labelOnly="1" fieldPosition="0">
        <references count="3">
          <reference field="2" count="1" selected="0">
            <x v="4"/>
          </reference>
          <reference field="13" count="1" selected="0">
            <x v="0"/>
          </reference>
          <reference field="14" count="1">
            <x v="18"/>
          </reference>
        </references>
      </pivotArea>
    </format>
    <format dxfId="3312">
      <pivotArea dataOnly="0" labelOnly="1" fieldPosition="0">
        <references count="3">
          <reference field="2" count="1" selected="0">
            <x v="5"/>
          </reference>
          <reference field="13" count="1" selected="0">
            <x v="3"/>
          </reference>
          <reference field="14" count="2">
            <x v="1"/>
            <x v="5"/>
          </reference>
        </references>
      </pivotArea>
    </format>
    <format dxfId="3311">
      <pivotArea dataOnly="0" labelOnly="1" fieldPosition="0">
        <references count="3">
          <reference field="2" count="1" selected="0">
            <x v="6"/>
          </reference>
          <reference field="13" count="1" selected="0">
            <x v="1"/>
          </reference>
          <reference field="14" count="1">
            <x v="26"/>
          </reference>
        </references>
      </pivotArea>
    </format>
    <format dxfId="3310">
      <pivotArea dataOnly="0" labelOnly="1" fieldPosition="0">
        <references count="3">
          <reference field="2" count="1" selected="0">
            <x v="7"/>
          </reference>
          <reference field="13" count="1" selected="0">
            <x v="0"/>
          </reference>
          <reference field="14" count="1">
            <x v="20"/>
          </reference>
        </references>
      </pivotArea>
    </format>
    <format dxfId="3309">
      <pivotArea dataOnly="0" labelOnly="1" fieldPosition="0">
        <references count="3">
          <reference field="2" count="1" selected="0">
            <x v="8"/>
          </reference>
          <reference field="13" count="1" selected="0">
            <x v="1"/>
          </reference>
          <reference field="14" count="1">
            <x v="27"/>
          </reference>
        </references>
      </pivotArea>
    </format>
    <format dxfId="3308">
      <pivotArea dataOnly="0" labelOnly="1" fieldPosition="0">
        <references count="3">
          <reference field="2" count="1" selected="0">
            <x v="8"/>
          </reference>
          <reference field="13" count="1" selected="0">
            <x v="3"/>
          </reference>
          <reference field="14" count="1">
            <x v="1"/>
          </reference>
        </references>
      </pivotArea>
    </format>
    <format dxfId="3307">
      <pivotArea dataOnly="0" labelOnly="1" fieldPosition="0">
        <references count="3">
          <reference field="2" count="1" selected="0">
            <x v="8"/>
          </reference>
          <reference field="13" count="1" selected="0">
            <x v="4"/>
          </reference>
          <reference field="14" count="2">
            <x v="8"/>
            <x v="11"/>
          </reference>
        </references>
      </pivotArea>
    </format>
    <format dxfId="3306">
      <pivotArea dataOnly="0" labelOnly="1" fieldPosition="0">
        <references count="3">
          <reference field="2" count="1" selected="0">
            <x v="9"/>
          </reference>
          <reference field="13" count="1" selected="0">
            <x v="0"/>
          </reference>
          <reference field="14" count="1">
            <x v="19"/>
          </reference>
        </references>
      </pivotArea>
    </format>
    <format dxfId="3305">
      <pivotArea dataOnly="0" labelOnly="1" fieldPosition="0">
        <references count="3">
          <reference field="2" count="1" selected="0">
            <x v="9"/>
          </reference>
          <reference field="13" count="1" selected="0">
            <x v="3"/>
          </reference>
          <reference field="14" count="4">
            <x v="2"/>
            <x v="3"/>
            <x v="4"/>
            <x v="6"/>
          </reference>
        </references>
      </pivotArea>
    </format>
    <format dxfId="3304">
      <pivotArea dataOnly="0" labelOnly="1" fieldPosition="0">
        <references count="3">
          <reference field="2" count="1" selected="0">
            <x v="9"/>
          </reference>
          <reference field="13" count="1" selected="0">
            <x v="4"/>
          </reference>
          <reference field="14" count="1">
            <x v="8"/>
          </reference>
        </references>
      </pivotArea>
    </format>
    <format dxfId="3303">
      <pivotArea dataOnly="0" labelOnly="1" fieldPosition="0">
        <references count="3">
          <reference field="2" count="1" selected="0">
            <x v="10"/>
          </reference>
          <reference field="13" count="1" selected="0">
            <x v="0"/>
          </reference>
          <reference field="14" count="2">
            <x v="16"/>
            <x v="22"/>
          </reference>
        </references>
      </pivotArea>
    </format>
    <format dxfId="3302">
      <pivotArea dataOnly="0" labelOnly="1" fieldPosition="0">
        <references count="3">
          <reference field="2" count="1" selected="0">
            <x v="11"/>
          </reference>
          <reference field="13" count="1" selected="0">
            <x v="3"/>
          </reference>
          <reference field="14" count="1">
            <x v="2"/>
          </reference>
        </references>
      </pivotArea>
    </format>
    <format dxfId="3301">
      <pivotArea dataOnly="0" labelOnly="1" fieldPosition="0">
        <references count="3">
          <reference field="2" count="1" selected="0">
            <x v="12"/>
          </reference>
          <reference field="13" count="1" selected="0">
            <x v="3"/>
          </reference>
          <reference field="14" count="1">
            <x v="6"/>
          </reference>
        </references>
      </pivotArea>
    </format>
    <format dxfId="3300">
      <pivotArea dataOnly="0" labelOnly="1" fieldPosition="0">
        <references count="3">
          <reference field="2" count="1" selected="0">
            <x v="13"/>
          </reference>
          <reference field="13" count="1" selected="0">
            <x v="1"/>
          </reference>
          <reference field="14" count="1">
            <x v="24"/>
          </reference>
        </references>
      </pivotArea>
    </format>
    <format dxfId="3299">
      <pivotArea dataOnly="0" labelOnly="1" fieldPosition="0">
        <references count="3">
          <reference field="2" count="1" selected="0">
            <x v="14"/>
          </reference>
          <reference field="13" count="1" selected="0">
            <x v="2"/>
          </reference>
          <reference field="14" count="2">
            <x v="29"/>
            <x v="30"/>
          </reference>
        </references>
      </pivotArea>
    </format>
    <format dxfId="3298">
      <pivotArea dataOnly="0" labelOnly="1" fieldPosition="0">
        <references count="3">
          <reference field="2" count="1" selected="0">
            <x v="14"/>
          </reference>
          <reference field="13" count="1" selected="0">
            <x v="3"/>
          </reference>
          <reference field="14" count="1">
            <x v="7"/>
          </reference>
        </references>
      </pivotArea>
    </format>
    <format dxfId="3297">
      <pivotArea dataOnly="0" labelOnly="1" fieldPosition="0">
        <references count="3">
          <reference field="2" count="1" selected="0">
            <x v="14"/>
          </reference>
          <reference field="13" count="1" selected="0">
            <x v="4"/>
          </reference>
          <reference field="14" count="1">
            <x v="8"/>
          </reference>
        </references>
      </pivotArea>
    </format>
    <format dxfId="3296">
      <pivotArea dataOnly="0" labelOnly="1" fieldPosition="0">
        <references count="3">
          <reference field="2" count="1" selected="0">
            <x v="15"/>
          </reference>
          <reference field="13" count="1" selected="0">
            <x v="3"/>
          </reference>
          <reference field="14" count="1">
            <x v="6"/>
          </reference>
        </references>
      </pivotArea>
    </format>
    <format dxfId="3295">
      <pivotArea dataOnly="0" labelOnly="1" fieldPosition="0">
        <references count="3">
          <reference field="2" count="1" selected="0">
            <x v="16"/>
          </reference>
          <reference field="13" count="1" selected="0">
            <x v="0"/>
          </reference>
          <reference field="14" count="1">
            <x v="21"/>
          </reference>
        </references>
      </pivotArea>
    </format>
    <format dxfId="3294">
      <pivotArea dataOnly="0" labelOnly="1" fieldPosition="0">
        <references count="3">
          <reference field="2" count="1" selected="0">
            <x v="16"/>
          </reference>
          <reference field="13" count="1" selected="0">
            <x v="1"/>
          </reference>
          <reference field="14" count="1">
            <x v="24"/>
          </reference>
        </references>
      </pivotArea>
    </format>
    <format dxfId="3293">
      <pivotArea dataOnly="0" labelOnly="1" fieldPosition="0">
        <references count="3">
          <reference field="2" count="1" selected="0">
            <x v="16"/>
          </reference>
          <reference field="13" count="1" selected="0">
            <x v="2"/>
          </reference>
          <reference field="14" count="2">
            <x v="29"/>
            <x v="31"/>
          </reference>
        </references>
      </pivotArea>
    </format>
    <format dxfId="3292">
      <pivotArea dataOnly="0" labelOnly="1" fieldPosition="0">
        <references count="3">
          <reference field="2" count="1" selected="0">
            <x v="16"/>
          </reference>
          <reference field="13" count="1" selected="0">
            <x v="3"/>
          </reference>
          <reference field="14" count="2">
            <x v="0"/>
            <x v="1"/>
          </reference>
        </references>
      </pivotArea>
    </format>
    <format dxfId="3291">
      <pivotArea dataOnly="0" labelOnly="1" fieldPosition="0">
        <references count="3">
          <reference field="2" count="1" selected="0">
            <x v="17"/>
          </reference>
          <reference field="13" count="1" selected="0">
            <x v="0"/>
          </reference>
          <reference field="14" count="2">
            <x v="18"/>
            <x v="22"/>
          </reference>
        </references>
      </pivotArea>
    </format>
    <format dxfId="3290">
      <pivotArea dataOnly="0" labelOnly="1" fieldPosition="0">
        <references count="3">
          <reference field="2" count="1" selected="0">
            <x v="17"/>
          </reference>
          <reference field="13" count="1" selected="0">
            <x v="4"/>
          </reference>
          <reference field="14" count="1">
            <x v="8"/>
          </reference>
        </references>
      </pivotArea>
    </format>
    <format dxfId="3289">
      <pivotArea dataOnly="0" labelOnly="1" fieldPosition="0">
        <references count="3">
          <reference field="2" count="1" selected="0">
            <x v="18"/>
          </reference>
          <reference field="13" count="1" selected="0">
            <x v="1"/>
          </reference>
          <reference field="14" count="1">
            <x v="24"/>
          </reference>
        </references>
      </pivotArea>
    </format>
    <format dxfId="3288">
      <pivotArea dataOnly="0" labelOnly="1" fieldPosition="0">
        <references count="3">
          <reference field="2" count="1" selected="0">
            <x v="19"/>
          </reference>
          <reference field="13" count="1" selected="0">
            <x v="0"/>
          </reference>
          <reference field="14" count="1">
            <x v="16"/>
          </reference>
        </references>
      </pivotArea>
    </format>
    <format dxfId="3287">
      <pivotArea dataOnly="0" labelOnly="1" fieldPosition="0">
        <references count="3">
          <reference field="2" count="1" selected="0">
            <x v="19"/>
          </reference>
          <reference field="13" count="1" selected="0">
            <x v="2"/>
          </reference>
          <reference field="14" count="2">
            <x v="29"/>
            <x v="30"/>
          </reference>
        </references>
      </pivotArea>
    </format>
    <format dxfId="3286">
      <pivotArea dataOnly="0" labelOnly="1" fieldPosition="0">
        <references count="3">
          <reference field="2" count="1" selected="0">
            <x v="19"/>
          </reference>
          <reference field="13" count="1" selected="0">
            <x v="3"/>
          </reference>
          <reference field="14" count="1">
            <x v="6"/>
          </reference>
        </references>
      </pivotArea>
    </format>
    <format dxfId="3285">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3284">
      <pivotArea dataOnly="0" labelOnly="1" fieldPosition="0">
        <references count="3">
          <reference field="2" count="1" selected="0">
            <x v="20"/>
          </reference>
          <reference field="13" count="1" selected="0">
            <x v="0"/>
          </reference>
          <reference field="14" count="2">
            <x v="18"/>
            <x v="22"/>
          </reference>
        </references>
      </pivotArea>
    </format>
    <format dxfId="3283">
      <pivotArea dataOnly="0" labelOnly="1" fieldPosition="0">
        <references count="3">
          <reference field="2" count="1" selected="0">
            <x v="20"/>
          </reference>
          <reference field="13" count="1" selected="0">
            <x v="1"/>
          </reference>
          <reference field="14" count="1">
            <x v="28"/>
          </reference>
        </references>
      </pivotArea>
    </format>
    <format dxfId="3282">
      <pivotArea dataOnly="0" labelOnly="1" fieldPosition="0">
        <references count="3">
          <reference field="2" count="1" selected="0">
            <x v="20"/>
          </reference>
          <reference field="13" count="1" selected="0">
            <x v="2"/>
          </reference>
          <reference field="14" count="1">
            <x v="32"/>
          </reference>
        </references>
      </pivotArea>
    </format>
    <format dxfId="3281">
      <pivotArea dataOnly="0" labelOnly="1" fieldPosition="0">
        <references count="3">
          <reference field="2" count="1" selected="0">
            <x v="20"/>
          </reference>
          <reference field="13" count="1" selected="0">
            <x v="3"/>
          </reference>
          <reference field="14" count="1">
            <x v="6"/>
          </reference>
        </references>
      </pivotArea>
    </format>
    <format dxfId="3280">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3279">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3278">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3277">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3276">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3275">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3274">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3273">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3272">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3271">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3270">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3269">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3268">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3267">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3266">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3265">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3264">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3263">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3262">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3261">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3260">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3259">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3258">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3257">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3256">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3255">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3254">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3253">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3252">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3251">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3250">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3249">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3248">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3247">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3246">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3245">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3244">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3243">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3242">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3241">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3240">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3239">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3238">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3237">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3236">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3235">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3234">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3233">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3232">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3231">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3230">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3229">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3228">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3227">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3226">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3225">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3224">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3223">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3222">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3221">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3220">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3219">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3218">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3217">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3216">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3215">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3214">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3213">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3212">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3211">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3210">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3209">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3208">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3207">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3206">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3205">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3204">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3203">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3202">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3201">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3200">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3199">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3198">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3197">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3196">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3195">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3194">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3193">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3192">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3191">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3190">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3189">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3188">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3187">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3186">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3185">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3184">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3183">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3182">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3181">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3180">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3179">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3178">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3177">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3176">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3175">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3174">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3173">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3172">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3171">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3170">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3169">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3168">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3167">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3166">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3165">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3164">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3163">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3162">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3161">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3160">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3159">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3158">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3157">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3156">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3155">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3154">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3153">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3152">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3151">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3150">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3149">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3148">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3147">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3146">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3145">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3144">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3143">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3142">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3141">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3140">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3139">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3138">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3137">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3136">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3135">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3134">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3133">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3132">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3131">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3130">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3129">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3128">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3127">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3126">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3125">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3124">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3123">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3122">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3121">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3120">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3119">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3118">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3117">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3116">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3115">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3114">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3113">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3112">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3111">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3110">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3109">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3108">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3107">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3106">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3105">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3104">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3103">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3102">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3101">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3100">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3099">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3098">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3097">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3096">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3095">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3094">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3093">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3092">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3091">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3090">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3089">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3088">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3087">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3086">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3085">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3084">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3083">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3082">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3081">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3080">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3079">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3078">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3077">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3076">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3075">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3074">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3073">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3072">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3071">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3070">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3069">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3068">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3067">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3066">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3065">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3064">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3063">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3062">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3061">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3060">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3059">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3058">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3057">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3056">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3055">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3054">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3053">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3052">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3051">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3050">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3049">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3048">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3047">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3046">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3045">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3044">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3043">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3042">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3041">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3040">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3039">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3038">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3037">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3036">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3035">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3034">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3033">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3032">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3031">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3030">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3029">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3028">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3027">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3026">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3025">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3024">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3023">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3022">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3021">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3020">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3019">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3018">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3017">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3016">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3015">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3014">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3013">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3012">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3011">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3010">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3009">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3008">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3007">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3006">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3005">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3004">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3003">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3002">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3001">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3000">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2999">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2998">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2997">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2996">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2995">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2994">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2993">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2992">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2991">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2990">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2989">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2988">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2987">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2986">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2985">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2984">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2983">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2982">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2981">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2980">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2979">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2978">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2977">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2976">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2975">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2974">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2973">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2972">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2971">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2970">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2969">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2968">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2967">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2966">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2965">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2964">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2963">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2962">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2961">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2960">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2959">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2958">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2957">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2956">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2955">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2954">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2953">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2952">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2951">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2950">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2949">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2948">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2947">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2946">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2945">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2944">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2943">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2942">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2941">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2940">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2939">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2938">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2937">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2936">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2935">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2934">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2933">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2932">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2931">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2930">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2929">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2928">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2927">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2926">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2925">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2924">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2923">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2922">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2921">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2920">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2919">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2918">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2917">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2916">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2915">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2914">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2913">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2912">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2911">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2910">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2909">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2908">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2907">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2906">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2905">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2904">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2903">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2902">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2901">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2900">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2899">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2898">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2897">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2896">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2895">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2894">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2893">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2892">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2891">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2890">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2889">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2888">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2887">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2886">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2885">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2884">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2883">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2882">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2881">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2880">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2879">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2878">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2877">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2876">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2875">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2874">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2873">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2872">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2871">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2870">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2869">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2868">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2867">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2866">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2865">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2864">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2863">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2862">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2861">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2860">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2859">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2858">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2857">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2856">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2855">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2854">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2853">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2852">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2851">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2850">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2849">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2848">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2847">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2846">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2845">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2844">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2843">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2842">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2841">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2840">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2839">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2838">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2837">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2836">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2835">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2834">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2833">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2832">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2831">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2830">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2829">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2828">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2827">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2826">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2825">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2824">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2823">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2822">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2821">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2820">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2819">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2818">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2817">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2816">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2815">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2814">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2813">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2812">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2811">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2810">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2809">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2808">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2807">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2806">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2805">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2804">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2803">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2802">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2801">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2800">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2799">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2798">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2797">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2796">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2795">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2794">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2793">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2792">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2791">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2790">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2789">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2788">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2787">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2786">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2785">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2784">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2783">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2782">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2781">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2780">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2779">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2778">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2777">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2776">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2775">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2774">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2773">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2772">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2771">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2770">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2769">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2768">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2767">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2766">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2765">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2764">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2763">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2762">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2761">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2760">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2759">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2758">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2757">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2756">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2755">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2754">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2753">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2752">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2751">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2750">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2749">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2748">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2747">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2746">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2745">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2744">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2743">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2742">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2741">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2740">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2739">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2738">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2737">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2736">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2735">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2734">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2733">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2732">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2731">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2730">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2729">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2728">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2727">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2726">
      <pivotArea dataOnly="0" labelOnly="1" outline="0" fieldPosition="0">
        <references count="1">
          <reference field="4294967294" count="8">
            <x v="0"/>
            <x v="1"/>
            <x v="2"/>
            <x v="3"/>
            <x v="4"/>
            <x v="5"/>
            <x v="6"/>
            <x v="7"/>
          </reference>
        </references>
      </pivotArea>
    </format>
    <format dxfId="2725">
      <pivotArea dataOnly="0" labelOnly="1" fieldPosition="0">
        <references count="1">
          <reference field="2" count="0"/>
        </references>
      </pivotArea>
    </format>
    <format dxfId="2724">
      <pivotArea dataOnly="0" labelOnly="1" fieldPosition="0">
        <references count="1">
          <reference field="13" count="0"/>
        </references>
      </pivotArea>
    </format>
    <format dxfId="2723">
      <pivotArea dataOnly="0" labelOnly="1" fieldPosition="0">
        <references count="1">
          <reference field="14" count="0"/>
        </references>
      </pivotArea>
    </format>
    <format dxfId="2722">
      <pivotArea dataOnly="0" labelOnly="1" fieldPosition="0">
        <references count="1">
          <reference field="15" count="0"/>
        </references>
      </pivotArea>
    </format>
    <format dxfId="2721">
      <pivotArea outline="0" collapsedLevelsAreSubtotals="1" fieldPosition="0">
        <references count="1">
          <reference field="4294967294" count="2" selected="0">
            <x v="6"/>
            <x v="7"/>
          </reference>
        </references>
      </pivotArea>
    </format>
    <format dxfId="2720">
      <pivotArea outline="0" collapsedLevelsAreSubtotals="1" fieldPosition="0">
        <references count="1">
          <reference field="4294967294" count="2" selected="0">
            <x v="6"/>
            <x v="7"/>
          </reference>
        </references>
      </pivotArea>
    </format>
    <format dxfId="2719">
      <pivotArea field="2" type="button" dataOnly="0" labelOnly="1" outline="0" axis="axisRow" fieldPosition="0"/>
    </format>
    <format dxfId="2718">
      <pivotArea dataOnly="0" labelOnly="1" outline="0" fieldPosition="0">
        <references count="1">
          <reference field="4294967294" count="8">
            <x v="0"/>
            <x v="1"/>
            <x v="2"/>
            <x v="3"/>
            <x v="4"/>
            <x v="5"/>
            <x v="6"/>
            <x v="7"/>
          </reference>
        </references>
      </pivotArea>
    </format>
    <format dxfId="2717">
      <pivotArea outline="0" collapsedLevelsAreSubtotals="1" fieldPosition="0">
        <references count="1">
          <reference field="4294967294" count="2" selected="0">
            <x v="6"/>
            <x v="7"/>
          </reference>
        </references>
      </pivotArea>
    </format>
    <format dxfId="2716">
      <pivotArea dataOnly="0" labelOnly="1" outline="0" fieldPosition="0">
        <references count="1">
          <reference field="4294967294" count="2">
            <x v="6"/>
            <x v="7"/>
          </reference>
        </references>
      </pivotArea>
    </format>
    <format dxfId="2715">
      <pivotArea outline="0" collapsedLevelsAreSubtotals="1" fieldPosition="0">
        <references count="1">
          <reference field="4294967294" count="2" selected="0">
            <x v="6"/>
            <x v="7"/>
          </reference>
        </references>
      </pivotArea>
    </format>
    <format dxfId="2714">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8"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38"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35">
    <i>
      <x v="11"/>
    </i>
    <i r="1">
      <x v="3"/>
    </i>
    <i r="2">
      <x v="2"/>
    </i>
    <i r="3">
      <x v="8"/>
    </i>
    <i r="4">
      <x v="291"/>
    </i>
    <i r="5">
      <x v="5"/>
    </i>
    <i r="5">
      <x v="59"/>
    </i>
    <i r="5">
      <x v="101"/>
    </i>
    <i r="5">
      <x v="121"/>
    </i>
    <i r="5">
      <x v="124"/>
    </i>
    <i r="5">
      <x v="127"/>
    </i>
    <i r="5">
      <x v="130"/>
    </i>
    <i r="5">
      <x v="134"/>
    </i>
    <i r="3">
      <x v="9"/>
    </i>
    <i r="4">
      <x v="197"/>
    </i>
    <i r="5">
      <x v="87"/>
    </i>
    <i r="5">
      <x v="124"/>
    </i>
    <i r="5">
      <x v="133"/>
    </i>
    <i r="3">
      <x v="16"/>
    </i>
    <i r="4">
      <x v="201"/>
    </i>
    <i r="5">
      <x v="3"/>
    </i>
    <i r="5">
      <x v="6"/>
    </i>
    <i r="5">
      <x v="59"/>
    </i>
    <i r="5">
      <x v="87"/>
    </i>
    <i r="5">
      <x v="92"/>
    </i>
    <i r="5">
      <x v="121"/>
    </i>
    <i r="3">
      <x v="17"/>
    </i>
    <i r="4">
      <x v="213"/>
    </i>
    <i r="5">
      <x v="3"/>
    </i>
    <i r="5">
      <x v="6"/>
    </i>
    <i r="5">
      <x v="87"/>
    </i>
    <i r="5">
      <x v="114"/>
    </i>
    <i r="5">
      <x v="121"/>
    </i>
    <i r="5">
      <x v="130"/>
    </i>
    <i t="grand">
      <x/>
    </i>
  </rowItems>
  <colFields count="1">
    <field x="-2"/>
  </colFields>
  <colItems count="8">
    <i>
      <x/>
    </i>
    <i i="1">
      <x v="1"/>
    </i>
    <i i="2">
      <x v="2"/>
    </i>
    <i i="3">
      <x v="3"/>
    </i>
    <i i="4">
      <x v="4"/>
    </i>
    <i i="5">
      <x v="5"/>
    </i>
    <i i="6">
      <x v="6"/>
    </i>
    <i i="7">
      <x v="7"/>
    </i>
  </colItems>
  <pageFields count="1">
    <pageField fld="3" item="18"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76">
    <format dxfId="2713">
      <pivotArea outline="0" collapsedLevelsAreSubtotals="1" fieldPosition="0">
        <references count="1">
          <reference field="4294967294" count="2" selected="0">
            <x v="6"/>
            <x v="7"/>
          </reference>
        </references>
      </pivotArea>
    </format>
    <format dxfId="2712">
      <pivotArea dataOnly="0" labelOnly="1" outline="0" fieldPosition="0">
        <references count="1">
          <reference field="4294967294" count="2">
            <x v="6"/>
            <x v="7"/>
          </reference>
        </references>
      </pivotArea>
    </format>
    <format dxfId="2711">
      <pivotArea outline="0" collapsedLevelsAreSubtotals="1" fieldPosition="0">
        <references count="1">
          <reference field="4294967294" count="2" selected="0">
            <x v="6"/>
            <x v="7"/>
          </reference>
        </references>
      </pivotArea>
    </format>
    <format dxfId="2710">
      <pivotArea dataOnly="0" labelOnly="1" outline="0" fieldPosition="0">
        <references count="1">
          <reference field="4294967294" count="2">
            <x v="6"/>
            <x v="7"/>
          </reference>
        </references>
      </pivotArea>
    </format>
    <format dxfId="2709">
      <pivotArea dataOnly="0" labelOnly="1" fieldPosition="0">
        <references count="1">
          <reference field="13" count="0"/>
        </references>
      </pivotArea>
    </format>
    <format dxfId="2708">
      <pivotArea dataOnly="0" labelOnly="1" fieldPosition="0">
        <references count="1">
          <reference field="14" count="0"/>
        </references>
      </pivotArea>
    </format>
    <format dxfId="2707">
      <pivotArea dataOnly="0" labelOnly="1" fieldPosition="0">
        <references count="1">
          <reference field="14" count="0"/>
        </references>
      </pivotArea>
    </format>
    <format dxfId="2706">
      <pivotArea dataOnly="0" labelOnly="1" fieldPosition="0">
        <references count="1">
          <reference field="15" count="0"/>
        </references>
      </pivotArea>
    </format>
    <format dxfId="2705">
      <pivotArea dataOnly="0" labelOnly="1" fieldPosition="0">
        <references count="1">
          <reference field="15" count="0"/>
        </references>
      </pivotArea>
    </format>
    <format dxfId="2704">
      <pivotArea dataOnly="0" labelOnly="1" fieldPosition="0">
        <references count="1">
          <reference field="15" count="0"/>
        </references>
      </pivotArea>
    </format>
    <format dxfId="2703">
      <pivotArea dataOnly="0" labelOnly="1" fieldPosition="0">
        <references count="1">
          <reference field="12" count="0"/>
        </references>
      </pivotArea>
    </format>
    <format dxfId="2702">
      <pivotArea dataOnly="0" labelOnly="1" fieldPosition="0">
        <references count="1">
          <reference field="12" count="0"/>
        </references>
      </pivotArea>
    </format>
    <format dxfId="2701">
      <pivotArea dataOnly="0" labelOnly="1" fieldPosition="0">
        <references count="1">
          <reference field="12" count="0"/>
        </references>
      </pivotArea>
    </format>
    <format dxfId="2700">
      <pivotArea dataOnly="0" labelOnly="1" fieldPosition="0">
        <references count="1">
          <reference field="12" count="0"/>
        </references>
      </pivotArea>
    </format>
    <format dxfId="2699">
      <pivotArea dataOnly="0" labelOnly="1" fieldPosition="0">
        <references count="1">
          <reference field="8" count="0"/>
        </references>
      </pivotArea>
    </format>
    <format dxfId="2698">
      <pivotArea dataOnly="0" labelOnly="1" fieldPosition="0">
        <references count="1">
          <reference field="8" count="0"/>
        </references>
      </pivotArea>
    </format>
    <format dxfId="2697">
      <pivotArea dataOnly="0" labelOnly="1" fieldPosition="0">
        <references count="1">
          <reference field="8" count="0"/>
        </references>
      </pivotArea>
    </format>
    <format dxfId="2696">
      <pivotArea dataOnly="0" labelOnly="1" fieldPosition="0">
        <references count="1">
          <reference field="8" count="0"/>
        </references>
      </pivotArea>
    </format>
    <format dxfId="2695">
      <pivotArea dataOnly="0" labelOnly="1" fieldPosition="0">
        <references count="1">
          <reference field="8" count="0"/>
        </references>
      </pivotArea>
    </format>
    <format dxfId="2694">
      <pivotArea dataOnly="0" labelOnly="1" fieldPosition="0">
        <references count="1">
          <reference field="13" count="0"/>
        </references>
      </pivotArea>
    </format>
    <format dxfId="2693">
      <pivotArea dataOnly="0" labelOnly="1" fieldPosition="0">
        <references count="1">
          <reference field="14" count="0"/>
        </references>
      </pivotArea>
    </format>
    <format dxfId="2692">
      <pivotArea dataOnly="0" labelOnly="1" fieldPosition="0">
        <references count="1">
          <reference field="14" count="0"/>
        </references>
      </pivotArea>
    </format>
    <format dxfId="2691">
      <pivotArea dataOnly="0" labelOnly="1" fieldPosition="0">
        <references count="1">
          <reference field="15" count="0"/>
        </references>
      </pivotArea>
    </format>
    <format dxfId="2690">
      <pivotArea dataOnly="0" labelOnly="1" fieldPosition="0">
        <references count="1">
          <reference field="12" count="0"/>
        </references>
      </pivotArea>
    </format>
    <format dxfId="2689">
      <pivotArea dataOnly="0" labelOnly="1" fieldPosition="0">
        <references count="1">
          <reference field="12" count="0"/>
        </references>
      </pivotArea>
    </format>
    <format dxfId="2688">
      <pivotArea outline="0" collapsedLevelsAreSubtotals="1" fieldPosition="0">
        <references count="1">
          <reference field="4294967294" count="2" selected="0">
            <x v="6"/>
            <x v="7"/>
          </reference>
        </references>
      </pivotArea>
    </format>
    <format dxfId="2687">
      <pivotArea dataOnly="0" labelOnly="1" outline="0" fieldPosition="0">
        <references count="1">
          <reference field="4294967294" count="2">
            <x v="6"/>
            <x v="7"/>
          </reference>
        </references>
      </pivotArea>
    </format>
    <format dxfId="2686">
      <pivotArea type="all" dataOnly="0" outline="0" fieldPosition="0"/>
    </format>
    <format dxfId="2685">
      <pivotArea outline="0" collapsedLevelsAreSubtotals="1" fieldPosition="0"/>
    </format>
    <format dxfId="2684">
      <pivotArea field="2" type="button" dataOnly="0" labelOnly="1" outline="0" axis="axisRow" fieldPosition="0"/>
    </format>
    <format dxfId="2683">
      <pivotArea dataOnly="0" labelOnly="1" fieldPosition="0">
        <references count="1">
          <reference field="2" count="0"/>
        </references>
      </pivotArea>
    </format>
    <format dxfId="2682">
      <pivotArea dataOnly="0" labelOnly="1" grandRow="1" outline="0" fieldPosition="0"/>
    </format>
    <format dxfId="2681">
      <pivotArea dataOnly="0" labelOnly="1" fieldPosition="0">
        <references count="2">
          <reference field="2" count="1" selected="0">
            <x v="0"/>
          </reference>
          <reference field="13" count="2">
            <x v="0"/>
            <x v="1"/>
          </reference>
        </references>
      </pivotArea>
    </format>
    <format dxfId="2680">
      <pivotArea dataOnly="0" labelOnly="1" fieldPosition="0">
        <references count="2">
          <reference field="2" count="1" selected="0">
            <x v="1"/>
          </reference>
          <reference field="13" count="1">
            <x v="1"/>
          </reference>
        </references>
      </pivotArea>
    </format>
    <format dxfId="2679">
      <pivotArea dataOnly="0" labelOnly="1" fieldPosition="0">
        <references count="2">
          <reference field="2" count="1" selected="0">
            <x v="2"/>
          </reference>
          <reference field="13" count="1">
            <x v="3"/>
          </reference>
        </references>
      </pivotArea>
    </format>
    <format dxfId="2678">
      <pivotArea dataOnly="0" labelOnly="1" fieldPosition="0">
        <references count="2">
          <reference field="2" count="1" selected="0">
            <x v="3"/>
          </reference>
          <reference field="13" count="1">
            <x v="0"/>
          </reference>
        </references>
      </pivotArea>
    </format>
    <format dxfId="2677">
      <pivotArea dataOnly="0" labelOnly="1" fieldPosition="0">
        <references count="2">
          <reference field="2" count="1" selected="0">
            <x v="4"/>
          </reference>
          <reference field="13" count="1">
            <x v="0"/>
          </reference>
        </references>
      </pivotArea>
    </format>
    <format dxfId="2676">
      <pivotArea dataOnly="0" labelOnly="1" fieldPosition="0">
        <references count="2">
          <reference field="2" count="1" selected="0">
            <x v="5"/>
          </reference>
          <reference field="13" count="1">
            <x v="3"/>
          </reference>
        </references>
      </pivotArea>
    </format>
    <format dxfId="2675">
      <pivotArea dataOnly="0" labelOnly="1" fieldPosition="0">
        <references count="2">
          <reference field="2" count="1" selected="0">
            <x v="6"/>
          </reference>
          <reference field="13" count="1">
            <x v="1"/>
          </reference>
        </references>
      </pivotArea>
    </format>
    <format dxfId="2674">
      <pivotArea dataOnly="0" labelOnly="1" fieldPosition="0">
        <references count="2">
          <reference field="2" count="1" selected="0">
            <x v="7"/>
          </reference>
          <reference field="13" count="1">
            <x v="0"/>
          </reference>
        </references>
      </pivotArea>
    </format>
    <format dxfId="2673">
      <pivotArea dataOnly="0" labelOnly="1" fieldPosition="0">
        <references count="2">
          <reference field="2" count="1" selected="0">
            <x v="8"/>
          </reference>
          <reference field="13" count="3">
            <x v="1"/>
            <x v="3"/>
            <x v="4"/>
          </reference>
        </references>
      </pivotArea>
    </format>
    <format dxfId="2672">
      <pivotArea dataOnly="0" labelOnly="1" fieldPosition="0">
        <references count="2">
          <reference field="2" count="1" selected="0">
            <x v="9"/>
          </reference>
          <reference field="13" count="3">
            <x v="0"/>
            <x v="3"/>
            <x v="4"/>
          </reference>
        </references>
      </pivotArea>
    </format>
    <format dxfId="2671">
      <pivotArea dataOnly="0" labelOnly="1" fieldPosition="0">
        <references count="2">
          <reference field="2" count="1" selected="0">
            <x v="10"/>
          </reference>
          <reference field="13" count="1">
            <x v="0"/>
          </reference>
        </references>
      </pivotArea>
    </format>
    <format dxfId="2670">
      <pivotArea dataOnly="0" labelOnly="1" fieldPosition="0">
        <references count="2">
          <reference field="2" count="1" selected="0">
            <x v="11"/>
          </reference>
          <reference field="13" count="1">
            <x v="3"/>
          </reference>
        </references>
      </pivotArea>
    </format>
    <format dxfId="2669">
      <pivotArea dataOnly="0" labelOnly="1" fieldPosition="0">
        <references count="2">
          <reference field="2" count="1" selected="0">
            <x v="12"/>
          </reference>
          <reference field="13" count="1">
            <x v="3"/>
          </reference>
        </references>
      </pivotArea>
    </format>
    <format dxfId="2668">
      <pivotArea dataOnly="0" labelOnly="1" fieldPosition="0">
        <references count="2">
          <reference field="2" count="1" selected="0">
            <x v="13"/>
          </reference>
          <reference field="13" count="1">
            <x v="1"/>
          </reference>
        </references>
      </pivotArea>
    </format>
    <format dxfId="2667">
      <pivotArea dataOnly="0" labelOnly="1" fieldPosition="0">
        <references count="2">
          <reference field="2" count="1" selected="0">
            <x v="14"/>
          </reference>
          <reference field="13" count="3">
            <x v="2"/>
            <x v="3"/>
            <x v="4"/>
          </reference>
        </references>
      </pivotArea>
    </format>
    <format dxfId="2666">
      <pivotArea dataOnly="0" labelOnly="1" fieldPosition="0">
        <references count="2">
          <reference field="2" count="1" selected="0">
            <x v="15"/>
          </reference>
          <reference field="13" count="1">
            <x v="3"/>
          </reference>
        </references>
      </pivotArea>
    </format>
    <format dxfId="2665">
      <pivotArea dataOnly="0" labelOnly="1" fieldPosition="0">
        <references count="2">
          <reference field="2" count="1" selected="0">
            <x v="16"/>
          </reference>
          <reference field="13" count="4">
            <x v="0"/>
            <x v="1"/>
            <x v="2"/>
            <x v="3"/>
          </reference>
        </references>
      </pivotArea>
    </format>
    <format dxfId="2664">
      <pivotArea dataOnly="0" labelOnly="1" fieldPosition="0">
        <references count="2">
          <reference field="2" count="1" selected="0">
            <x v="17"/>
          </reference>
          <reference field="13" count="2">
            <x v="0"/>
            <x v="4"/>
          </reference>
        </references>
      </pivotArea>
    </format>
    <format dxfId="2663">
      <pivotArea dataOnly="0" labelOnly="1" fieldPosition="0">
        <references count="2">
          <reference field="2" count="1" selected="0">
            <x v="18"/>
          </reference>
          <reference field="13" count="1">
            <x v="1"/>
          </reference>
        </references>
      </pivotArea>
    </format>
    <format dxfId="2662">
      <pivotArea dataOnly="0" labelOnly="1" fieldPosition="0">
        <references count="2">
          <reference field="2" count="1" selected="0">
            <x v="19"/>
          </reference>
          <reference field="13" count="4">
            <x v="0"/>
            <x v="2"/>
            <x v="3"/>
            <x v="4"/>
          </reference>
        </references>
      </pivotArea>
    </format>
    <format dxfId="2661">
      <pivotArea dataOnly="0" labelOnly="1" fieldPosition="0">
        <references count="2">
          <reference field="2" count="1" selected="0">
            <x v="20"/>
          </reference>
          <reference field="13" count="4">
            <x v="0"/>
            <x v="1"/>
            <x v="2"/>
            <x v="3"/>
          </reference>
        </references>
      </pivotArea>
    </format>
    <format dxfId="2660">
      <pivotArea dataOnly="0" labelOnly="1" fieldPosition="0">
        <references count="3">
          <reference field="2" count="1" selected="0">
            <x v="0"/>
          </reference>
          <reference field="13" count="1" selected="0">
            <x v="0"/>
          </reference>
          <reference field="14" count="3">
            <x v="16"/>
            <x v="17"/>
            <x v="19"/>
          </reference>
        </references>
      </pivotArea>
    </format>
    <format dxfId="2659">
      <pivotArea dataOnly="0" labelOnly="1" fieldPosition="0">
        <references count="3">
          <reference field="2" count="1" selected="0">
            <x v="0"/>
          </reference>
          <reference field="13" count="1" selected="0">
            <x v="1"/>
          </reference>
          <reference field="14" count="2">
            <x v="23"/>
            <x v="26"/>
          </reference>
        </references>
      </pivotArea>
    </format>
    <format dxfId="2658">
      <pivotArea dataOnly="0" labelOnly="1" fieldPosition="0">
        <references count="3">
          <reference field="2" count="1" selected="0">
            <x v="1"/>
          </reference>
          <reference field="13" count="1" selected="0">
            <x v="1"/>
          </reference>
          <reference field="14" count="1">
            <x v="25"/>
          </reference>
        </references>
      </pivotArea>
    </format>
    <format dxfId="2657">
      <pivotArea dataOnly="0" labelOnly="1" fieldPosition="0">
        <references count="3">
          <reference field="2" count="1" selected="0">
            <x v="2"/>
          </reference>
          <reference field="13" count="1" selected="0">
            <x v="3"/>
          </reference>
          <reference field="14" count="1">
            <x v="6"/>
          </reference>
        </references>
      </pivotArea>
    </format>
    <format dxfId="2656">
      <pivotArea dataOnly="0" labelOnly="1" fieldPosition="0">
        <references count="3">
          <reference field="2" count="1" selected="0">
            <x v="3"/>
          </reference>
          <reference field="13" count="1" selected="0">
            <x v="0"/>
          </reference>
          <reference field="14" count="1">
            <x v="17"/>
          </reference>
        </references>
      </pivotArea>
    </format>
    <format dxfId="2655">
      <pivotArea dataOnly="0" labelOnly="1" fieldPosition="0">
        <references count="3">
          <reference field="2" count="1" selected="0">
            <x v="4"/>
          </reference>
          <reference field="13" count="1" selected="0">
            <x v="0"/>
          </reference>
          <reference field="14" count="1">
            <x v="18"/>
          </reference>
        </references>
      </pivotArea>
    </format>
    <format dxfId="2654">
      <pivotArea dataOnly="0" labelOnly="1" fieldPosition="0">
        <references count="3">
          <reference field="2" count="1" selected="0">
            <x v="5"/>
          </reference>
          <reference field="13" count="1" selected="0">
            <x v="3"/>
          </reference>
          <reference field="14" count="2">
            <x v="1"/>
            <x v="5"/>
          </reference>
        </references>
      </pivotArea>
    </format>
    <format dxfId="2653">
      <pivotArea dataOnly="0" labelOnly="1" fieldPosition="0">
        <references count="3">
          <reference field="2" count="1" selected="0">
            <x v="6"/>
          </reference>
          <reference field="13" count="1" selected="0">
            <x v="1"/>
          </reference>
          <reference field="14" count="1">
            <x v="26"/>
          </reference>
        </references>
      </pivotArea>
    </format>
    <format dxfId="2652">
      <pivotArea dataOnly="0" labelOnly="1" fieldPosition="0">
        <references count="3">
          <reference field="2" count="1" selected="0">
            <x v="7"/>
          </reference>
          <reference field="13" count="1" selected="0">
            <x v="0"/>
          </reference>
          <reference field="14" count="1">
            <x v="20"/>
          </reference>
        </references>
      </pivotArea>
    </format>
    <format dxfId="2651">
      <pivotArea dataOnly="0" labelOnly="1" fieldPosition="0">
        <references count="3">
          <reference field="2" count="1" selected="0">
            <x v="8"/>
          </reference>
          <reference field="13" count="1" selected="0">
            <x v="1"/>
          </reference>
          <reference field="14" count="1">
            <x v="27"/>
          </reference>
        </references>
      </pivotArea>
    </format>
    <format dxfId="2650">
      <pivotArea dataOnly="0" labelOnly="1" fieldPosition="0">
        <references count="3">
          <reference field="2" count="1" selected="0">
            <x v="8"/>
          </reference>
          <reference field="13" count="1" selected="0">
            <x v="3"/>
          </reference>
          <reference field="14" count="1">
            <x v="1"/>
          </reference>
        </references>
      </pivotArea>
    </format>
    <format dxfId="2649">
      <pivotArea dataOnly="0" labelOnly="1" fieldPosition="0">
        <references count="3">
          <reference field="2" count="1" selected="0">
            <x v="8"/>
          </reference>
          <reference field="13" count="1" selected="0">
            <x v="4"/>
          </reference>
          <reference field="14" count="2">
            <x v="8"/>
            <x v="11"/>
          </reference>
        </references>
      </pivotArea>
    </format>
    <format dxfId="2648">
      <pivotArea dataOnly="0" labelOnly="1" fieldPosition="0">
        <references count="3">
          <reference field="2" count="1" selected="0">
            <x v="9"/>
          </reference>
          <reference field="13" count="1" selected="0">
            <x v="0"/>
          </reference>
          <reference field="14" count="1">
            <x v="19"/>
          </reference>
        </references>
      </pivotArea>
    </format>
    <format dxfId="2647">
      <pivotArea dataOnly="0" labelOnly="1" fieldPosition="0">
        <references count="3">
          <reference field="2" count="1" selected="0">
            <x v="9"/>
          </reference>
          <reference field="13" count="1" selected="0">
            <x v="3"/>
          </reference>
          <reference field="14" count="4">
            <x v="2"/>
            <x v="3"/>
            <x v="4"/>
            <x v="6"/>
          </reference>
        </references>
      </pivotArea>
    </format>
    <format dxfId="2646">
      <pivotArea dataOnly="0" labelOnly="1" fieldPosition="0">
        <references count="3">
          <reference field="2" count="1" selected="0">
            <x v="9"/>
          </reference>
          <reference field="13" count="1" selected="0">
            <x v="4"/>
          </reference>
          <reference field="14" count="1">
            <x v="8"/>
          </reference>
        </references>
      </pivotArea>
    </format>
    <format dxfId="2645">
      <pivotArea dataOnly="0" labelOnly="1" fieldPosition="0">
        <references count="3">
          <reference field="2" count="1" selected="0">
            <x v="10"/>
          </reference>
          <reference field="13" count="1" selected="0">
            <x v="0"/>
          </reference>
          <reference field="14" count="2">
            <x v="16"/>
            <x v="22"/>
          </reference>
        </references>
      </pivotArea>
    </format>
    <format dxfId="2644">
      <pivotArea dataOnly="0" labelOnly="1" fieldPosition="0">
        <references count="3">
          <reference field="2" count="1" selected="0">
            <x v="11"/>
          </reference>
          <reference field="13" count="1" selected="0">
            <x v="3"/>
          </reference>
          <reference field="14" count="1">
            <x v="2"/>
          </reference>
        </references>
      </pivotArea>
    </format>
    <format dxfId="2643">
      <pivotArea dataOnly="0" labelOnly="1" fieldPosition="0">
        <references count="3">
          <reference field="2" count="1" selected="0">
            <x v="12"/>
          </reference>
          <reference field="13" count="1" selected="0">
            <x v="3"/>
          </reference>
          <reference field="14" count="1">
            <x v="6"/>
          </reference>
        </references>
      </pivotArea>
    </format>
    <format dxfId="2642">
      <pivotArea dataOnly="0" labelOnly="1" fieldPosition="0">
        <references count="3">
          <reference field="2" count="1" selected="0">
            <x v="13"/>
          </reference>
          <reference field="13" count="1" selected="0">
            <x v="1"/>
          </reference>
          <reference field="14" count="1">
            <x v="24"/>
          </reference>
        </references>
      </pivotArea>
    </format>
    <format dxfId="2641">
      <pivotArea dataOnly="0" labelOnly="1" fieldPosition="0">
        <references count="3">
          <reference field="2" count="1" selected="0">
            <x v="14"/>
          </reference>
          <reference field="13" count="1" selected="0">
            <x v="2"/>
          </reference>
          <reference field="14" count="2">
            <x v="29"/>
            <x v="30"/>
          </reference>
        </references>
      </pivotArea>
    </format>
    <format dxfId="2640">
      <pivotArea dataOnly="0" labelOnly="1" fieldPosition="0">
        <references count="3">
          <reference field="2" count="1" selected="0">
            <x v="14"/>
          </reference>
          <reference field="13" count="1" selected="0">
            <x v="3"/>
          </reference>
          <reference field="14" count="1">
            <x v="7"/>
          </reference>
        </references>
      </pivotArea>
    </format>
    <format dxfId="2639">
      <pivotArea dataOnly="0" labelOnly="1" fieldPosition="0">
        <references count="3">
          <reference field="2" count="1" selected="0">
            <x v="14"/>
          </reference>
          <reference field="13" count="1" selected="0">
            <x v="4"/>
          </reference>
          <reference field="14" count="1">
            <x v="8"/>
          </reference>
        </references>
      </pivotArea>
    </format>
    <format dxfId="2638">
      <pivotArea dataOnly="0" labelOnly="1" fieldPosition="0">
        <references count="3">
          <reference field="2" count="1" selected="0">
            <x v="15"/>
          </reference>
          <reference field="13" count="1" selected="0">
            <x v="3"/>
          </reference>
          <reference field="14" count="1">
            <x v="6"/>
          </reference>
        </references>
      </pivotArea>
    </format>
    <format dxfId="2637">
      <pivotArea dataOnly="0" labelOnly="1" fieldPosition="0">
        <references count="3">
          <reference field="2" count="1" selected="0">
            <x v="16"/>
          </reference>
          <reference field="13" count="1" selected="0">
            <x v="0"/>
          </reference>
          <reference field="14" count="1">
            <x v="21"/>
          </reference>
        </references>
      </pivotArea>
    </format>
    <format dxfId="2636">
      <pivotArea dataOnly="0" labelOnly="1" fieldPosition="0">
        <references count="3">
          <reference field="2" count="1" selected="0">
            <x v="16"/>
          </reference>
          <reference field="13" count="1" selected="0">
            <x v="1"/>
          </reference>
          <reference field="14" count="1">
            <x v="24"/>
          </reference>
        </references>
      </pivotArea>
    </format>
    <format dxfId="2635">
      <pivotArea dataOnly="0" labelOnly="1" fieldPosition="0">
        <references count="3">
          <reference field="2" count="1" selected="0">
            <x v="16"/>
          </reference>
          <reference field="13" count="1" selected="0">
            <x v="2"/>
          </reference>
          <reference field="14" count="2">
            <x v="29"/>
            <x v="31"/>
          </reference>
        </references>
      </pivotArea>
    </format>
    <format dxfId="2634">
      <pivotArea dataOnly="0" labelOnly="1" fieldPosition="0">
        <references count="3">
          <reference field="2" count="1" selected="0">
            <x v="16"/>
          </reference>
          <reference field="13" count="1" selected="0">
            <x v="3"/>
          </reference>
          <reference field="14" count="2">
            <x v="0"/>
            <x v="1"/>
          </reference>
        </references>
      </pivotArea>
    </format>
    <format dxfId="2633">
      <pivotArea dataOnly="0" labelOnly="1" fieldPosition="0">
        <references count="3">
          <reference field="2" count="1" selected="0">
            <x v="17"/>
          </reference>
          <reference field="13" count="1" selected="0">
            <x v="0"/>
          </reference>
          <reference field="14" count="2">
            <x v="18"/>
            <x v="22"/>
          </reference>
        </references>
      </pivotArea>
    </format>
    <format dxfId="2632">
      <pivotArea dataOnly="0" labelOnly="1" fieldPosition="0">
        <references count="3">
          <reference field="2" count="1" selected="0">
            <x v="17"/>
          </reference>
          <reference field="13" count="1" selected="0">
            <x v="4"/>
          </reference>
          <reference field="14" count="1">
            <x v="8"/>
          </reference>
        </references>
      </pivotArea>
    </format>
    <format dxfId="2631">
      <pivotArea dataOnly="0" labelOnly="1" fieldPosition="0">
        <references count="3">
          <reference field="2" count="1" selected="0">
            <x v="18"/>
          </reference>
          <reference field="13" count="1" selected="0">
            <x v="1"/>
          </reference>
          <reference field="14" count="1">
            <x v="24"/>
          </reference>
        </references>
      </pivotArea>
    </format>
    <format dxfId="2630">
      <pivotArea dataOnly="0" labelOnly="1" fieldPosition="0">
        <references count="3">
          <reference field="2" count="1" selected="0">
            <x v="19"/>
          </reference>
          <reference field="13" count="1" selected="0">
            <x v="0"/>
          </reference>
          <reference field="14" count="1">
            <x v="16"/>
          </reference>
        </references>
      </pivotArea>
    </format>
    <format dxfId="2629">
      <pivotArea dataOnly="0" labelOnly="1" fieldPosition="0">
        <references count="3">
          <reference field="2" count="1" selected="0">
            <x v="19"/>
          </reference>
          <reference field="13" count="1" selected="0">
            <x v="2"/>
          </reference>
          <reference field="14" count="2">
            <x v="29"/>
            <x v="30"/>
          </reference>
        </references>
      </pivotArea>
    </format>
    <format dxfId="2628">
      <pivotArea dataOnly="0" labelOnly="1" fieldPosition="0">
        <references count="3">
          <reference field="2" count="1" selected="0">
            <x v="19"/>
          </reference>
          <reference field="13" count="1" selected="0">
            <x v="3"/>
          </reference>
          <reference field="14" count="1">
            <x v="6"/>
          </reference>
        </references>
      </pivotArea>
    </format>
    <format dxfId="2627">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2626">
      <pivotArea dataOnly="0" labelOnly="1" fieldPosition="0">
        <references count="3">
          <reference field="2" count="1" selected="0">
            <x v="20"/>
          </reference>
          <reference field="13" count="1" selected="0">
            <x v="0"/>
          </reference>
          <reference field="14" count="2">
            <x v="18"/>
            <x v="22"/>
          </reference>
        </references>
      </pivotArea>
    </format>
    <format dxfId="2625">
      <pivotArea dataOnly="0" labelOnly="1" fieldPosition="0">
        <references count="3">
          <reference field="2" count="1" selected="0">
            <x v="20"/>
          </reference>
          <reference field="13" count="1" selected="0">
            <x v="1"/>
          </reference>
          <reference field="14" count="1">
            <x v="28"/>
          </reference>
        </references>
      </pivotArea>
    </format>
    <format dxfId="2624">
      <pivotArea dataOnly="0" labelOnly="1" fieldPosition="0">
        <references count="3">
          <reference field="2" count="1" selected="0">
            <x v="20"/>
          </reference>
          <reference field="13" count="1" selected="0">
            <x v="2"/>
          </reference>
          <reference field="14" count="1">
            <x v="32"/>
          </reference>
        </references>
      </pivotArea>
    </format>
    <format dxfId="2623">
      <pivotArea dataOnly="0" labelOnly="1" fieldPosition="0">
        <references count="3">
          <reference field="2" count="1" selected="0">
            <x v="20"/>
          </reference>
          <reference field="13" count="1" selected="0">
            <x v="3"/>
          </reference>
          <reference field="14" count="1">
            <x v="6"/>
          </reference>
        </references>
      </pivotArea>
    </format>
    <format dxfId="2622">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2621">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2620">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2619">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2618">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2617">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2616">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2615">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2614">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2613">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2612">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2611">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2610">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2609">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2608">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2607">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2606">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2605">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2604">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2603">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2602">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2601">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2600">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2599">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2598">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2597">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2596">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2595">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2594">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2593">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2592">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2591">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2590">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2589">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2588">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2587">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2586">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2585">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2584">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2583">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2582">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2581">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2580">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2579">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2578">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2577">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2576">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2575">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2574">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2573">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2572">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2571">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2570">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2569">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2568">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2567">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2566">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2565">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2564">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2563">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2562">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2561">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2560">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2559">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2558">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2557">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2556">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2555">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2554">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2553">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2552">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2551">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2550">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2549">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2548">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2547">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2546">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2545">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2544">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2543">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2542">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2541">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2540">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2539">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2538">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2537">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2536">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2535">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2534">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2533">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2532">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2531">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2530">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2529">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2528">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2527">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2526">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2525">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2524">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2523">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2522">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2521">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2520">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2519">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2518">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2517">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2516">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2515">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2514">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2513">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2512">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2511">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2510">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2509">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2508">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2507">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2506">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2505">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2504">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2503">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2502">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2501">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2500">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2499">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2498">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2497">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2496">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2495">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2494">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2493">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2492">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2491">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2490">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2489">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2488">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2487">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2486">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2485">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2484">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2483">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2482">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2481">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2480">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2479">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2478">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2477">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2476">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2475">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2474">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2473">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2472">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2471">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2470">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2469">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2468">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2467">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2466">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2465">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2464">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2463">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2462">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2461">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2460">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2459">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2458">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2457">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2456">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2455">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2454">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2453">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2452">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2451">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2450">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2449">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2448">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2447">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2446">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2445">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2444">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2443">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2442">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2441">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2440">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2439">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2438">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2437">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2436">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2435">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2434">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2433">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2432">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2431">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2430">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2429">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2428">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2427">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2426">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2425">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2424">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2423">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2422">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2421">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2420">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2419">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2418">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2417">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2416">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2415">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2414">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2413">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2412">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2411">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2410">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2409">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2408">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2407">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2406">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2405">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2404">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2403">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2402">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2401">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2400">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2399">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2398">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2397">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2396">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2395">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2394">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2393">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2392">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2391">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2390">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2389">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2388">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2387">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2386">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2385">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2384">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2383">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2382">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2381">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2380">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2379">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2378">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2377">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2376">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2375">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2374">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2373">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2372">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2371">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2370">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2369">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2368">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2367">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2366">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2365">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2364">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2363">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2362">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2361">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2360">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2359">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2358">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2357">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2356">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2355">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2354">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2353">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2352">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2351">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2350">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2349">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2348">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2347">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2346">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2345">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2344">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2343">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2342">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2341">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2340">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2339">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2338">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2337">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2336">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2335">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2334">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2333">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2332">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2331">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2330">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2329">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2328">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2327">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2326">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2325">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2324">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2323">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2322">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2321">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2320">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2319">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2318">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2317">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2316">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2315">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2314">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2313">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2312">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2311">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2310">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2309">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2308">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2307">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2306">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2305">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2304">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2303">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2302">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2301">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2300">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2299">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2298">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2297">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2296">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2295">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2294">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2293">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2292">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2291">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2290">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2289">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2288">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2287">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2286">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2285">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2284">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2283">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2282">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2281">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2280">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2279">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2278">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2277">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2276">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2275">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2274">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2273">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2272">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2271">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2270">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2269">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2268">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2267">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2266">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2265">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2264">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2263">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2262">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2261">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2260">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2259">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2258">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2257">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2256">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2255">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2254">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2253">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2252">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2251">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2250">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2249">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2248">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2247">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2246">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2245">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2244">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2243">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2242">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2241">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2240">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2239">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2238">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2237">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2236">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2235">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2234">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2233">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2232">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2231">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2230">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2229">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2228">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2227">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2226">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2225">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2224">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2223">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2222">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2221">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2220">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2219">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2218">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2217">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2216">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2215">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2214">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2213">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2212">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2211">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2210">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2209">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2208">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2207">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2206">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2205">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2204">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2203">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2202">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2201">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2200">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2199">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2198">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2197">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2196">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2195">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2194">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2193">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2192">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2191">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2190">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2189">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2188">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2187">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2186">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2185">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2184">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2183">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2182">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2181">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2180">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2179">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2178">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2177">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2176">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2175">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2174">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2173">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2172">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2171">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2170">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2169">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2168">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2167">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2166">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2165">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2164">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2163">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2162">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2161">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2160">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2159">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2158">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2157">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2156">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2155">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2154">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2153">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2152">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2151">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2150">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2149">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2148">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2147">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2146">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2145">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2144">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2143">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2142">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2141">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2140">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2139">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2138">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2137">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2136">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2135">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2134">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2133">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2132">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2131">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2130">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2129">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2128">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2127">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2126">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2125">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2124">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2123">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2122">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2121">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2120">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2119">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2118">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2117">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2116">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2115">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2114">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2113">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2112">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2111">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2110">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2109">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2108">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2107">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2106">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2105">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2104">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2103">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2102">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2101">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2100">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2099">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2098">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2097">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2096">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2095">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2094">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2093">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2092">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2091">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2090">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2089">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2088">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2087">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2086">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2085">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2084">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2083">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2082">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2081">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2080">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2079">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2078">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2077">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2076">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2075">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2074">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2073">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2072">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2071">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2070">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2069">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2068">
      <pivotArea dataOnly="0" labelOnly="1" outline="0" fieldPosition="0">
        <references count="1">
          <reference field="4294967294" count="8">
            <x v="0"/>
            <x v="1"/>
            <x v="2"/>
            <x v="3"/>
            <x v="4"/>
            <x v="5"/>
            <x v="6"/>
            <x v="7"/>
          </reference>
        </references>
      </pivotArea>
    </format>
    <format dxfId="2067">
      <pivotArea dataOnly="0" labelOnly="1" fieldPosition="0">
        <references count="1">
          <reference field="2" count="0"/>
        </references>
      </pivotArea>
    </format>
    <format dxfId="2066">
      <pivotArea dataOnly="0" labelOnly="1" fieldPosition="0">
        <references count="1">
          <reference field="13" count="0"/>
        </references>
      </pivotArea>
    </format>
    <format dxfId="2065">
      <pivotArea dataOnly="0" labelOnly="1" fieldPosition="0">
        <references count="1">
          <reference field="14" count="0"/>
        </references>
      </pivotArea>
    </format>
    <format dxfId="2064">
      <pivotArea dataOnly="0" labelOnly="1" fieldPosition="0">
        <references count="1">
          <reference field="15" count="0"/>
        </references>
      </pivotArea>
    </format>
    <format dxfId="2063">
      <pivotArea outline="0" collapsedLevelsAreSubtotals="1" fieldPosition="0">
        <references count="1">
          <reference field="4294967294" count="2" selected="0">
            <x v="6"/>
            <x v="7"/>
          </reference>
        </references>
      </pivotArea>
    </format>
    <format dxfId="2062">
      <pivotArea outline="0" collapsedLevelsAreSubtotals="1" fieldPosition="0">
        <references count="1">
          <reference field="4294967294" count="2" selected="0">
            <x v="6"/>
            <x v="7"/>
          </reference>
        </references>
      </pivotArea>
    </format>
    <format dxfId="2061">
      <pivotArea field="2" type="button" dataOnly="0" labelOnly="1" outline="0" axis="axisRow" fieldPosition="0"/>
    </format>
    <format dxfId="2060">
      <pivotArea dataOnly="0" labelOnly="1" outline="0" fieldPosition="0">
        <references count="1">
          <reference field="4294967294" count="8">
            <x v="0"/>
            <x v="1"/>
            <x v="2"/>
            <x v="3"/>
            <x v="4"/>
            <x v="5"/>
            <x v="6"/>
            <x v="7"/>
          </reference>
        </references>
      </pivotArea>
    </format>
    <format dxfId="2059">
      <pivotArea field="3" type="button" dataOnly="0" labelOnly="1" outline="0" axis="axisPage" fieldPosition="0"/>
    </format>
    <format dxfId="2058">
      <pivotArea field="2" type="button" dataOnly="0" labelOnly="1" outline="0" axis="axisRow" fieldPosition="0"/>
    </format>
    <format dxfId="2057">
      <pivotArea dataOnly="0" labelOnly="1" fieldPosition="0">
        <references count="1">
          <reference field="2" count="1">
            <x v="11"/>
          </reference>
        </references>
      </pivotArea>
    </format>
    <format dxfId="2056">
      <pivotArea dataOnly="0" labelOnly="1" grandRow="1" outline="0" fieldPosition="0"/>
    </format>
    <format dxfId="2055">
      <pivotArea dataOnly="0" labelOnly="1" fieldPosition="0">
        <references count="2">
          <reference field="2" count="1" selected="0">
            <x v="11"/>
          </reference>
          <reference field="13" count="1">
            <x v="3"/>
          </reference>
        </references>
      </pivotArea>
    </format>
    <format dxfId="2054">
      <pivotArea dataOnly="0" labelOnly="1" fieldPosition="0">
        <references count="3">
          <reference field="2" count="1" selected="0">
            <x v="11"/>
          </reference>
          <reference field="13" count="1" selected="0">
            <x v="3"/>
          </reference>
          <reference field="14" count="1">
            <x v="2"/>
          </reference>
        </references>
      </pivotArea>
    </format>
    <format dxfId="2053">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2052">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2051">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2050">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2049">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2048">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2047">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2046">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2045">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2044">
      <pivotArea outline="0" collapsedLevelsAreSubtotals="1" fieldPosition="0"/>
    </format>
    <format dxfId="2043">
      <pivotArea dataOnly="0" labelOnly="1" outline="0" fieldPosition="0">
        <references count="1">
          <reference field="3" count="1">
            <x v="18"/>
          </reference>
        </references>
      </pivotArea>
    </format>
    <format dxfId="2042">
      <pivotArea dataOnly="0" labelOnly="1" outline="0" fieldPosition="0">
        <references count="1">
          <reference field="4294967294" count="8">
            <x v="0"/>
            <x v="1"/>
            <x v="2"/>
            <x v="3"/>
            <x v="4"/>
            <x v="5"/>
            <x v="6"/>
            <x v="7"/>
          </reference>
        </references>
      </pivotArea>
    </format>
    <format dxfId="2041">
      <pivotArea outline="0" collapsedLevelsAreSubtotals="1" fieldPosition="0">
        <references count="1">
          <reference field="4294967294" count="2" selected="0">
            <x v="6"/>
            <x v="7"/>
          </reference>
        </references>
      </pivotArea>
    </format>
    <format dxfId="2040">
      <pivotArea dataOnly="0" labelOnly="1" outline="0" fieldPosition="0">
        <references count="1">
          <reference field="4294967294" count="2">
            <x v="6"/>
            <x v="7"/>
          </reference>
        </references>
      </pivotArea>
    </format>
    <format dxfId="2039">
      <pivotArea outline="0" collapsedLevelsAreSubtotals="1" fieldPosition="0">
        <references count="1">
          <reference field="4294967294" count="2" selected="0">
            <x v="6"/>
            <x v="7"/>
          </reference>
        </references>
      </pivotArea>
    </format>
    <format dxfId="2038">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5"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96"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93">
    <i>
      <x v="9"/>
    </i>
    <i r="1">
      <x/>
    </i>
    <i r="2">
      <x v="19"/>
    </i>
    <i r="3">
      <x v="81"/>
    </i>
    <i r="4">
      <x v="170"/>
    </i>
    <i r="5">
      <x/>
    </i>
    <i r="5">
      <x v="11"/>
    </i>
    <i r="5">
      <x v="88"/>
    </i>
    <i r="5">
      <x v="142"/>
    </i>
    <i r="5">
      <x v="143"/>
    </i>
    <i r="5">
      <x v="144"/>
    </i>
    <i r="1">
      <x v="3"/>
    </i>
    <i r="2">
      <x v="2"/>
    </i>
    <i r="3">
      <x v="7"/>
    </i>
    <i r="4">
      <x v="86"/>
    </i>
    <i r="5">
      <x v="17"/>
    </i>
    <i r="5">
      <x v="156"/>
    </i>
    <i r="4">
      <x v="91"/>
    </i>
    <i r="5">
      <x v="17"/>
    </i>
    <i r="5">
      <x v="69"/>
    </i>
    <i r="5">
      <x v="156"/>
    </i>
    <i r="4">
      <x v="96"/>
    </i>
    <i r="5">
      <x v="17"/>
    </i>
    <i r="5">
      <x v="156"/>
    </i>
    <i r="4">
      <x v="295"/>
    </i>
    <i r="5">
      <x v="17"/>
    </i>
    <i r="5">
      <x v="156"/>
    </i>
    <i r="4">
      <x v="311"/>
    </i>
    <i r="5">
      <x v="17"/>
    </i>
    <i r="5">
      <x v="156"/>
    </i>
    <i r="4">
      <x v="313"/>
    </i>
    <i r="5">
      <x v="17"/>
    </i>
    <i r="4">
      <x v="314"/>
    </i>
    <i r="5">
      <x v="17"/>
    </i>
    <i r="3">
      <x v="10"/>
    </i>
    <i r="4">
      <x v="10"/>
    </i>
    <i r="5">
      <x/>
    </i>
    <i r="5">
      <x v="116"/>
    </i>
    <i r="5">
      <x v="117"/>
    </i>
    <i r="5">
      <x v="118"/>
    </i>
    <i r="3">
      <x v="11"/>
    </i>
    <i r="4">
      <x v="5"/>
    </i>
    <i r="5">
      <x/>
    </i>
    <i r="5">
      <x v="32"/>
    </i>
    <i r="5">
      <x v="98"/>
    </i>
    <i r="5">
      <x v="175"/>
    </i>
    <i r="5">
      <x v="176"/>
    </i>
    <i r="3">
      <x v="12"/>
    </i>
    <i r="4">
      <x v="78"/>
    </i>
    <i r="5">
      <x/>
    </i>
    <i r="3">
      <x v="13"/>
    </i>
    <i r="4">
      <x v="4"/>
    </i>
    <i r="5">
      <x/>
    </i>
    <i r="5">
      <x v="64"/>
    </i>
    <i r="5">
      <x v="170"/>
    </i>
    <i r="3">
      <x v="14"/>
    </i>
    <i r="4">
      <x v="31"/>
    </i>
    <i r="5">
      <x/>
    </i>
    <i r="5">
      <x v="170"/>
    </i>
    <i r="3">
      <x v="15"/>
    </i>
    <i r="4">
      <x v="288"/>
    </i>
    <i r="5">
      <x/>
    </i>
    <i r="2">
      <x v="3"/>
    </i>
    <i r="3">
      <x v="18"/>
    </i>
    <i r="4">
      <x v="171"/>
    </i>
    <i r="5">
      <x/>
    </i>
    <i r="3">
      <x v="19"/>
    </i>
    <i r="4">
      <x v="6"/>
    </i>
    <i r="5">
      <x/>
    </i>
    <i r="5">
      <x v="114"/>
    </i>
    <i r="2">
      <x v="4"/>
    </i>
    <i r="3">
      <x v="20"/>
    </i>
    <i r="4">
      <x v="21"/>
    </i>
    <i r="5">
      <x/>
    </i>
    <i r="3">
      <x v="21"/>
    </i>
    <i r="4">
      <x v="73"/>
    </i>
    <i r="5">
      <x/>
    </i>
    <i r="5">
      <x v="170"/>
    </i>
    <i r="2">
      <x v="6"/>
    </i>
    <i r="3">
      <x v="31"/>
    </i>
    <i r="4">
      <x/>
    </i>
    <i r="5">
      <x/>
    </i>
    <i r="1">
      <x v="4"/>
    </i>
    <i r="2">
      <x v="8"/>
    </i>
    <i r="3">
      <x v="34"/>
    </i>
    <i r="4">
      <x v="175"/>
    </i>
    <i r="5">
      <x/>
    </i>
    <i r="5">
      <x v="114"/>
    </i>
    <i r="3">
      <x v="39"/>
    </i>
    <i r="4">
      <x v="172"/>
    </i>
    <i r="5">
      <x/>
    </i>
    <i r="5">
      <x v="114"/>
    </i>
    <i t="grand">
      <x/>
    </i>
  </rowItems>
  <colFields count="1">
    <field x="-2"/>
  </colFields>
  <colItems count="8">
    <i>
      <x/>
    </i>
    <i i="1">
      <x v="1"/>
    </i>
    <i i="2">
      <x v="2"/>
    </i>
    <i i="3">
      <x v="3"/>
    </i>
    <i i="4">
      <x v="4"/>
    </i>
    <i i="5">
      <x v="5"/>
    </i>
    <i i="6">
      <x v="6"/>
    </i>
    <i i="7">
      <x v="7"/>
    </i>
  </colItems>
  <pageFields count="1">
    <pageField fld="3" item="1"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11">
    <format dxfId="14505">
      <pivotArea outline="0" collapsedLevelsAreSubtotals="1" fieldPosition="0">
        <references count="1">
          <reference field="4294967294" count="2" selected="0">
            <x v="6"/>
            <x v="7"/>
          </reference>
        </references>
      </pivotArea>
    </format>
    <format dxfId="14504">
      <pivotArea dataOnly="0" labelOnly="1" outline="0" fieldPosition="0">
        <references count="1">
          <reference field="4294967294" count="2">
            <x v="6"/>
            <x v="7"/>
          </reference>
        </references>
      </pivotArea>
    </format>
    <format dxfId="14503">
      <pivotArea outline="0" collapsedLevelsAreSubtotals="1" fieldPosition="0">
        <references count="1">
          <reference field="4294967294" count="2" selected="0">
            <x v="6"/>
            <x v="7"/>
          </reference>
        </references>
      </pivotArea>
    </format>
    <format dxfId="14502">
      <pivotArea dataOnly="0" labelOnly="1" outline="0" fieldPosition="0">
        <references count="1">
          <reference field="4294967294" count="2">
            <x v="6"/>
            <x v="7"/>
          </reference>
        </references>
      </pivotArea>
    </format>
    <format dxfId="14501">
      <pivotArea dataOnly="0" labelOnly="1" fieldPosition="0">
        <references count="1">
          <reference field="13" count="0"/>
        </references>
      </pivotArea>
    </format>
    <format dxfId="14500">
      <pivotArea dataOnly="0" labelOnly="1" fieldPosition="0">
        <references count="1">
          <reference field="14" count="0"/>
        </references>
      </pivotArea>
    </format>
    <format dxfId="14499">
      <pivotArea dataOnly="0" labelOnly="1" fieldPosition="0">
        <references count="1">
          <reference field="14" count="0"/>
        </references>
      </pivotArea>
    </format>
    <format dxfId="14498">
      <pivotArea dataOnly="0" labelOnly="1" fieldPosition="0">
        <references count="1">
          <reference field="15" count="0"/>
        </references>
      </pivotArea>
    </format>
    <format dxfId="14497">
      <pivotArea dataOnly="0" labelOnly="1" fieldPosition="0">
        <references count="1">
          <reference field="15" count="0"/>
        </references>
      </pivotArea>
    </format>
    <format dxfId="14496">
      <pivotArea dataOnly="0" labelOnly="1" fieldPosition="0">
        <references count="1">
          <reference field="15" count="0"/>
        </references>
      </pivotArea>
    </format>
    <format dxfId="14495">
      <pivotArea dataOnly="0" labelOnly="1" fieldPosition="0">
        <references count="1">
          <reference field="12" count="0"/>
        </references>
      </pivotArea>
    </format>
    <format dxfId="14494">
      <pivotArea dataOnly="0" labelOnly="1" fieldPosition="0">
        <references count="1">
          <reference field="12" count="0"/>
        </references>
      </pivotArea>
    </format>
    <format dxfId="14493">
      <pivotArea dataOnly="0" labelOnly="1" fieldPosition="0">
        <references count="1">
          <reference field="12" count="0"/>
        </references>
      </pivotArea>
    </format>
    <format dxfId="14492">
      <pivotArea dataOnly="0" labelOnly="1" fieldPosition="0">
        <references count="1">
          <reference field="12" count="0"/>
        </references>
      </pivotArea>
    </format>
    <format dxfId="14491">
      <pivotArea dataOnly="0" labelOnly="1" fieldPosition="0">
        <references count="1">
          <reference field="8" count="0"/>
        </references>
      </pivotArea>
    </format>
    <format dxfId="14490">
      <pivotArea dataOnly="0" labelOnly="1" fieldPosition="0">
        <references count="1">
          <reference field="8" count="0"/>
        </references>
      </pivotArea>
    </format>
    <format dxfId="14489">
      <pivotArea dataOnly="0" labelOnly="1" fieldPosition="0">
        <references count="1">
          <reference field="8" count="0"/>
        </references>
      </pivotArea>
    </format>
    <format dxfId="14488">
      <pivotArea dataOnly="0" labelOnly="1" fieldPosition="0">
        <references count="1">
          <reference field="8" count="0"/>
        </references>
      </pivotArea>
    </format>
    <format dxfId="14487">
      <pivotArea dataOnly="0" labelOnly="1" fieldPosition="0">
        <references count="1">
          <reference field="8" count="0"/>
        </references>
      </pivotArea>
    </format>
    <format dxfId="14486">
      <pivotArea dataOnly="0" labelOnly="1" fieldPosition="0">
        <references count="1">
          <reference field="13" count="0"/>
        </references>
      </pivotArea>
    </format>
    <format dxfId="14485">
      <pivotArea dataOnly="0" labelOnly="1" fieldPosition="0">
        <references count="1">
          <reference field="14" count="0"/>
        </references>
      </pivotArea>
    </format>
    <format dxfId="14484">
      <pivotArea dataOnly="0" labelOnly="1" fieldPosition="0">
        <references count="1">
          <reference field="14" count="0"/>
        </references>
      </pivotArea>
    </format>
    <format dxfId="14483">
      <pivotArea dataOnly="0" labelOnly="1" fieldPosition="0">
        <references count="1">
          <reference field="15" count="0"/>
        </references>
      </pivotArea>
    </format>
    <format dxfId="14482">
      <pivotArea dataOnly="0" labelOnly="1" fieldPosition="0">
        <references count="1">
          <reference field="12" count="0"/>
        </references>
      </pivotArea>
    </format>
    <format dxfId="14481">
      <pivotArea dataOnly="0" labelOnly="1" fieldPosition="0">
        <references count="1">
          <reference field="12" count="0"/>
        </references>
      </pivotArea>
    </format>
    <format dxfId="14480">
      <pivotArea outline="0" collapsedLevelsAreSubtotals="1" fieldPosition="0">
        <references count="1">
          <reference field="4294967294" count="2" selected="0">
            <x v="6"/>
            <x v="7"/>
          </reference>
        </references>
      </pivotArea>
    </format>
    <format dxfId="14479">
      <pivotArea dataOnly="0" labelOnly="1" outline="0" fieldPosition="0">
        <references count="1">
          <reference field="4294967294" count="2">
            <x v="6"/>
            <x v="7"/>
          </reference>
        </references>
      </pivotArea>
    </format>
    <format dxfId="14478">
      <pivotArea type="all" dataOnly="0" outline="0" fieldPosition="0"/>
    </format>
    <format dxfId="14477">
      <pivotArea outline="0" collapsedLevelsAreSubtotals="1" fieldPosition="0"/>
    </format>
    <format dxfId="14476">
      <pivotArea field="2" type="button" dataOnly="0" labelOnly="1" outline="0" axis="axisRow" fieldPosition="0"/>
    </format>
    <format dxfId="14475">
      <pivotArea dataOnly="0" labelOnly="1" fieldPosition="0">
        <references count="1">
          <reference field="2" count="0"/>
        </references>
      </pivotArea>
    </format>
    <format dxfId="14474">
      <pivotArea dataOnly="0" labelOnly="1" grandRow="1" outline="0" fieldPosition="0"/>
    </format>
    <format dxfId="14473">
      <pivotArea dataOnly="0" labelOnly="1" fieldPosition="0">
        <references count="2">
          <reference field="2" count="1" selected="0">
            <x v="0"/>
          </reference>
          <reference field="13" count="2">
            <x v="0"/>
            <x v="1"/>
          </reference>
        </references>
      </pivotArea>
    </format>
    <format dxfId="14472">
      <pivotArea dataOnly="0" labelOnly="1" fieldPosition="0">
        <references count="2">
          <reference field="2" count="1" selected="0">
            <x v="1"/>
          </reference>
          <reference field="13" count="1">
            <x v="1"/>
          </reference>
        </references>
      </pivotArea>
    </format>
    <format dxfId="14471">
      <pivotArea dataOnly="0" labelOnly="1" fieldPosition="0">
        <references count="2">
          <reference field="2" count="1" selected="0">
            <x v="2"/>
          </reference>
          <reference field="13" count="1">
            <x v="3"/>
          </reference>
        </references>
      </pivotArea>
    </format>
    <format dxfId="14470">
      <pivotArea dataOnly="0" labelOnly="1" fieldPosition="0">
        <references count="2">
          <reference field="2" count="1" selected="0">
            <x v="3"/>
          </reference>
          <reference field="13" count="1">
            <x v="0"/>
          </reference>
        </references>
      </pivotArea>
    </format>
    <format dxfId="14469">
      <pivotArea dataOnly="0" labelOnly="1" fieldPosition="0">
        <references count="2">
          <reference field="2" count="1" selected="0">
            <x v="4"/>
          </reference>
          <reference field="13" count="1">
            <x v="0"/>
          </reference>
        </references>
      </pivotArea>
    </format>
    <format dxfId="14468">
      <pivotArea dataOnly="0" labelOnly="1" fieldPosition="0">
        <references count="2">
          <reference field="2" count="1" selected="0">
            <x v="5"/>
          </reference>
          <reference field="13" count="1">
            <x v="3"/>
          </reference>
        </references>
      </pivotArea>
    </format>
    <format dxfId="14467">
      <pivotArea dataOnly="0" labelOnly="1" fieldPosition="0">
        <references count="2">
          <reference field="2" count="1" selected="0">
            <x v="6"/>
          </reference>
          <reference field="13" count="1">
            <x v="1"/>
          </reference>
        </references>
      </pivotArea>
    </format>
    <format dxfId="14466">
      <pivotArea dataOnly="0" labelOnly="1" fieldPosition="0">
        <references count="2">
          <reference field="2" count="1" selected="0">
            <x v="7"/>
          </reference>
          <reference field="13" count="1">
            <x v="0"/>
          </reference>
        </references>
      </pivotArea>
    </format>
    <format dxfId="14465">
      <pivotArea dataOnly="0" labelOnly="1" fieldPosition="0">
        <references count="2">
          <reference field="2" count="1" selected="0">
            <x v="8"/>
          </reference>
          <reference field="13" count="3">
            <x v="1"/>
            <x v="3"/>
            <x v="4"/>
          </reference>
        </references>
      </pivotArea>
    </format>
    <format dxfId="14464">
      <pivotArea dataOnly="0" labelOnly="1" fieldPosition="0">
        <references count="2">
          <reference field="2" count="1" selected="0">
            <x v="9"/>
          </reference>
          <reference field="13" count="3">
            <x v="0"/>
            <x v="3"/>
            <x v="4"/>
          </reference>
        </references>
      </pivotArea>
    </format>
    <format dxfId="14463">
      <pivotArea dataOnly="0" labelOnly="1" fieldPosition="0">
        <references count="2">
          <reference field="2" count="1" selected="0">
            <x v="10"/>
          </reference>
          <reference field="13" count="1">
            <x v="0"/>
          </reference>
        </references>
      </pivotArea>
    </format>
    <format dxfId="14462">
      <pivotArea dataOnly="0" labelOnly="1" fieldPosition="0">
        <references count="2">
          <reference field="2" count="1" selected="0">
            <x v="11"/>
          </reference>
          <reference field="13" count="1">
            <x v="3"/>
          </reference>
        </references>
      </pivotArea>
    </format>
    <format dxfId="14461">
      <pivotArea dataOnly="0" labelOnly="1" fieldPosition="0">
        <references count="2">
          <reference field="2" count="1" selected="0">
            <x v="12"/>
          </reference>
          <reference field="13" count="1">
            <x v="3"/>
          </reference>
        </references>
      </pivotArea>
    </format>
    <format dxfId="14460">
      <pivotArea dataOnly="0" labelOnly="1" fieldPosition="0">
        <references count="2">
          <reference field="2" count="1" selected="0">
            <x v="13"/>
          </reference>
          <reference field="13" count="1">
            <x v="1"/>
          </reference>
        </references>
      </pivotArea>
    </format>
    <format dxfId="14459">
      <pivotArea dataOnly="0" labelOnly="1" fieldPosition="0">
        <references count="2">
          <reference field="2" count="1" selected="0">
            <x v="14"/>
          </reference>
          <reference field="13" count="3">
            <x v="2"/>
            <x v="3"/>
            <x v="4"/>
          </reference>
        </references>
      </pivotArea>
    </format>
    <format dxfId="14458">
      <pivotArea dataOnly="0" labelOnly="1" fieldPosition="0">
        <references count="2">
          <reference field="2" count="1" selected="0">
            <x v="15"/>
          </reference>
          <reference field="13" count="1">
            <x v="3"/>
          </reference>
        </references>
      </pivotArea>
    </format>
    <format dxfId="14457">
      <pivotArea dataOnly="0" labelOnly="1" fieldPosition="0">
        <references count="2">
          <reference field="2" count="1" selected="0">
            <x v="16"/>
          </reference>
          <reference field="13" count="4">
            <x v="0"/>
            <x v="1"/>
            <x v="2"/>
            <x v="3"/>
          </reference>
        </references>
      </pivotArea>
    </format>
    <format dxfId="14456">
      <pivotArea dataOnly="0" labelOnly="1" fieldPosition="0">
        <references count="2">
          <reference field="2" count="1" selected="0">
            <x v="17"/>
          </reference>
          <reference field="13" count="2">
            <x v="0"/>
            <x v="4"/>
          </reference>
        </references>
      </pivotArea>
    </format>
    <format dxfId="14455">
      <pivotArea dataOnly="0" labelOnly="1" fieldPosition="0">
        <references count="2">
          <reference field="2" count="1" selected="0">
            <x v="18"/>
          </reference>
          <reference field="13" count="1">
            <x v="1"/>
          </reference>
        </references>
      </pivotArea>
    </format>
    <format dxfId="14454">
      <pivotArea dataOnly="0" labelOnly="1" fieldPosition="0">
        <references count="2">
          <reference field="2" count="1" selected="0">
            <x v="19"/>
          </reference>
          <reference field="13" count="4">
            <x v="0"/>
            <x v="2"/>
            <x v="3"/>
            <x v="4"/>
          </reference>
        </references>
      </pivotArea>
    </format>
    <format dxfId="14453">
      <pivotArea dataOnly="0" labelOnly="1" fieldPosition="0">
        <references count="2">
          <reference field="2" count="1" selected="0">
            <x v="20"/>
          </reference>
          <reference field="13" count="4">
            <x v="0"/>
            <x v="1"/>
            <x v="2"/>
            <x v="3"/>
          </reference>
        </references>
      </pivotArea>
    </format>
    <format dxfId="14452">
      <pivotArea dataOnly="0" labelOnly="1" fieldPosition="0">
        <references count="3">
          <reference field="2" count="1" selected="0">
            <x v="0"/>
          </reference>
          <reference field="13" count="1" selected="0">
            <x v="0"/>
          </reference>
          <reference field="14" count="3">
            <x v="16"/>
            <x v="17"/>
            <x v="19"/>
          </reference>
        </references>
      </pivotArea>
    </format>
    <format dxfId="14451">
      <pivotArea dataOnly="0" labelOnly="1" fieldPosition="0">
        <references count="3">
          <reference field="2" count="1" selected="0">
            <x v="0"/>
          </reference>
          <reference field="13" count="1" selected="0">
            <x v="1"/>
          </reference>
          <reference field="14" count="2">
            <x v="23"/>
            <x v="26"/>
          </reference>
        </references>
      </pivotArea>
    </format>
    <format dxfId="14450">
      <pivotArea dataOnly="0" labelOnly="1" fieldPosition="0">
        <references count="3">
          <reference field="2" count="1" selected="0">
            <x v="1"/>
          </reference>
          <reference field="13" count="1" selected="0">
            <x v="1"/>
          </reference>
          <reference field="14" count="1">
            <x v="25"/>
          </reference>
        </references>
      </pivotArea>
    </format>
    <format dxfId="14449">
      <pivotArea dataOnly="0" labelOnly="1" fieldPosition="0">
        <references count="3">
          <reference field="2" count="1" selected="0">
            <x v="2"/>
          </reference>
          <reference field="13" count="1" selected="0">
            <x v="3"/>
          </reference>
          <reference field="14" count="1">
            <x v="6"/>
          </reference>
        </references>
      </pivotArea>
    </format>
    <format dxfId="14448">
      <pivotArea dataOnly="0" labelOnly="1" fieldPosition="0">
        <references count="3">
          <reference field="2" count="1" selected="0">
            <x v="3"/>
          </reference>
          <reference field="13" count="1" selected="0">
            <x v="0"/>
          </reference>
          <reference field="14" count="1">
            <x v="17"/>
          </reference>
        </references>
      </pivotArea>
    </format>
    <format dxfId="14447">
      <pivotArea dataOnly="0" labelOnly="1" fieldPosition="0">
        <references count="3">
          <reference field="2" count="1" selected="0">
            <x v="4"/>
          </reference>
          <reference field="13" count="1" selected="0">
            <x v="0"/>
          </reference>
          <reference field="14" count="1">
            <x v="18"/>
          </reference>
        </references>
      </pivotArea>
    </format>
    <format dxfId="14446">
      <pivotArea dataOnly="0" labelOnly="1" fieldPosition="0">
        <references count="3">
          <reference field="2" count="1" selected="0">
            <x v="5"/>
          </reference>
          <reference field="13" count="1" selected="0">
            <x v="3"/>
          </reference>
          <reference field="14" count="2">
            <x v="1"/>
            <x v="5"/>
          </reference>
        </references>
      </pivotArea>
    </format>
    <format dxfId="14445">
      <pivotArea dataOnly="0" labelOnly="1" fieldPosition="0">
        <references count="3">
          <reference field="2" count="1" selected="0">
            <x v="6"/>
          </reference>
          <reference field="13" count="1" selected="0">
            <x v="1"/>
          </reference>
          <reference field="14" count="1">
            <x v="26"/>
          </reference>
        </references>
      </pivotArea>
    </format>
    <format dxfId="14444">
      <pivotArea dataOnly="0" labelOnly="1" fieldPosition="0">
        <references count="3">
          <reference field="2" count="1" selected="0">
            <x v="7"/>
          </reference>
          <reference field="13" count="1" selected="0">
            <x v="0"/>
          </reference>
          <reference field="14" count="1">
            <x v="20"/>
          </reference>
        </references>
      </pivotArea>
    </format>
    <format dxfId="14443">
      <pivotArea dataOnly="0" labelOnly="1" fieldPosition="0">
        <references count="3">
          <reference field="2" count="1" selected="0">
            <x v="8"/>
          </reference>
          <reference field="13" count="1" selected="0">
            <x v="1"/>
          </reference>
          <reference field="14" count="1">
            <x v="27"/>
          </reference>
        </references>
      </pivotArea>
    </format>
    <format dxfId="14442">
      <pivotArea dataOnly="0" labelOnly="1" fieldPosition="0">
        <references count="3">
          <reference field="2" count="1" selected="0">
            <x v="8"/>
          </reference>
          <reference field="13" count="1" selected="0">
            <x v="3"/>
          </reference>
          <reference field="14" count="1">
            <x v="1"/>
          </reference>
        </references>
      </pivotArea>
    </format>
    <format dxfId="14441">
      <pivotArea dataOnly="0" labelOnly="1" fieldPosition="0">
        <references count="3">
          <reference field="2" count="1" selected="0">
            <x v="8"/>
          </reference>
          <reference field="13" count="1" selected="0">
            <x v="4"/>
          </reference>
          <reference field="14" count="2">
            <x v="8"/>
            <x v="11"/>
          </reference>
        </references>
      </pivotArea>
    </format>
    <format dxfId="14440">
      <pivotArea dataOnly="0" labelOnly="1" fieldPosition="0">
        <references count="3">
          <reference field="2" count="1" selected="0">
            <x v="9"/>
          </reference>
          <reference field="13" count="1" selected="0">
            <x v="0"/>
          </reference>
          <reference field="14" count="1">
            <x v="19"/>
          </reference>
        </references>
      </pivotArea>
    </format>
    <format dxfId="14439">
      <pivotArea dataOnly="0" labelOnly="1" fieldPosition="0">
        <references count="3">
          <reference field="2" count="1" selected="0">
            <x v="9"/>
          </reference>
          <reference field="13" count="1" selected="0">
            <x v="3"/>
          </reference>
          <reference field="14" count="4">
            <x v="2"/>
            <x v="3"/>
            <x v="4"/>
            <x v="6"/>
          </reference>
        </references>
      </pivotArea>
    </format>
    <format dxfId="14438">
      <pivotArea dataOnly="0" labelOnly="1" fieldPosition="0">
        <references count="3">
          <reference field="2" count="1" selected="0">
            <x v="9"/>
          </reference>
          <reference field="13" count="1" selected="0">
            <x v="4"/>
          </reference>
          <reference field="14" count="1">
            <x v="8"/>
          </reference>
        </references>
      </pivotArea>
    </format>
    <format dxfId="14437">
      <pivotArea dataOnly="0" labelOnly="1" fieldPosition="0">
        <references count="3">
          <reference field="2" count="1" selected="0">
            <x v="10"/>
          </reference>
          <reference field="13" count="1" selected="0">
            <x v="0"/>
          </reference>
          <reference field="14" count="2">
            <x v="16"/>
            <x v="22"/>
          </reference>
        </references>
      </pivotArea>
    </format>
    <format dxfId="14436">
      <pivotArea dataOnly="0" labelOnly="1" fieldPosition="0">
        <references count="3">
          <reference field="2" count="1" selected="0">
            <x v="11"/>
          </reference>
          <reference field="13" count="1" selected="0">
            <x v="3"/>
          </reference>
          <reference field="14" count="1">
            <x v="2"/>
          </reference>
        </references>
      </pivotArea>
    </format>
    <format dxfId="14435">
      <pivotArea dataOnly="0" labelOnly="1" fieldPosition="0">
        <references count="3">
          <reference field="2" count="1" selected="0">
            <x v="12"/>
          </reference>
          <reference field="13" count="1" selected="0">
            <x v="3"/>
          </reference>
          <reference field="14" count="1">
            <x v="6"/>
          </reference>
        </references>
      </pivotArea>
    </format>
    <format dxfId="14434">
      <pivotArea dataOnly="0" labelOnly="1" fieldPosition="0">
        <references count="3">
          <reference field="2" count="1" selected="0">
            <x v="13"/>
          </reference>
          <reference field="13" count="1" selected="0">
            <x v="1"/>
          </reference>
          <reference field="14" count="1">
            <x v="24"/>
          </reference>
        </references>
      </pivotArea>
    </format>
    <format dxfId="14433">
      <pivotArea dataOnly="0" labelOnly="1" fieldPosition="0">
        <references count="3">
          <reference field="2" count="1" selected="0">
            <x v="14"/>
          </reference>
          <reference field="13" count="1" selected="0">
            <x v="2"/>
          </reference>
          <reference field="14" count="2">
            <x v="29"/>
            <x v="30"/>
          </reference>
        </references>
      </pivotArea>
    </format>
    <format dxfId="14432">
      <pivotArea dataOnly="0" labelOnly="1" fieldPosition="0">
        <references count="3">
          <reference field="2" count="1" selected="0">
            <x v="14"/>
          </reference>
          <reference field="13" count="1" selected="0">
            <x v="3"/>
          </reference>
          <reference field="14" count="1">
            <x v="7"/>
          </reference>
        </references>
      </pivotArea>
    </format>
    <format dxfId="14431">
      <pivotArea dataOnly="0" labelOnly="1" fieldPosition="0">
        <references count="3">
          <reference field="2" count="1" selected="0">
            <x v="14"/>
          </reference>
          <reference field="13" count="1" selected="0">
            <x v="4"/>
          </reference>
          <reference field="14" count="1">
            <x v="8"/>
          </reference>
        </references>
      </pivotArea>
    </format>
    <format dxfId="14430">
      <pivotArea dataOnly="0" labelOnly="1" fieldPosition="0">
        <references count="3">
          <reference field="2" count="1" selected="0">
            <x v="15"/>
          </reference>
          <reference field="13" count="1" selected="0">
            <x v="3"/>
          </reference>
          <reference field="14" count="1">
            <x v="6"/>
          </reference>
        </references>
      </pivotArea>
    </format>
    <format dxfId="14429">
      <pivotArea dataOnly="0" labelOnly="1" fieldPosition="0">
        <references count="3">
          <reference field="2" count="1" selected="0">
            <x v="16"/>
          </reference>
          <reference field="13" count="1" selected="0">
            <x v="0"/>
          </reference>
          <reference field="14" count="1">
            <x v="21"/>
          </reference>
        </references>
      </pivotArea>
    </format>
    <format dxfId="14428">
      <pivotArea dataOnly="0" labelOnly="1" fieldPosition="0">
        <references count="3">
          <reference field="2" count="1" selected="0">
            <x v="16"/>
          </reference>
          <reference field="13" count="1" selected="0">
            <x v="1"/>
          </reference>
          <reference field="14" count="1">
            <x v="24"/>
          </reference>
        </references>
      </pivotArea>
    </format>
    <format dxfId="14427">
      <pivotArea dataOnly="0" labelOnly="1" fieldPosition="0">
        <references count="3">
          <reference field="2" count="1" selected="0">
            <x v="16"/>
          </reference>
          <reference field="13" count="1" selected="0">
            <x v="2"/>
          </reference>
          <reference field="14" count="2">
            <x v="29"/>
            <x v="31"/>
          </reference>
        </references>
      </pivotArea>
    </format>
    <format dxfId="14426">
      <pivotArea dataOnly="0" labelOnly="1" fieldPosition="0">
        <references count="3">
          <reference field="2" count="1" selected="0">
            <x v="16"/>
          </reference>
          <reference field="13" count="1" selected="0">
            <x v="3"/>
          </reference>
          <reference field="14" count="2">
            <x v="0"/>
            <x v="1"/>
          </reference>
        </references>
      </pivotArea>
    </format>
    <format dxfId="14425">
      <pivotArea dataOnly="0" labelOnly="1" fieldPosition="0">
        <references count="3">
          <reference field="2" count="1" selected="0">
            <x v="17"/>
          </reference>
          <reference field="13" count="1" selected="0">
            <x v="0"/>
          </reference>
          <reference field="14" count="2">
            <x v="18"/>
            <x v="22"/>
          </reference>
        </references>
      </pivotArea>
    </format>
    <format dxfId="14424">
      <pivotArea dataOnly="0" labelOnly="1" fieldPosition="0">
        <references count="3">
          <reference field="2" count="1" selected="0">
            <x v="17"/>
          </reference>
          <reference field="13" count="1" selected="0">
            <x v="4"/>
          </reference>
          <reference field="14" count="1">
            <x v="8"/>
          </reference>
        </references>
      </pivotArea>
    </format>
    <format dxfId="14423">
      <pivotArea dataOnly="0" labelOnly="1" fieldPosition="0">
        <references count="3">
          <reference field="2" count="1" selected="0">
            <x v="18"/>
          </reference>
          <reference field="13" count="1" selected="0">
            <x v="1"/>
          </reference>
          <reference field="14" count="1">
            <x v="24"/>
          </reference>
        </references>
      </pivotArea>
    </format>
    <format dxfId="14422">
      <pivotArea dataOnly="0" labelOnly="1" fieldPosition="0">
        <references count="3">
          <reference field="2" count="1" selected="0">
            <x v="19"/>
          </reference>
          <reference field="13" count="1" selected="0">
            <x v="0"/>
          </reference>
          <reference field="14" count="1">
            <x v="16"/>
          </reference>
        </references>
      </pivotArea>
    </format>
    <format dxfId="14421">
      <pivotArea dataOnly="0" labelOnly="1" fieldPosition="0">
        <references count="3">
          <reference field="2" count="1" selected="0">
            <x v="19"/>
          </reference>
          <reference field="13" count="1" selected="0">
            <x v="2"/>
          </reference>
          <reference field="14" count="2">
            <x v="29"/>
            <x v="30"/>
          </reference>
        </references>
      </pivotArea>
    </format>
    <format dxfId="14420">
      <pivotArea dataOnly="0" labelOnly="1" fieldPosition="0">
        <references count="3">
          <reference field="2" count="1" selected="0">
            <x v="19"/>
          </reference>
          <reference field="13" count="1" selected="0">
            <x v="3"/>
          </reference>
          <reference field="14" count="1">
            <x v="6"/>
          </reference>
        </references>
      </pivotArea>
    </format>
    <format dxfId="14419">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4418">
      <pivotArea dataOnly="0" labelOnly="1" fieldPosition="0">
        <references count="3">
          <reference field="2" count="1" selected="0">
            <x v="20"/>
          </reference>
          <reference field="13" count="1" selected="0">
            <x v="0"/>
          </reference>
          <reference field="14" count="2">
            <x v="18"/>
            <x v="22"/>
          </reference>
        </references>
      </pivotArea>
    </format>
    <format dxfId="14417">
      <pivotArea dataOnly="0" labelOnly="1" fieldPosition="0">
        <references count="3">
          <reference field="2" count="1" selected="0">
            <x v="20"/>
          </reference>
          <reference field="13" count="1" selected="0">
            <x v="1"/>
          </reference>
          <reference field="14" count="1">
            <x v="28"/>
          </reference>
        </references>
      </pivotArea>
    </format>
    <format dxfId="14416">
      <pivotArea dataOnly="0" labelOnly="1" fieldPosition="0">
        <references count="3">
          <reference field="2" count="1" selected="0">
            <x v="20"/>
          </reference>
          <reference field="13" count="1" selected="0">
            <x v="2"/>
          </reference>
          <reference field="14" count="1">
            <x v="32"/>
          </reference>
        </references>
      </pivotArea>
    </format>
    <format dxfId="14415">
      <pivotArea dataOnly="0" labelOnly="1" fieldPosition="0">
        <references count="3">
          <reference field="2" count="1" selected="0">
            <x v="20"/>
          </reference>
          <reference field="13" count="1" selected="0">
            <x v="3"/>
          </reference>
          <reference field="14" count="1">
            <x v="6"/>
          </reference>
        </references>
      </pivotArea>
    </format>
    <format dxfId="14414">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4413">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4412">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4411">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4410">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4409">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4408">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4407">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4406">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4405">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4404">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4403">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4402">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4401">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4400">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4399">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4398">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4397">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4396">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4395">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4394">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4393">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4392">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4391">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4390">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4389">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4388">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4387">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4386">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4385">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4384">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4383">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4382">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4381">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4380">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4379">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4378">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4377">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4376">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4375">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4374">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4373">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4372">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4371">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4370">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4369">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4368">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4367">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4366">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4365">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4364">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4363">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4362">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4361">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4360">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4359">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4358">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4357">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4356">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4355">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4354">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4353">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4352">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4351">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4350">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4349">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4348">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4347">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4346">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4345">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4344">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4343">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4342">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4341">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4340">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4339">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4338">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4337">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4336">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4335">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4334">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4333">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4332">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4331">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4330">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4329">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4328">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4327">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4326">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4325">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4324">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4323">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4322">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4321">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4320">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4319">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4318">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4317">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4316">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4315">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4314">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4313">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4312">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4311">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4310">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4309">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4308">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4307">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4306">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4305">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4304">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4303">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4302">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4301">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4300">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4299">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4298">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4297">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4296">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4295">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4294">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4293">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4292">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4291">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4290">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4289">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4288">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4287">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4286">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4285">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4284">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4283">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4282">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4281">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4280">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4279">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4278">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4277">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4276">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4275">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4274">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4273">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4272">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4271">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4270">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4269">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4268">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4267">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4266">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4265">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4264">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4263">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4262">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4261">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4260">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4259">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4258">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4257">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4256">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4255">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4254">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4253">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4252">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4251">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4250">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4249">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4248">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4247">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4246">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4245">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4244">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4243">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4242">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4241">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4240">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4239">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4238">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4237">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4236">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4235">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4234">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4233">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4232">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4231">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4230">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4229">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4228">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4227">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4226">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4225">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4224">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4223">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4222">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4221">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4220">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4219">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4218">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4217">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4216">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4215">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4214">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4213">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4212">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4211">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4210">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4209">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4208">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4207">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4206">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4205">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4204">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4203">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4202">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4201">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4200">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4199">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4198">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4197">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4196">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4195">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4194">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4193">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4192">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4191">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4190">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4189">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4188">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4187">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4186">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4185">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4184">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4183">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4182">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4181">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4180">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4179">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4178">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4177">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4176">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4175">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4174">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4173">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4172">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4171">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4170">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4169">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4168">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4167">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4166">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4165">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4164">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4163">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4162">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4161">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4160">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4159">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4158">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4157">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4156">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4155">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4154">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4153">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4152">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4151">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4150">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4149">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4148">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4147">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4146">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4145">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4144">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4143">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4142">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4141">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4140">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4139">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4138">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4137">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4136">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4135">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4134">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4133">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4132">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4131">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4130">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4129">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4128">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4127">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4126">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4125">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4124">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4123">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4122">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4121">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4120">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4119">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4118">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4117">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4116">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4115">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4114">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4113">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4112">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4111">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4110">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4109">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4108">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4107">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4106">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4105">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4104">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4103">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4102">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4101">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4100">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4099">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4098">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4097">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4096">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4095">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4094">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4093">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4092">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4091">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4090">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4089">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4088">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4087">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4086">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4085">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4084">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4083">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4082">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4081">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4080">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4079">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4078">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4077">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4076">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4075">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4074">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4073">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4072">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4071">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4070">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4069">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4068">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4067">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4066">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4065">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4064">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4063">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4062">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4061">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4060">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4059">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4058">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4057">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4056">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4055">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4054">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4053">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4052">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4051">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4050">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4049">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4048">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4047">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4046">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4045">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4044">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4043">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4042">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4041">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4040">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4039">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4038">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4037">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4036">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4035">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4034">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4033">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4032">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4031">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4030">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4029">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4028">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4027">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4026">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4025">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4024">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4023">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4022">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4021">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4020">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4019">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4018">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4017">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4016">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4015">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4014">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4013">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4012">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4011">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4010">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4009">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4008">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4007">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4006">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4005">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4004">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4003">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4002">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4001">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4000">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3999">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3998">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3997">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3996">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3995">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3994">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3993">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3992">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3991">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3990">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3989">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3988">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3987">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3986">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3985">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3984">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3983">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3982">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3981">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3980">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3979">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3978">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3977">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3976">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3975">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3974">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3973">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3972">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3971">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3970">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3969">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3968">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3967">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3966">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3965">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3964">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3963">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3962">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3961">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3960">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3959">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3958">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3957">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3956">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3955">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3954">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3953">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3952">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3951">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3950">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3949">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3948">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3947">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3946">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3945">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3944">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3943">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3942">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3941">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3940">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3939">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3938">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3937">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3936">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3935">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3934">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3933">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3932">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3931">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3930">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3929">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3928">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3927">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3926">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3925">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3924">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3923">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3922">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3921">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3920">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3919">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3918">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3917">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3916">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3915">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3914">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3913">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3912">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3911">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3910">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3909">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3908">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3907">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3906">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3905">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3904">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3903">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3902">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3901">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3900">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3899">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3898">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3897">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3896">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3895">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3894">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3893">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3892">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3891">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3890">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3889">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3888">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3887">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3886">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3885">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3884">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3883">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3882">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3881">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3880">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3879">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3878">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3877">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3876">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3875">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3874">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3873">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3872">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3871">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3870">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3869">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3868">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3867">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3866">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3865">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3864">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3863">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3862">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3861">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3860">
      <pivotArea dataOnly="0" labelOnly="1" outline="0" fieldPosition="0">
        <references count="1">
          <reference field="4294967294" count="8">
            <x v="0"/>
            <x v="1"/>
            <x v="2"/>
            <x v="3"/>
            <x v="4"/>
            <x v="5"/>
            <x v="6"/>
            <x v="7"/>
          </reference>
        </references>
      </pivotArea>
    </format>
    <format dxfId="13859">
      <pivotArea dataOnly="0" labelOnly="1" fieldPosition="0">
        <references count="1">
          <reference field="2" count="0"/>
        </references>
      </pivotArea>
    </format>
    <format dxfId="13858">
      <pivotArea dataOnly="0" labelOnly="1" fieldPosition="0">
        <references count="1">
          <reference field="13" count="0"/>
        </references>
      </pivotArea>
    </format>
    <format dxfId="13857">
      <pivotArea dataOnly="0" labelOnly="1" fieldPosition="0">
        <references count="1">
          <reference field="14" count="0"/>
        </references>
      </pivotArea>
    </format>
    <format dxfId="13856">
      <pivotArea dataOnly="0" labelOnly="1" fieldPosition="0">
        <references count="1">
          <reference field="15" count="0"/>
        </references>
      </pivotArea>
    </format>
    <format dxfId="13855">
      <pivotArea outline="0" collapsedLevelsAreSubtotals="1" fieldPosition="0">
        <references count="1">
          <reference field="4294967294" count="2" selected="0">
            <x v="6"/>
            <x v="7"/>
          </reference>
        </references>
      </pivotArea>
    </format>
    <format dxfId="13854">
      <pivotArea outline="0" collapsedLevelsAreSubtotals="1" fieldPosition="0">
        <references count="1">
          <reference field="4294967294" count="2" selected="0">
            <x v="6"/>
            <x v="7"/>
          </reference>
        </references>
      </pivotArea>
    </format>
    <format dxfId="13853">
      <pivotArea field="2" type="button" dataOnly="0" labelOnly="1" outline="0" axis="axisRow" fieldPosition="0"/>
    </format>
    <format dxfId="13852">
      <pivotArea dataOnly="0" labelOnly="1" outline="0" fieldPosition="0">
        <references count="1">
          <reference field="4294967294" count="8">
            <x v="0"/>
            <x v="1"/>
            <x v="2"/>
            <x v="3"/>
            <x v="4"/>
            <x v="5"/>
            <x v="6"/>
            <x v="7"/>
          </reference>
        </references>
      </pivotArea>
    </format>
    <format dxfId="13851">
      <pivotArea field="3" type="button" dataOnly="0" labelOnly="1" outline="0" axis="axisPage" fieldPosition="0"/>
    </format>
    <format dxfId="13850">
      <pivotArea field="2" type="button" dataOnly="0" labelOnly="1" outline="0" axis="axisRow" fieldPosition="0"/>
    </format>
    <format dxfId="13849">
      <pivotArea dataOnly="0" labelOnly="1" fieldPosition="0">
        <references count="1">
          <reference field="2" count="1">
            <x v="9"/>
          </reference>
        </references>
      </pivotArea>
    </format>
    <format dxfId="13848">
      <pivotArea dataOnly="0" labelOnly="1" grandRow="1" outline="0" fieldPosition="0"/>
    </format>
    <format dxfId="13847">
      <pivotArea dataOnly="0" labelOnly="1" fieldPosition="0">
        <references count="2">
          <reference field="2" count="1" selected="0">
            <x v="9"/>
          </reference>
          <reference field="13" count="3">
            <x v="0"/>
            <x v="3"/>
            <x v="4"/>
          </reference>
        </references>
      </pivotArea>
    </format>
    <format dxfId="13846">
      <pivotArea dataOnly="0" labelOnly="1" fieldPosition="0">
        <references count="3">
          <reference field="2" count="1" selected="0">
            <x v="9"/>
          </reference>
          <reference field="13" count="1" selected="0">
            <x v="0"/>
          </reference>
          <reference field="14" count="1">
            <x v="19"/>
          </reference>
        </references>
      </pivotArea>
    </format>
    <format dxfId="13845">
      <pivotArea dataOnly="0" labelOnly="1" fieldPosition="0">
        <references count="3">
          <reference field="2" count="1" selected="0">
            <x v="9"/>
          </reference>
          <reference field="13" count="1" selected="0">
            <x v="3"/>
          </reference>
          <reference field="14" count="4">
            <x v="2"/>
            <x v="3"/>
            <x v="4"/>
            <x v="6"/>
          </reference>
        </references>
      </pivotArea>
    </format>
    <format dxfId="13844">
      <pivotArea dataOnly="0" labelOnly="1" fieldPosition="0">
        <references count="3">
          <reference field="2" count="1" selected="0">
            <x v="9"/>
          </reference>
          <reference field="13" count="1" selected="0">
            <x v="4"/>
          </reference>
          <reference field="14" count="1">
            <x v="8"/>
          </reference>
        </references>
      </pivotArea>
    </format>
    <format dxfId="13843">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3842">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3841">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3840">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3839">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3838">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3837">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3836">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3835">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3834">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3833">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3832">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3831">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3830">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3829">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3828">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3827">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3826">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3825">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3824">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3823">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3822">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3821">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3820">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3819">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3818">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3817">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3816">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3815">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3814">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3813">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3812">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3811">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3810">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3809">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3808">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3807">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3806">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3805">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3804">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3803">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3802">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3801">
      <pivotArea outline="0" collapsedLevelsAreSubtotals="1" fieldPosition="0"/>
    </format>
    <format dxfId="13800">
      <pivotArea dataOnly="0" labelOnly="1" outline="0" fieldPosition="0">
        <references count="1">
          <reference field="3" count="1">
            <x v="1"/>
          </reference>
        </references>
      </pivotArea>
    </format>
    <format dxfId="13799">
      <pivotArea dataOnly="0" labelOnly="1" outline="0" fieldPosition="0">
        <references count="1">
          <reference field="4294967294" count="8">
            <x v="0"/>
            <x v="1"/>
            <x v="2"/>
            <x v="3"/>
            <x v="4"/>
            <x v="5"/>
            <x v="6"/>
            <x v="7"/>
          </reference>
        </references>
      </pivotArea>
    </format>
    <format dxfId="13798">
      <pivotArea outline="0" collapsedLevelsAreSubtotals="1" fieldPosition="0">
        <references count="1">
          <reference field="4294967294" count="2" selected="0">
            <x v="6"/>
            <x v="7"/>
          </reference>
        </references>
      </pivotArea>
    </format>
    <format dxfId="13797">
      <pivotArea dataOnly="0" labelOnly="1" outline="0" fieldPosition="0">
        <references count="1">
          <reference field="4294967294" count="2">
            <x v="6"/>
            <x v="7"/>
          </reference>
        </references>
      </pivotArea>
    </format>
    <format dxfId="13796">
      <pivotArea outline="0" collapsedLevelsAreSubtotals="1" fieldPosition="0">
        <references count="1">
          <reference field="4294967294" count="2" selected="0">
            <x v="6"/>
            <x v="7"/>
          </reference>
        </references>
      </pivotArea>
    </format>
    <format dxfId="13795">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7"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66"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63">
    <i>
      <x v="12"/>
    </i>
    <i r="1">
      <x v="3"/>
    </i>
    <i r="2">
      <x v="6"/>
    </i>
    <i r="3">
      <x v="29"/>
    </i>
    <i r="4">
      <x v="3"/>
    </i>
    <i r="5">
      <x/>
    </i>
    <i r="4">
      <x v="124"/>
    </i>
    <i r="5">
      <x/>
    </i>
    <i r="4">
      <x v="125"/>
    </i>
    <i r="5">
      <x/>
    </i>
    <i r="4">
      <x v="126"/>
    </i>
    <i r="5">
      <x/>
    </i>
    <i r="4">
      <x v="127"/>
    </i>
    <i r="5">
      <x/>
    </i>
    <i r="4">
      <x v="128"/>
    </i>
    <i r="5">
      <x/>
    </i>
    <i r="4">
      <x v="129"/>
    </i>
    <i r="5">
      <x/>
    </i>
    <i r="4">
      <x v="130"/>
    </i>
    <i r="5">
      <x/>
    </i>
    <i r="4">
      <x v="134"/>
    </i>
    <i r="5">
      <x/>
    </i>
    <i r="4">
      <x v="135"/>
    </i>
    <i r="5">
      <x/>
    </i>
    <i r="4">
      <x v="136"/>
    </i>
    <i r="5">
      <x/>
    </i>
    <i r="4">
      <x v="137"/>
    </i>
    <i r="5">
      <x/>
    </i>
    <i r="4">
      <x v="138"/>
    </i>
    <i r="5">
      <x/>
    </i>
    <i r="4">
      <x v="139"/>
    </i>
    <i r="5">
      <x/>
    </i>
    <i r="4">
      <x v="140"/>
    </i>
    <i r="5">
      <x/>
    </i>
    <i r="4">
      <x v="141"/>
    </i>
    <i r="5">
      <x/>
    </i>
    <i r="4">
      <x v="143"/>
    </i>
    <i r="5">
      <x/>
    </i>
    <i r="4">
      <x v="144"/>
    </i>
    <i r="5">
      <x/>
    </i>
    <i r="4">
      <x v="145"/>
    </i>
    <i r="5">
      <x/>
    </i>
    <i r="4">
      <x v="146"/>
    </i>
    <i r="5">
      <x/>
    </i>
    <i r="4">
      <x v="147"/>
    </i>
    <i r="5">
      <x/>
    </i>
    <i r="4">
      <x v="148"/>
    </i>
    <i r="5">
      <x/>
    </i>
    <i r="4">
      <x v="149"/>
    </i>
    <i r="5">
      <x/>
    </i>
    <i r="4">
      <x v="152"/>
    </i>
    <i r="5">
      <x/>
    </i>
    <i r="4">
      <x v="153"/>
    </i>
    <i r="5">
      <x/>
    </i>
    <i r="4">
      <x v="161"/>
    </i>
    <i r="5">
      <x/>
    </i>
    <i r="4">
      <x v="168"/>
    </i>
    <i r="5">
      <x/>
    </i>
    <i r="4">
      <x v="192"/>
    </i>
    <i r="5">
      <x/>
    </i>
    <i r="4">
      <x v="276"/>
    </i>
    <i r="5">
      <x/>
    </i>
    <i t="grand">
      <x/>
    </i>
  </rowItems>
  <colFields count="1">
    <field x="-2"/>
  </colFields>
  <colItems count="8">
    <i>
      <x/>
    </i>
    <i i="1">
      <x v="1"/>
    </i>
    <i i="2">
      <x v="2"/>
    </i>
    <i i="3">
      <x v="3"/>
    </i>
    <i i="4">
      <x v="4"/>
    </i>
    <i i="5">
      <x v="5"/>
    </i>
    <i i="6">
      <x v="6"/>
    </i>
    <i i="7">
      <x v="7"/>
    </i>
  </colItems>
  <pageFields count="1">
    <pageField fld="3" item="19"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98">
    <format dxfId="2037">
      <pivotArea outline="0" collapsedLevelsAreSubtotals="1" fieldPosition="0">
        <references count="1">
          <reference field="4294967294" count="2" selected="0">
            <x v="6"/>
            <x v="7"/>
          </reference>
        </references>
      </pivotArea>
    </format>
    <format dxfId="2036">
      <pivotArea dataOnly="0" labelOnly="1" outline="0" fieldPosition="0">
        <references count="1">
          <reference field="4294967294" count="2">
            <x v="6"/>
            <x v="7"/>
          </reference>
        </references>
      </pivotArea>
    </format>
    <format dxfId="2035">
      <pivotArea outline="0" collapsedLevelsAreSubtotals="1" fieldPosition="0">
        <references count="1">
          <reference field="4294967294" count="2" selected="0">
            <x v="6"/>
            <x v="7"/>
          </reference>
        </references>
      </pivotArea>
    </format>
    <format dxfId="2034">
      <pivotArea dataOnly="0" labelOnly="1" outline="0" fieldPosition="0">
        <references count="1">
          <reference field="4294967294" count="2">
            <x v="6"/>
            <x v="7"/>
          </reference>
        </references>
      </pivotArea>
    </format>
    <format dxfId="2033">
      <pivotArea dataOnly="0" labelOnly="1" fieldPosition="0">
        <references count="1">
          <reference field="13" count="0"/>
        </references>
      </pivotArea>
    </format>
    <format dxfId="2032">
      <pivotArea dataOnly="0" labelOnly="1" fieldPosition="0">
        <references count="1">
          <reference field="14" count="0"/>
        </references>
      </pivotArea>
    </format>
    <format dxfId="2031">
      <pivotArea dataOnly="0" labelOnly="1" fieldPosition="0">
        <references count="1">
          <reference field="14" count="0"/>
        </references>
      </pivotArea>
    </format>
    <format dxfId="2030">
      <pivotArea dataOnly="0" labelOnly="1" fieldPosition="0">
        <references count="1">
          <reference field="15" count="0"/>
        </references>
      </pivotArea>
    </format>
    <format dxfId="2029">
      <pivotArea dataOnly="0" labelOnly="1" fieldPosition="0">
        <references count="1">
          <reference field="15" count="0"/>
        </references>
      </pivotArea>
    </format>
    <format dxfId="2028">
      <pivotArea dataOnly="0" labelOnly="1" fieldPosition="0">
        <references count="1">
          <reference field="15" count="0"/>
        </references>
      </pivotArea>
    </format>
    <format dxfId="2027">
      <pivotArea dataOnly="0" labelOnly="1" fieldPosition="0">
        <references count="1">
          <reference field="12" count="0"/>
        </references>
      </pivotArea>
    </format>
    <format dxfId="2026">
      <pivotArea dataOnly="0" labelOnly="1" fieldPosition="0">
        <references count="1">
          <reference field="12" count="0"/>
        </references>
      </pivotArea>
    </format>
    <format dxfId="2025">
      <pivotArea dataOnly="0" labelOnly="1" fieldPosition="0">
        <references count="1">
          <reference field="12" count="0"/>
        </references>
      </pivotArea>
    </format>
    <format dxfId="2024">
      <pivotArea dataOnly="0" labelOnly="1" fieldPosition="0">
        <references count="1">
          <reference field="12" count="0"/>
        </references>
      </pivotArea>
    </format>
    <format dxfId="2023">
      <pivotArea dataOnly="0" labelOnly="1" fieldPosition="0">
        <references count="1">
          <reference field="8" count="0"/>
        </references>
      </pivotArea>
    </format>
    <format dxfId="2022">
      <pivotArea dataOnly="0" labelOnly="1" fieldPosition="0">
        <references count="1">
          <reference field="8" count="0"/>
        </references>
      </pivotArea>
    </format>
    <format dxfId="2021">
      <pivotArea dataOnly="0" labelOnly="1" fieldPosition="0">
        <references count="1">
          <reference field="8" count="0"/>
        </references>
      </pivotArea>
    </format>
    <format dxfId="2020">
      <pivotArea dataOnly="0" labelOnly="1" fieldPosition="0">
        <references count="1">
          <reference field="8" count="0"/>
        </references>
      </pivotArea>
    </format>
    <format dxfId="2019">
      <pivotArea dataOnly="0" labelOnly="1" fieldPosition="0">
        <references count="1">
          <reference field="8" count="0"/>
        </references>
      </pivotArea>
    </format>
    <format dxfId="2018">
      <pivotArea dataOnly="0" labelOnly="1" fieldPosition="0">
        <references count="1">
          <reference field="13" count="0"/>
        </references>
      </pivotArea>
    </format>
    <format dxfId="2017">
      <pivotArea dataOnly="0" labelOnly="1" fieldPosition="0">
        <references count="1">
          <reference field="14" count="0"/>
        </references>
      </pivotArea>
    </format>
    <format dxfId="2016">
      <pivotArea dataOnly="0" labelOnly="1" fieldPosition="0">
        <references count="1">
          <reference field="14" count="0"/>
        </references>
      </pivotArea>
    </format>
    <format dxfId="2015">
      <pivotArea dataOnly="0" labelOnly="1" fieldPosition="0">
        <references count="1">
          <reference field="15" count="0"/>
        </references>
      </pivotArea>
    </format>
    <format dxfId="2014">
      <pivotArea dataOnly="0" labelOnly="1" fieldPosition="0">
        <references count="1">
          <reference field="12" count="0"/>
        </references>
      </pivotArea>
    </format>
    <format dxfId="2013">
      <pivotArea dataOnly="0" labelOnly="1" fieldPosition="0">
        <references count="1">
          <reference field="12" count="0"/>
        </references>
      </pivotArea>
    </format>
    <format dxfId="2012">
      <pivotArea outline="0" collapsedLevelsAreSubtotals="1" fieldPosition="0">
        <references count="1">
          <reference field="4294967294" count="2" selected="0">
            <x v="6"/>
            <x v="7"/>
          </reference>
        </references>
      </pivotArea>
    </format>
    <format dxfId="2011">
      <pivotArea dataOnly="0" labelOnly="1" outline="0" fieldPosition="0">
        <references count="1">
          <reference field="4294967294" count="2">
            <x v="6"/>
            <x v="7"/>
          </reference>
        </references>
      </pivotArea>
    </format>
    <format dxfId="2010">
      <pivotArea type="all" dataOnly="0" outline="0" fieldPosition="0"/>
    </format>
    <format dxfId="2009">
      <pivotArea outline="0" collapsedLevelsAreSubtotals="1" fieldPosition="0"/>
    </format>
    <format dxfId="2008">
      <pivotArea field="2" type="button" dataOnly="0" labelOnly="1" outline="0" axis="axisRow" fieldPosition="0"/>
    </format>
    <format dxfId="2007">
      <pivotArea dataOnly="0" labelOnly="1" fieldPosition="0">
        <references count="1">
          <reference field="2" count="0"/>
        </references>
      </pivotArea>
    </format>
    <format dxfId="2006">
      <pivotArea dataOnly="0" labelOnly="1" grandRow="1" outline="0" fieldPosition="0"/>
    </format>
    <format dxfId="2005">
      <pivotArea dataOnly="0" labelOnly="1" fieldPosition="0">
        <references count="2">
          <reference field="2" count="1" selected="0">
            <x v="0"/>
          </reference>
          <reference field="13" count="2">
            <x v="0"/>
            <x v="1"/>
          </reference>
        </references>
      </pivotArea>
    </format>
    <format dxfId="2004">
      <pivotArea dataOnly="0" labelOnly="1" fieldPosition="0">
        <references count="2">
          <reference field="2" count="1" selected="0">
            <x v="1"/>
          </reference>
          <reference field="13" count="1">
            <x v="1"/>
          </reference>
        </references>
      </pivotArea>
    </format>
    <format dxfId="2003">
      <pivotArea dataOnly="0" labelOnly="1" fieldPosition="0">
        <references count="2">
          <reference field="2" count="1" selected="0">
            <x v="2"/>
          </reference>
          <reference field="13" count="1">
            <x v="3"/>
          </reference>
        </references>
      </pivotArea>
    </format>
    <format dxfId="2002">
      <pivotArea dataOnly="0" labelOnly="1" fieldPosition="0">
        <references count="2">
          <reference field="2" count="1" selected="0">
            <x v="3"/>
          </reference>
          <reference field="13" count="1">
            <x v="0"/>
          </reference>
        </references>
      </pivotArea>
    </format>
    <format dxfId="2001">
      <pivotArea dataOnly="0" labelOnly="1" fieldPosition="0">
        <references count="2">
          <reference field="2" count="1" selected="0">
            <x v="4"/>
          </reference>
          <reference field="13" count="1">
            <x v="0"/>
          </reference>
        </references>
      </pivotArea>
    </format>
    <format dxfId="2000">
      <pivotArea dataOnly="0" labelOnly="1" fieldPosition="0">
        <references count="2">
          <reference field="2" count="1" selected="0">
            <x v="5"/>
          </reference>
          <reference field="13" count="1">
            <x v="3"/>
          </reference>
        </references>
      </pivotArea>
    </format>
    <format dxfId="1999">
      <pivotArea dataOnly="0" labelOnly="1" fieldPosition="0">
        <references count="2">
          <reference field="2" count="1" selected="0">
            <x v="6"/>
          </reference>
          <reference field="13" count="1">
            <x v="1"/>
          </reference>
        </references>
      </pivotArea>
    </format>
    <format dxfId="1998">
      <pivotArea dataOnly="0" labelOnly="1" fieldPosition="0">
        <references count="2">
          <reference field="2" count="1" selected="0">
            <x v="7"/>
          </reference>
          <reference field="13" count="1">
            <x v="0"/>
          </reference>
        </references>
      </pivotArea>
    </format>
    <format dxfId="1997">
      <pivotArea dataOnly="0" labelOnly="1" fieldPosition="0">
        <references count="2">
          <reference field="2" count="1" selected="0">
            <x v="8"/>
          </reference>
          <reference field="13" count="3">
            <x v="1"/>
            <x v="3"/>
            <x v="4"/>
          </reference>
        </references>
      </pivotArea>
    </format>
    <format dxfId="1996">
      <pivotArea dataOnly="0" labelOnly="1" fieldPosition="0">
        <references count="2">
          <reference field="2" count="1" selected="0">
            <x v="9"/>
          </reference>
          <reference field="13" count="3">
            <x v="0"/>
            <x v="3"/>
            <x v="4"/>
          </reference>
        </references>
      </pivotArea>
    </format>
    <format dxfId="1995">
      <pivotArea dataOnly="0" labelOnly="1" fieldPosition="0">
        <references count="2">
          <reference field="2" count="1" selected="0">
            <x v="10"/>
          </reference>
          <reference field="13" count="1">
            <x v="0"/>
          </reference>
        </references>
      </pivotArea>
    </format>
    <format dxfId="1994">
      <pivotArea dataOnly="0" labelOnly="1" fieldPosition="0">
        <references count="2">
          <reference field="2" count="1" selected="0">
            <x v="11"/>
          </reference>
          <reference field="13" count="1">
            <x v="3"/>
          </reference>
        </references>
      </pivotArea>
    </format>
    <format dxfId="1993">
      <pivotArea dataOnly="0" labelOnly="1" fieldPosition="0">
        <references count="2">
          <reference field="2" count="1" selected="0">
            <x v="12"/>
          </reference>
          <reference field="13" count="1">
            <x v="3"/>
          </reference>
        </references>
      </pivotArea>
    </format>
    <format dxfId="1992">
      <pivotArea dataOnly="0" labelOnly="1" fieldPosition="0">
        <references count="2">
          <reference field="2" count="1" selected="0">
            <x v="13"/>
          </reference>
          <reference field="13" count="1">
            <x v="1"/>
          </reference>
        </references>
      </pivotArea>
    </format>
    <format dxfId="1991">
      <pivotArea dataOnly="0" labelOnly="1" fieldPosition="0">
        <references count="2">
          <reference field="2" count="1" selected="0">
            <x v="14"/>
          </reference>
          <reference field="13" count="3">
            <x v="2"/>
            <x v="3"/>
            <x v="4"/>
          </reference>
        </references>
      </pivotArea>
    </format>
    <format dxfId="1990">
      <pivotArea dataOnly="0" labelOnly="1" fieldPosition="0">
        <references count="2">
          <reference field="2" count="1" selected="0">
            <x v="15"/>
          </reference>
          <reference field="13" count="1">
            <x v="3"/>
          </reference>
        </references>
      </pivotArea>
    </format>
    <format dxfId="1989">
      <pivotArea dataOnly="0" labelOnly="1" fieldPosition="0">
        <references count="2">
          <reference field="2" count="1" selected="0">
            <x v="16"/>
          </reference>
          <reference field="13" count="4">
            <x v="0"/>
            <x v="1"/>
            <x v="2"/>
            <x v="3"/>
          </reference>
        </references>
      </pivotArea>
    </format>
    <format dxfId="1988">
      <pivotArea dataOnly="0" labelOnly="1" fieldPosition="0">
        <references count="2">
          <reference field="2" count="1" selected="0">
            <x v="17"/>
          </reference>
          <reference field="13" count="2">
            <x v="0"/>
            <x v="4"/>
          </reference>
        </references>
      </pivotArea>
    </format>
    <format dxfId="1987">
      <pivotArea dataOnly="0" labelOnly="1" fieldPosition="0">
        <references count="2">
          <reference field="2" count="1" selected="0">
            <x v="18"/>
          </reference>
          <reference field="13" count="1">
            <x v="1"/>
          </reference>
        </references>
      </pivotArea>
    </format>
    <format dxfId="1986">
      <pivotArea dataOnly="0" labelOnly="1" fieldPosition="0">
        <references count="2">
          <reference field="2" count="1" selected="0">
            <x v="19"/>
          </reference>
          <reference field="13" count="4">
            <x v="0"/>
            <x v="2"/>
            <x v="3"/>
            <x v="4"/>
          </reference>
        </references>
      </pivotArea>
    </format>
    <format dxfId="1985">
      <pivotArea dataOnly="0" labelOnly="1" fieldPosition="0">
        <references count="2">
          <reference field="2" count="1" selected="0">
            <x v="20"/>
          </reference>
          <reference field="13" count="4">
            <x v="0"/>
            <x v="1"/>
            <x v="2"/>
            <x v="3"/>
          </reference>
        </references>
      </pivotArea>
    </format>
    <format dxfId="1984">
      <pivotArea dataOnly="0" labelOnly="1" fieldPosition="0">
        <references count="3">
          <reference field="2" count="1" selected="0">
            <x v="0"/>
          </reference>
          <reference field="13" count="1" selected="0">
            <x v="0"/>
          </reference>
          <reference field="14" count="3">
            <x v="16"/>
            <x v="17"/>
            <x v="19"/>
          </reference>
        </references>
      </pivotArea>
    </format>
    <format dxfId="1983">
      <pivotArea dataOnly="0" labelOnly="1" fieldPosition="0">
        <references count="3">
          <reference field="2" count="1" selected="0">
            <x v="0"/>
          </reference>
          <reference field="13" count="1" selected="0">
            <x v="1"/>
          </reference>
          <reference field="14" count="2">
            <x v="23"/>
            <x v="26"/>
          </reference>
        </references>
      </pivotArea>
    </format>
    <format dxfId="1982">
      <pivotArea dataOnly="0" labelOnly="1" fieldPosition="0">
        <references count="3">
          <reference field="2" count="1" selected="0">
            <x v="1"/>
          </reference>
          <reference field="13" count="1" selected="0">
            <x v="1"/>
          </reference>
          <reference field="14" count="1">
            <x v="25"/>
          </reference>
        </references>
      </pivotArea>
    </format>
    <format dxfId="1981">
      <pivotArea dataOnly="0" labelOnly="1" fieldPosition="0">
        <references count="3">
          <reference field="2" count="1" selected="0">
            <x v="2"/>
          </reference>
          <reference field="13" count="1" selected="0">
            <x v="3"/>
          </reference>
          <reference field="14" count="1">
            <x v="6"/>
          </reference>
        </references>
      </pivotArea>
    </format>
    <format dxfId="1980">
      <pivotArea dataOnly="0" labelOnly="1" fieldPosition="0">
        <references count="3">
          <reference field="2" count="1" selected="0">
            <x v="3"/>
          </reference>
          <reference field="13" count="1" selected="0">
            <x v="0"/>
          </reference>
          <reference field="14" count="1">
            <x v="17"/>
          </reference>
        </references>
      </pivotArea>
    </format>
    <format dxfId="1979">
      <pivotArea dataOnly="0" labelOnly="1" fieldPosition="0">
        <references count="3">
          <reference field="2" count="1" selected="0">
            <x v="4"/>
          </reference>
          <reference field="13" count="1" selected="0">
            <x v="0"/>
          </reference>
          <reference field="14" count="1">
            <x v="18"/>
          </reference>
        </references>
      </pivotArea>
    </format>
    <format dxfId="1978">
      <pivotArea dataOnly="0" labelOnly="1" fieldPosition="0">
        <references count="3">
          <reference field="2" count="1" selected="0">
            <x v="5"/>
          </reference>
          <reference field="13" count="1" selected="0">
            <x v="3"/>
          </reference>
          <reference field="14" count="2">
            <x v="1"/>
            <x v="5"/>
          </reference>
        </references>
      </pivotArea>
    </format>
    <format dxfId="1977">
      <pivotArea dataOnly="0" labelOnly="1" fieldPosition="0">
        <references count="3">
          <reference field="2" count="1" selected="0">
            <x v="6"/>
          </reference>
          <reference field="13" count="1" selected="0">
            <x v="1"/>
          </reference>
          <reference field="14" count="1">
            <x v="26"/>
          </reference>
        </references>
      </pivotArea>
    </format>
    <format dxfId="1976">
      <pivotArea dataOnly="0" labelOnly="1" fieldPosition="0">
        <references count="3">
          <reference field="2" count="1" selected="0">
            <x v="7"/>
          </reference>
          <reference field="13" count="1" selected="0">
            <x v="0"/>
          </reference>
          <reference field="14" count="1">
            <x v="20"/>
          </reference>
        </references>
      </pivotArea>
    </format>
    <format dxfId="1975">
      <pivotArea dataOnly="0" labelOnly="1" fieldPosition="0">
        <references count="3">
          <reference field="2" count="1" selected="0">
            <x v="8"/>
          </reference>
          <reference field="13" count="1" selected="0">
            <x v="1"/>
          </reference>
          <reference field="14" count="1">
            <x v="27"/>
          </reference>
        </references>
      </pivotArea>
    </format>
    <format dxfId="1974">
      <pivotArea dataOnly="0" labelOnly="1" fieldPosition="0">
        <references count="3">
          <reference field="2" count="1" selected="0">
            <x v="8"/>
          </reference>
          <reference field="13" count="1" selected="0">
            <x v="3"/>
          </reference>
          <reference field="14" count="1">
            <x v="1"/>
          </reference>
        </references>
      </pivotArea>
    </format>
    <format dxfId="1973">
      <pivotArea dataOnly="0" labelOnly="1" fieldPosition="0">
        <references count="3">
          <reference field="2" count="1" selected="0">
            <x v="8"/>
          </reference>
          <reference field="13" count="1" selected="0">
            <x v="4"/>
          </reference>
          <reference field="14" count="2">
            <x v="8"/>
            <x v="11"/>
          </reference>
        </references>
      </pivotArea>
    </format>
    <format dxfId="1972">
      <pivotArea dataOnly="0" labelOnly="1" fieldPosition="0">
        <references count="3">
          <reference field="2" count="1" selected="0">
            <x v="9"/>
          </reference>
          <reference field="13" count="1" selected="0">
            <x v="0"/>
          </reference>
          <reference field="14" count="1">
            <x v="19"/>
          </reference>
        </references>
      </pivotArea>
    </format>
    <format dxfId="1971">
      <pivotArea dataOnly="0" labelOnly="1" fieldPosition="0">
        <references count="3">
          <reference field="2" count="1" selected="0">
            <x v="9"/>
          </reference>
          <reference field="13" count="1" selected="0">
            <x v="3"/>
          </reference>
          <reference field="14" count="4">
            <x v="2"/>
            <x v="3"/>
            <x v="4"/>
            <x v="6"/>
          </reference>
        </references>
      </pivotArea>
    </format>
    <format dxfId="1970">
      <pivotArea dataOnly="0" labelOnly="1" fieldPosition="0">
        <references count="3">
          <reference field="2" count="1" selected="0">
            <x v="9"/>
          </reference>
          <reference field="13" count="1" selected="0">
            <x v="4"/>
          </reference>
          <reference field="14" count="1">
            <x v="8"/>
          </reference>
        </references>
      </pivotArea>
    </format>
    <format dxfId="1969">
      <pivotArea dataOnly="0" labelOnly="1" fieldPosition="0">
        <references count="3">
          <reference field="2" count="1" selected="0">
            <x v="10"/>
          </reference>
          <reference field="13" count="1" selected="0">
            <x v="0"/>
          </reference>
          <reference field="14" count="2">
            <x v="16"/>
            <x v="22"/>
          </reference>
        </references>
      </pivotArea>
    </format>
    <format dxfId="1968">
      <pivotArea dataOnly="0" labelOnly="1" fieldPosition="0">
        <references count="3">
          <reference field="2" count="1" selected="0">
            <x v="11"/>
          </reference>
          <reference field="13" count="1" selected="0">
            <x v="3"/>
          </reference>
          <reference field="14" count="1">
            <x v="2"/>
          </reference>
        </references>
      </pivotArea>
    </format>
    <format dxfId="1967">
      <pivotArea dataOnly="0" labelOnly="1" fieldPosition="0">
        <references count="3">
          <reference field="2" count="1" selected="0">
            <x v="12"/>
          </reference>
          <reference field="13" count="1" selected="0">
            <x v="3"/>
          </reference>
          <reference field="14" count="1">
            <x v="6"/>
          </reference>
        </references>
      </pivotArea>
    </format>
    <format dxfId="1966">
      <pivotArea dataOnly="0" labelOnly="1" fieldPosition="0">
        <references count="3">
          <reference field="2" count="1" selected="0">
            <x v="13"/>
          </reference>
          <reference field="13" count="1" selected="0">
            <x v="1"/>
          </reference>
          <reference field="14" count="1">
            <x v="24"/>
          </reference>
        </references>
      </pivotArea>
    </format>
    <format dxfId="1965">
      <pivotArea dataOnly="0" labelOnly="1" fieldPosition="0">
        <references count="3">
          <reference field="2" count="1" selected="0">
            <x v="14"/>
          </reference>
          <reference field="13" count="1" selected="0">
            <x v="2"/>
          </reference>
          <reference field="14" count="2">
            <x v="29"/>
            <x v="30"/>
          </reference>
        </references>
      </pivotArea>
    </format>
    <format dxfId="1964">
      <pivotArea dataOnly="0" labelOnly="1" fieldPosition="0">
        <references count="3">
          <reference field="2" count="1" selected="0">
            <x v="14"/>
          </reference>
          <reference field="13" count="1" selected="0">
            <x v="3"/>
          </reference>
          <reference field="14" count="1">
            <x v="7"/>
          </reference>
        </references>
      </pivotArea>
    </format>
    <format dxfId="1963">
      <pivotArea dataOnly="0" labelOnly="1" fieldPosition="0">
        <references count="3">
          <reference field="2" count="1" selected="0">
            <x v="14"/>
          </reference>
          <reference field="13" count="1" selected="0">
            <x v="4"/>
          </reference>
          <reference field="14" count="1">
            <x v="8"/>
          </reference>
        </references>
      </pivotArea>
    </format>
    <format dxfId="1962">
      <pivotArea dataOnly="0" labelOnly="1" fieldPosition="0">
        <references count="3">
          <reference field="2" count="1" selected="0">
            <x v="15"/>
          </reference>
          <reference field="13" count="1" selected="0">
            <x v="3"/>
          </reference>
          <reference field="14" count="1">
            <x v="6"/>
          </reference>
        </references>
      </pivotArea>
    </format>
    <format dxfId="1961">
      <pivotArea dataOnly="0" labelOnly="1" fieldPosition="0">
        <references count="3">
          <reference field="2" count="1" selected="0">
            <x v="16"/>
          </reference>
          <reference field="13" count="1" selected="0">
            <x v="0"/>
          </reference>
          <reference field="14" count="1">
            <x v="21"/>
          </reference>
        </references>
      </pivotArea>
    </format>
    <format dxfId="1960">
      <pivotArea dataOnly="0" labelOnly="1" fieldPosition="0">
        <references count="3">
          <reference field="2" count="1" selected="0">
            <x v="16"/>
          </reference>
          <reference field="13" count="1" selected="0">
            <x v="1"/>
          </reference>
          <reference field="14" count="1">
            <x v="24"/>
          </reference>
        </references>
      </pivotArea>
    </format>
    <format dxfId="1959">
      <pivotArea dataOnly="0" labelOnly="1" fieldPosition="0">
        <references count="3">
          <reference field="2" count="1" selected="0">
            <x v="16"/>
          </reference>
          <reference field="13" count="1" selected="0">
            <x v="2"/>
          </reference>
          <reference field="14" count="2">
            <x v="29"/>
            <x v="31"/>
          </reference>
        </references>
      </pivotArea>
    </format>
    <format dxfId="1958">
      <pivotArea dataOnly="0" labelOnly="1" fieldPosition="0">
        <references count="3">
          <reference field="2" count="1" selected="0">
            <x v="16"/>
          </reference>
          <reference field="13" count="1" selected="0">
            <x v="3"/>
          </reference>
          <reference field="14" count="2">
            <x v="0"/>
            <x v="1"/>
          </reference>
        </references>
      </pivotArea>
    </format>
    <format dxfId="1957">
      <pivotArea dataOnly="0" labelOnly="1" fieldPosition="0">
        <references count="3">
          <reference field="2" count="1" selected="0">
            <x v="17"/>
          </reference>
          <reference field="13" count="1" selected="0">
            <x v="0"/>
          </reference>
          <reference field="14" count="2">
            <x v="18"/>
            <x v="22"/>
          </reference>
        </references>
      </pivotArea>
    </format>
    <format dxfId="1956">
      <pivotArea dataOnly="0" labelOnly="1" fieldPosition="0">
        <references count="3">
          <reference field="2" count="1" selected="0">
            <x v="17"/>
          </reference>
          <reference field="13" count="1" selected="0">
            <x v="4"/>
          </reference>
          <reference field="14" count="1">
            <x v="8"/>
          </reference>
        </references>
      </pivotArea>
    </format>
    <format dxfId="1955">
      <pivotArea dataOnly="0" labelOnly="1" fieldPosition="0">
        <references count="3">
          <reference field="2" count="1" selected="0">
            <x v="18"/>
          </reference>
          <reference field="13" count="1" selected="0">
            <x v="1"/>
          </reference>
          <reference field="14" count="1">
            <x v="24"/>
          </reference>
        </references>
      </pivotArea>
    </format>
    <format dxfId="1954">
      <pivotArea dataOnly="0" labelOnly="1" fieldPosition="0">
        <references count="3">
          <reference field="2" count="1" selected="0">
            <x v="19"/>
          </reference>
          <reference field="13" count="1" selected="0">
            <x v="0"/>
          </reference>
          <reference field="14" count="1">
            <x v="16"/>
          </reference>
        </references>
      </pivotArea>
    </format>
    <format dxfId="1953">
      <pivotArea dataOnly="0" labelOnly="1" fieldPosition="0">
        <references count="3">
          <reference field="2" count="1" selected="0">
            <x v="19"/>
          </reference>
          <reference field="13" count="1" selected="0">
            <x v="2"/>
          </reference>
          <reference field="14" count="2">
            <x v="29"/>
            <x v="30"/>
          </reference>
        </references>
      </pivotArea>
    </format>
    <format dxfId="1952">
      <pivotArea dataOnly="0" labelOnly="1" fieldPosition="0">
        <references count="3">
          <reference field="2" count="1" selected="0">
            <x v="19"/>
          </reference>
          <reference field="13" count="1" selected="0">
            <x v="3"/>
          </reference>
          <reference field="14" count="1">
            <x v="6"/>
          </reference>
        </references>
      </pivotArea>
    </format>
    <format dxfId="1951">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950">
      <pivotArea dataOnly="0" labelOnly="1" fieldPosition="0">
        <references count="3">
          <reference field="2" count="1" selected="0">
            <x v="20"/>
          </reference>
          <reference field="13" count="1" selected="0">
            <x v="0"/>
          </reference>
          <reference field="14" count="2">
            <x v="18"/>
            <x v="22"/>
          </reference>
        </references>
      </pivotArea>
    </format>
    <format dxfId="1949">
      <pivotArea dataOnly="0" labelOnly="1" fieldPosition="0">
        <references count="3">
          <reference field="2" count="1" selected="0">
            <x v="20"/>
          </reference>
          <reference field="13" count="1" selected="0">
            <x v="1"/>
          </reference>
          <reference field="14" count="1">
            <x v="28"/>
          </reference>
        </references>
      </pivotArea>
    </format>
    <format dxfId="1948">
      <pivotArea dataOnly="0" labelOnly="1" fieldPosition="0">
        <references count="3">
          <reference field="2" count="1" selected="0">
            <x v="20"/>
          </reference>
          <reference field="13" count="1" selected="0">
            <x v="2"/>
          </reference>
          <reference field="14" count="1">
            <x v="32"/>
          </reference>
        </references>
      </pivotArea>
    </format>
    <format dxfId="1947">
      <pivotArea dataOnly="0" labelOnly="1" fieldPosition="0">
        <references count="3">
          <reference field="2" count="1" selected="0">
            <x v="20"/>
          </reference>
          <reference field="13" count="1" selected="0">
            <x v="3"/>
          </reference>
          <reference field="14" count="1">
            <x v="6"/>
          </reference>
        </references>
      </pivotArea>
    </format>
    <format dxfId="1946">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945">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944">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943">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942">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941">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940">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939">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938">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937">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936">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935">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934">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933">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932">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931">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930">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929">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928">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927">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926">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925">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924">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923">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922">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921">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920">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919">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918">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917">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916">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915">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914">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913">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912">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911">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910">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909">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908">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907">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906">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905">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904">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903">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902">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901">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900">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899">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898">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897">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896">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895">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894">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893">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892">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891">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890">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889">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888">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887">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886">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885">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884">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883">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882">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881">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880">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879">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878">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877">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876">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875">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874">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873">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872">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871">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870">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869">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868">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867">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866">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865">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864">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863">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862">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861">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860">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859">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858">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857">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856">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855">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854">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853">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852">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851">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850">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849">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848">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847">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846">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845">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844">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843">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842">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841">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840">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839">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838">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837">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836">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835">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834">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833">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832">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831">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830">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829">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828">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827">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826">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825">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824">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823">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822">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821">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820">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819">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818">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817">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816">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815">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814">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813">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812">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811">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810">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809">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808">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807">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806">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805">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804">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803">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802">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801">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800">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799">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798">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797">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796">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795">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794">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793">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792">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791">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790">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789">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788">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787">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786">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785">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784">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783">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782">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781">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780">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779">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778">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777">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776">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775">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774">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773">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772">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771">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770">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769">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768">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767">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766">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765">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764">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763">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762">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761">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760">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759">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758">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757">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756">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755">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754">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753">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752">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751">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750">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749">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748">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747">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746">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745">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744">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743">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742">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741">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740">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739">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738">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737">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736">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735">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734">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733">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732">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731">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730">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729">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728">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727">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726">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725">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724">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723">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722">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721">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720">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719">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718">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717">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716">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715">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714">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713">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712">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711">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710">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709">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708">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707">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706">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705">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704">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703">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702">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701">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700">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699">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698">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697">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696">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695">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694">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693">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692">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691">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690">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689">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688">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687">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686">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685">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684">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683">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682">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681">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680">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679">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678">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677">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676">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675">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674">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673">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672">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671">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670">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669">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668">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667">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666">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665">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664">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663">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662">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661">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660">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659">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658">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657">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656">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655">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654">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653">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652">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651">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650">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649">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648">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647">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646">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645">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644">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643">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642">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641">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640">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639">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638">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637">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636">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635">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634">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633">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632">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631">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630">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629">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628">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627">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626">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625">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624">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623">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622">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621">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620">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619">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618">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617">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616">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615">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614">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613">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612">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611">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610">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609">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608">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607">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606">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605">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604">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603">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602">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601">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600">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599">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598">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597">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596">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595">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594">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593">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592">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591">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590">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589">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588">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587">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586">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585">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584">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583">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582">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581">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580">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579">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578">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577">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576">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575">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574">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573">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572">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571">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570">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569">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568">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567">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566">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565">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564">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563">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562">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561">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560">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559">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558">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557">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556">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555">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554">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553">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552">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551">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550">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549">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548">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547">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546">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545">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544">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543">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542">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541">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540">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539">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538">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537">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536">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535">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534">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533">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532">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531">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530">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529">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528">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527">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526">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525">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524">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523">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522">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521">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520">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519">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518">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517">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516">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515">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514">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513">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512">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511">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510">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509">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508">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507">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506">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505">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504">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503">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502">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501">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500">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499">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498">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497">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496">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495">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494">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493">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492">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491">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490">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489">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488">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487">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486">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485">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484">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483">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482">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481">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480">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479">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478">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477">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476">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475">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474">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473">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472">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471">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470">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469">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468">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467">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466">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465">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464">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463">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462">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461">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460">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459">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458">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457">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456">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455">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454">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453">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452">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451">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450">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449">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448">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447">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446">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445">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444">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443">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442">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441">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440">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439">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438">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437">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436">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435">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434">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433">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432">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431">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430">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429">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428">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427">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426">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425">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424">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423">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422">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421">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420">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419">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418">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417">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416">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415">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414">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413">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412">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411">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410">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409">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408">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407">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406">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405">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404">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403">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402">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401">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400">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399">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398">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397">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396">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395">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394">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393">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392">
      <pivotArea dataOnly="0" labelOnly="1" outline="0" fieldPosition="0">
        <references count="1">
          <reference field="4294967294" count="8">
            <x v="0"/>
            <x v="1"/>
            <x v="2"/>
            <x v="3"/>
            <x v="4"/>
            <x v="5"/>
            <x v="6"/>
            <x v="7"/>
          </reference>
        </references>
      </pivotArea>
    </format>
    <format dxfId="1391">
      <pivotArea dataOnly="0" labelOnly="1" fieldPosition="0">
        <references count="1">
          <reference field="2" count="0"/>
        </references>
      </pivotArea>
    </format>
    <format dxfId="1390">
      <pivotArea dataOnly="0" labelOnly="1" fieldPosition="0">
        <references count="1">
          <reference field="13" count="0"/>
        </references>
      </pivotArea>
    </format>
    <format dxfId="1389">
      <pivotArea dataOnly="0" labelOnly="1" fieldPosition="0">
        <references count="1">
          <reference field="14" count="0"/>
        </references>
      </pivotArea>
    </format>
    <format dxfId="1388">
      <pivotArea dataOnly="0" labelOnly="1" fieldPosition="0">
        <references count="1">
          <reference field="15" count="0"/>
        </references>
      </pivotArea>
    </format>
    <format dxfId="1387">
      <pivotArea outline="0" collapsedLevelsAreSubtotals="1" fieldPosition="0">
        <references count="1">
          <reference field="4294967294" count="2" selected="0">
            <x v="6"/>
            <x v="7"/>
          </reference>
        </references>
      </pivotArea>
    </format>
    <format dxfId="1386">
      <pivotArea outline="0" collapsedLevelsAreSubtotals="1" fieldPosition="0">
        <references count="1">
          <reference field="4294967294" count="2" selected="0">
            <x v="6"/>
            <x v="7"/>
          </reference>
        </references>
      </pivotArea>
    </format>
    <format dxfId="1385">
      <pivotArea field="2" type="button" dataOnly="0" labelOnly="1" outline="0" axis="axisRow" fieldPosition="0"/>
    </format>
    <format dxfId="1384">
      <pivotArea dataOnly="0" labelOnly="1" outline="0" fieldPosition="0">
        <references count="1">
          <reference field="4294967294" count="8">
            <x v="0"/>
            <x v="1"/>
            <x v="2"/>
            <x v="3"/>
            <x v="4"/>
            <x v="5"/>
            <x v="6"/>
            <x v="7"/>
          </reference>
        </references>
      </pivotArea>
    </format>
    <format dxfId="1383">
      <pivotArea field="3" type="button" dataOnly="0" labelOnly="1" outline="0" axis="axisPage" fieldPosition="0"/>
    </format>
    <format dxfId="1382">
      <pivotArea field="2" type="button" dataOnly="0" labelOnly="1" outline="0" axis="axisRow" fieldPosition="0"/>
    </format>
    <format dxfId="1381">
      <pivotArea dataOnly="0" labelOnly="1" fieldPosition="0">
        <references count="1">
          <reference field="2" count="1">
            <x v="12"/>
          </reference>
        </references>
      </pivotArea>
    </format>
    <format dxfId="1380">
      <pivotArea dataOnly="0" labelOnly="1" grandRow="1" outline="0" fieldPosition="0"/>
    </format>
    <format dxfId="1379">
      <pivotArea dataOnly="0" labelOnly="1" fieldPosition="0">
        <references count="2">
          <reference field="2" count="1" selected="0">
            <x v="12"/>
          </reference>
          <reference field="13" count="1">
            <x v="3"/>
          </reference>
        </references>
      </pivotArea>
    </format>
    <format dxfId="1378">
      <pivotArea dataOnly="0" labelOnly="1" fieldPosition="0">
        <references count="3">
          <reference field="2" count="1" selected="0">
            <x v="12"/>
          </reference>
          <reference field="13" count="1" selected="0">
            <x v="3"/>
          </reference>
          <reference field="14" count="1">
            <x v="6"/>
          </reference>
        </references>
      </pivotArea>
    </format>
    <format dxfId="1377">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376">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375">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374">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373">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372">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371">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370">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369">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368">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367">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366">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365">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364">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363">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362">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361">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360">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359">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358">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357">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356">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355">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354">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353">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352">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351">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350">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349">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348">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347">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346">
      <pivotArea outline="0" collapsedLevelsAreSubtotals="1" fieldPosition="0"/>
    </format>
    <format dxfId="1345">
      <pivotArea dataOnly="0" labelOnly="1" outline="0" fieldPosition="0">
        <references count="1">
          <reference field="3" count="1">
            <x v="19"/>
          </reference>
        </references>
      </pivotArea>
    </format>
    <format dxfId="1344">
      <pivotArea dataOnly="0" labelOnly="1" outline="0" fieldPosition="0">
        <references count="1">
          <reference field="4294967294" count="8">
            <x v="0"/>
            <x v="1"/>
            <x v="2"/>
            <x v="3"/>
            <x v="4"/>
            <x v="5"/>
            <x v="6"/>
            <x v="7"/>
          </reference>
        </references>
      </pivotArea>
    </format>
    <format dxfId="1343">
      <pivotArea outline="0" collapsedLevelsAreSubtotals="1" fieldPosition="0">
        <references count="1">
          <reference field="4294967294" count="2" selected="0">
            <x v="6"/>
            <x v="7"/>
          </reference>
        </references>
      </pivotArea>
    </format>
    <format dxfId="1342">
      <pivotArea dataOnly="0" labelOnly="1" outline="0" fieldPosition="0">
        <references count="1">
          <reference field="4294967294" count="2">
            <x v="6"/>
            <x v="7"/>
          </reference>
        </references>
      </pivotArea>
    </format>
    <format dxfId="1341">
      <pivotArea outline="0" collapsedLevelsAreSubtotals="1" fieldPosition="0">
        <references count="1">
          <reference field="4294967294" count="2" selected="0">
            <x v="6"/>
            <x v="7"/>
          </reference>
        </references>
      </pivotArea>
    </format>
    <format dxfId="1340">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6"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4"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1">
    <i>
      <x v="13"/>
    </i>
    <i r="1">
      <x v="1"/>
    </i>
    <i r="2">
      <x v="24"/>
    </i>
    <i r="3">
      <x v="105"/>
    </i>
    <i r="4">
      <x v="177"/>
    </i>
    <i r="5">
      <x/>
    </i>
    <i r="4">
      <x v="178"/>
    </i>
    <i r="5">
      <x/>
    </i>
    <i r="5">
      <x v="93"/>
    </i>
    <i r="5">
      <x v="100"/>
    </i>
    <i t="grand">
      <x/>
    </i>
  </rowItems>
  <colFields count="1">
    <field x="-2"/>
  </colFields>
  <colItems count="8">
    <i>
      <x/>
    </i>
    <i i="1">
      <x v="1"/>
    </i>
    <i i="2">
      <x v="2"/>
    </i>
    <i i="3">
      <x v="3"/>
    </i>
    <i i="4">
      <x v="4"/>
    </i>
    <i i="5">
      <x v="5"/>
    </i>
    <i i="6">
      <x v="6"/>
    </i>
    <i i="7">
      <x v="7"/>
    </i>
  </colItems>
  <pageFields count="1">
    <pageField fld="3" item="20"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71">
    <format dxfId="1339">
      <pivotArea outline="0" collapsedLevelsAreSubtotals="1" fieldPosition="0">
        <references count="1">
          <reference field="4294967294" count="2" selected="0">
            <x v="6"/>
            <x v="7"/>
          </reference>
        </references>
      </pivotArea>
    </format>
    <format dxfId="1338">
      <pivotArea dataOnly="0" labelOnly="1" outline="0" fieldPosition="0">
        <references count="1">
          <reference field="4294967294" count="2">
            <x v="6"/>
            <x v="7"/>
          </reference>
        </references>
      </pivotArea>
    </format>
    <format dxfId="1337">
      <pivotArea outline="0" collapsedLevelsAreSubtotals="1" fieldPosition="0">
        <references count="1">
          <reference field="4294967294" count="2" selected="0">
            <x v="6"/>
            <x v="7"/>
          </reference>
        </references>
      </pivotArea>
    </format>
    <format dxfId="1336">
      <pivotArea dataOnly="0" labelOnly="1" outline="0" fieldPosition="0">
        <references count="1">
          <reference field="4294967294" count="2">
            <x v="6"/>
            <x v="7"/>
          </reference>
        </references>
      </pivotArea>
    </format>
    <format dxfId="1335">
      <pivotArea dataOnly="0" labelOnly="1" fieldPosition="0">
        <references count="1">
          <reference field="13" count="0"/>
        </references>
      </pivotArea>
    </format>
    <format dxfId="1334">
      <pivotArea dataOnly="0" labelOnly="1" fieldPosition="0">
        <references count="1">
          <reference field="14" count="0"/>
        </references>
      </pivotArea>
    </format>
    <format dxfId="1333">
      <pivotArea dataOnly="0" labelOnly="1" fieldPosition="0">
        <references count="1">
          <reference field="14" count="0"/>
        </references>
      </pivotArea>
    </format>
    <format dxfId="1332">
      <pivotArea dataOnly="0" labelOnly="1" fieldPosition="0">
        <references count="1">
          <reference field="15" count="0"/>
        </references>
      </pivotArea>
    </format>
    <format dxfId="1331">
      <pivotArea dataOnly="0" labelOnly="1" fieldPosition="0">
        <references count="1">
          <reference field="15" count="0"/>
        </references>
      </pivotArea>
    </format>
    <format dxfId="1330">
      <pivotArea dataOnly="0" labelOnly="1" fieldPosition="0">
        <references count="1">
          <reference field="15" count="0"/>
        </references>
      </pivotArea>
    </format>
    <format dxfId="1329">
      <pivotArea dataOnly="0" labelOnly="1" fieldPosition="0">
        <references count="1">
          <reference field="12" count="0"/>
        </references>
      </pivotArea>
    </format>
    <format dxfId="1328">
      <pivotArea dataOnly="0" labelOnly="1" fieldPosition="0">
        <references count="1">
          <reference field="12" count="0"/>
        </references>
      </pivotArea>
    </format>
    <format dxfId="1327">
      <pivotArea dataOnly="0" labelOnly="1" fieldPosition="0">
        <references count="1">
          <reference field="12" count="0"/>
        </references>
      </pivotArea>
    </format>
    <format dxfId="1326">
      <pivotArea dataOnly="0" labelOnly="1" fieldPosition="0">
        <references count="1">
          <reference field="12" count="0"/>
        </references>
      </pivotArea>
    </format>
    <format dxfId="1325">
      <pivotArea dataOnly="0" labelOnly="1" fieldPosition="0">
        <references count="1">
          <reference field="8" count="0"/>
        </references>
      </pivotArea>
    </format>
    <format dxfId="1324">
      <pivotArea dataOnly="0" labelOnly="1" fieldPosition="0">
        <references count="1">
          <reference field="8" count="0"/>
        </references>
      </pivotArea>
    </format>
    <format dxfId="1323">
      <pivotArea dataOnly="0" labelOnly="1" fieldPosition="0">
        <references count="1">
          <reference field="8" count="0"/>
        </references>
      </pivotArea>
    </format>
    <format dxfId="1322">
      <pivotArea dataOnly="0" labelOnly="1" fieldPosition="0">
        <references count="1">
          <reference field="8" count="0"/>
        </references>
      </pivotArea>
    </format>
    <format dxfId="1321">
      <pivotArea dataOnly="0" labelOnly="1" fieldPosition="0">
        <references count="1">
          <reference field="8" count="0"/>
        </references>
      </pivotArea>
    </format>
    <format dxfId="1320">
      <pivotArea dataOnly="0" labelOnly="1" fieldPosition="0">
        <references count="1">
          <reference field="13" count="0"/>
        </references>
      </pivotArea>
    </format>
    <format dxfId="1319">
      <pivotArea dataOnly="0" labelOnly="1" fieldPosition="0">
        <references count="1">
          <reference field="14" count="0"/>
        </references>
      </pivotArea>
    </format>
    <format dxfId="1318">
      <pivotArea dataOnly="0" labelOnly="1" fieldPosition="0">
        <references count="1">
          <reference field="14" count="0"/>
        </references>
      </pivotArea>
    </format>
    <format dxfId="1317">
      <pivotArea dataOnly="0" labelOnly="1" fieldPosition="0">
        <references count="1">
          <reference field="15" count="0"/>
        </references>
      </pivotArea>
    </format>
    <format dxfId="1316">
      <pivotArea dataOnly="0" labelOnly="1" fieldPosition="0">
        <references count="1">
          <reference field="12" count="0"/>
        </references>
      </pivotArea>
    </format>
    <format dxfId="1315">
      <pivotArea dataOnly="0" labelOnly="1" fieldPosition="0">
        <references count="1">
          <reference field="12" count="0"/>
        </references>
      </pivotArea>
    </format>
    <format dxfId="1314">
      <pivotArea outline="0" collapsedLevelsAreSubtotals="1" fieldPosition="0">
        <references count="1">
          <reference field="4294967294" count="2" selected="0">
            <x v="6"/>
            <x v="7"/>
          </reference>
        </references>
      </pivotArea>
    </format>
    <format dxfId="1313">
      <pivotArea dataOnly="0" labelOnly="1" outline="0" fieldPosition="0">
        <references count="1">
          <reference field="4294967294" count="2">
            <x v="6"/>
            <x v="7"/>
          </reference>
        </references>
      </pivotArea>
    </format>
    <format dxfId="1312">
      <pivotArea type="all" dataOnly="0" outline="0" fieldPosition="0"/>
    </format>
    <format dxfId="1311">
      <pivotArea outline="0" collapsedLevelsAreSubtotals="1" fieldPosition="0"/>
    </format>
    <format dxfId="1310">
      <pivotArea field="2" type="button" dataOnly="0" labelOnly="1" outline="0" axis="axisRow" fieldPosition="0"/>
    </format>
    <format dxfId="1309">
      <pivotArea dataOnly="0" labelOnly="1" fieldPosition="0">
        <references count="1">
          <reference field="2" count="0"/>
        </references>
      </pivotArea>
    </format>
    <format dxfId="1308">
      <pivotArea dataOnly="0" labelOnly="1" grandRow="1" outline="0" fieldPosition="0"/>
    </format>
    <format dxfId="1307">
      <pivotArea dataOnly="0" labelOnly="1" fieldPosition="0">
        <references count="2">
          <reference field="2" count="1" selected="0">
            <x v="0"/>
          </reference>
          <reference field="13" count="2">
            <x v="0"/>
            <x v="1"/>
          </reference>
        </references>
      </pivotArea>
    </format>
    <format dxfId="1306">
      <pivotArea dataOnly="0" labelOnly="1" fieldPosition="0">
        <references count="2">
          <reference field="2" count="1" selected="0">
            <x v="1"/>
          </reference>
          <reference field="13" count="1">
            <x v="1"/>
          </reference>
        </references>
      </pivotArea>
    </format>
    <format dxfId="1305">
      <pivotArea dataOnly="0" labelOnly="1" fieldPosition="0">
        <references count="2">
          <reference field="2" count="1" selected="0">
            <x v="2"/>
          </reference>
          <reference field="13" count="1">
            <x v="3"/>
          </reference>
        </references>
      </pivotArea>
    </format>
    <format dxfId="1304">
      <pivotArea dataOnly="0" labelOnly="1" fieldPosition="0">
        <references count="2">
          <reference field="2" count="1" selected="0">
            <x v="3"/>
          </reference>
          <reference field="13" count="1">
            <x v="0"/>
          </reference>
        </references>
      </pivotArea>
    </format>
    <format dxfId="1303">
      <pivotArea dataOnly="0" labelOnly="1" fieldPosition="0">
        <references count="2">
          <reference field="2" count="1" selected="0">
            <x v="4"/>
          </reference>
          <reference field="13" count="1">
            <x v="0"/>
          </reference>
        </references>
      </pivotArea>
    </format>
    <format dxfId="1302">
      <pivotArea dataOnly="0" labelOnly="1" fieldPosition="0">
        <references count="2">
          <reference field="2" count="1" selected="0">
            <x v="5"/>
          </reference>
          <reference field="13" count="1">
            <x v="3"/>
          </reference>
        </references>
      </pivotArea>
    </format>
    <format dxfId="1301">
      <pivotArea dataOnly="0" labelOnly="1" fieldPosition="0">
        <references count="2">
          <reference field="2" count="1" selected="0">
            <x v="6"/>
          </reference>
          <reference field="13" count="1">
            <x v="1"/>
          </reference>
        </references>
      </pivotArea>
    </format>
    <format dxfId="1300">
      <pivotArea dataOnly="0" labelOnly="1" fieldPosition="0">
        <references count="2">
          <reference field="2" count="1" selected="0">
            <x v="7"/>
          </reference>
          <reference field="13" count="1">
            <x v="0"/>
          </reference>
        </references>
      </pivotArea>
    </format>
    <format dxfId="1299">
      <pivotArea dataOnly="0" labelOnly="1" fieldPosition="0">
        <references count="2">
          <reference field="2" count="1" selected="0">
            <x v="8"/>
          </reference>
          <reference field="13" count="3">
            <x v="1"/>
            <x v="3"/>
            <x v="4"/>
          </reference>
        </references>
      </pivotArea>
    </format>
    <format dxfId="1298">
      <pivotArea dataOnly="0" labelOnly="1" fieldPosition="0">
        <references count="2">
          <reference field="2" count="1" selected="0">
            <x v="9"/>
          </reference>
          <reference field="13" count="3">
            <x v="0"/>
            <x v="3"/>
            <x v="4"/>
          </reference>
        </references>
      </pivotArea>
    </format>
    <format dxfId="1297">
      <pivotArea dataOnly="0" labelOnly="1" fieldPosition="0">
        <references count="2">
          <reference field="2" count="1" selected="0">
            <x v="10"/>
          </reference>
          <reference field="13" count="1">
            <x v="0"/>
          </reference>
        </references>
      </pivotArea>
    </format>
    <format dxfId="1296">
      <pivotArea dataOnly="0" labelOnly="1" fieldPosition="0">
        <references count="2">
          <reference field="2" count="1" selected="0">
            <x v="11"/>
          </reference>
          <reference field="13" count="1">
            <x v="3"/>
          </reference>
        </references>
      </pivotArea>
    </format>
    <format dxfId="1295">
      <pivotArea dataOnly="0" labelOnly="1" fieldPosition="0">
        <references count="2">
          <reference field="2" count="1" selected="0">
            <x v="12"/>
          </reference>
          <reference field="13" count="1">
            <x v="3"/>
          </reference>
        </references>
      </pivotArea>
    </format>
    <format dxfId="1294">
      <pivotArea dataOnly="0" labelOnly="1" fieldPosition="0">
        <references count="2">
          <reference field="2" count="1" selected="0">
            <x v="13"/>
          </reference>
          <reference field="13" count="1">
            <x v="1"/>
          </reference>
        </references>
      </pivotArea>
    </format>
    <format dxfId="1293">
      <pivotArea dataOnly="0" labelOnly="1" fieldPosition="0">
        <references count="2">
          <reference field="2" count="1" selected="0">
            <x v="14"/>
          </reference>
          <reference field="13" count="3">
            <x v="2"/>
            <x v="3"/>
            <x v="4"/>
          </reference>
        </references>
      </pivotArea>
    </format>
    <format dxfId="1292">
      <pivotArea dataOnly="0" labelOnly="1" fieldPosition="0">
        <references count="2">
          <reference field="2" count="1" selected="0">
            <x v="15"/>
          </reference>
          <reference field="13" count="1">
            <x v="3"/>
          </reference>
        </references>
      </pivotArea>
    </format>
    <format dxfId="1291">
      <pivotArea dataOnly="0" labelOnly="1" fieldPosition="0">
        <references count="2">
          <reference field="2" count="1" selected="0">
            <x v="16"/>
          </reference>
          <reference field="13" count="4">
            <x v="0"/>
            <x v="1"/>
            <x v="2"/>
            <x v="3"/>
          </reference>
        </references>
      </pivotArea>
    </format>
    <format dxfId="1290">
      <pivotArea dataOnly="0" labelOnly="1" fieldPosition="0">
        <references count="2">
          <reference field="2" count="1" selected="0">
            <x v="17"/>
          </reference>
          <reference field="13" count="2">
            <x v="0"/>
            <x v="4"/>
          </reference>
        </references>
      </pivotArea>
    </format>
    <format dxfId="1289">
      <pivotArea dataOnly="0" labelOnly="1" fieldPosition="0">
        <references count="2">
          <reference field="2" count="1" selected="0">
            <x v="18"/>
          </reference>
          <reference field="13" count="1">
            <x v="1"/>
          </reference>
        </references>
      </pivotArea>
    </format>
    <format dxfId="1288">
      <pivotArea dataOnly="0" labelOnly="1" fieldPosition="0">
        <references count="2">
          <reference field="2" count="1" selected="0">
            <x v="19"/>
          </reference>
          <reference field="13" count="4">
            <x v="0"/>
            <x v="2"/>
            <x v="3"/>
            <x v="4"/>
          </reference>
        </references>
      </pivotArea>
    </format>
    <format dxfId="1287">
      <pivotArea dataOnly="0" labelOnly="1" fieldPosition="0">
        <references count="2">
          <reference field="2" count="1" selected="0">
            <x v="20"/>
          </reference>
          <reference field="13" count="4">
            <x v="0"/>
            <x v="1"/>
            <x v="2"/>
            <x v="3"/>
          </reference>
        </references>
      </pivotArea>
    </format>
    <format dxfId="1286">
      <pivotArea dataOnly="0" labelOnly="1" fieldPosition="0">
        <references count="3">
          <reference field="2" count="1" selected="0">
            <x v="0"/>
          </reference>
          <reference field="13" count="1" selected="0">
            <x v="0"/>
          </reference>
          <reference field="14" count="3">
            <x v="16"/>
            <x v="17"/>
            <x v="19"/>
          </reference>
        </references>
      </pivotArea>
    </format>
    <format dxfId="1285">
      <pivotArea dataOnly="0" labelOnly="1" fieldPosition="0">
        <references count="3">
          <reference field="2" count="1" selected="0">
            <x v="0"/>
          </reference>
          <reference field="13" count="1" selected="0">
            <x v="1"/>
          </reference>
          <reference field="14" count="2">
            <x v="23"/>
            <x v="26"/>
          </reference>
        </references>
      </pivotArea>
    </format>
    <format dxfId="1284">
      <pivotArea dataOnly="0" labelOnly="1" fieldPosition="0">
        <references count="3">
          <reference field="2" count="1" selected="0">
            <x v="1"/>
          </reference>
          <reference field="13" count="1" selected="0">
            <x v="1"/>
          </reference>
          <reference field="14" count="1">
            <x v="25"/>
          </reference>
        </references>
      </pivotArea>
    </format>
    <format dxfId="1283">
      <pivotArea dataOnly="0" labelOnly="1" fieldPosition="0">
        <references count="3">
          <reference field="2" count="1" selected="0">
            <x v="2"/>
          </reference>
          <reference field="13" count="1" selected="0">
            <x v="3"/>
          </reference>
          <reference field="14" count="1">
            <x v="6"/>
          </reference>
        </references>
      </pivotArea>
    </format>
    <format dxfId="1282">
      <pivotArea dataOnly="0" labelOnly="1" fieldPosition="0">
        <references count="3">
          <reference field="2" count="1" selected="0">
            <x v="3"/>
          </reference>
          <reference field="13" count="1" selected="0">
            <x v="0"/>
          </reference>
          <reference field="14" count="1">
            <x v="17"/>
          </reference>
        </references>
      </pivotArea>
    </format>
    <format dxfId="1281">
      <pivotArea dataOnly="0" labelOnly="1" fieldPosition="0">
        <references count="3">
          <reference field="2" count="1" selected="0">
            <x v="4"/>
          </reference>
          <reference field="13" count="1" selected="0">
            <x v="0"/>
          </reference>
          <reference field="14" count="1">
            <x v="18"/>
          </reference>
        </references>
      </pivotArea>
    </format>
    <format dxfId="1280">
      <pivotArea dataOnly="0" labelOnly="1" fieldPosition="0">
        <references count="3">
          <reference field="2" count="1" selected="0">
            <x v="5"/>
          </reference>
          <reference field="13" count="1" selected="0">
            <x v="3"/>
          </reference>
          <reference field="14" count="2">
            <x v="1"/>
            <x v="5"/>
          </reference>
        </references>
      </pivotArea>
    </format>
    <format dxfId="1279">
      <pivotArea dataOnly="0" labelOnly="1" fieldPosition="0">
        <references count="3">
          <reference field="2" count="1" selected="0">
            <x v="6"/>
          </reference>
          <reference field="13" count="1" selected="0">
            <x v="1"/>
          </reference>
          <reference field="14" count="1">
            <x v="26"/>
          </reference>
        </references>
      </pivotArea>
    </format>
    <format dxfId="1278">
      <pivotArea dataOnly="0" labelOnly="1" fieldPosition="0">
        <references count="3">
          <reference field="2" count="1" selected="0">
            <x v="7"/>
          </reference>
          <reference field="13" count="1" selected="0">
            <x v="0"/>
          </reference>
          <reference field="14" count="1">
            <x v="20"/>
          </reference>
        </references>
      </pivotArea>
    </format>
    <format dxfId="1277">
      <pivotArea dataOnly="0" labelOnly="1" fieldPosition="0">
        <references count="3">
          <reference field="2" count="1" selected="0">
            <x v="8"/>
          </reference>
          <reference field="13" count="1" selected="0">
            <x v="1"/>
          </reference>
          <reference field="14" count="1">
            <x v="27"/>
          </reference>
        </references>
      </pivotArea>
    </format>
    <format dxfId="1276">
      <pivotArea dataOnly="0" labelOnly="1" fieldPosition="0">
        <references count="3">
          <reference field="2" count="1" selected="0">
            <x v="8"/>
          </reference>
          <reference field="13" count="1" selected="0">
            <x v="3"/>
          </reference>
          <reference field="14" count="1">
            <x v="1"/>
          </reference>
        </references>
      </pivotArea>
    </format>
    <format dxfId="1275">
      <pivotArea dataOnly="0" labelOnly="1" fieldPosition="0">
        <references count="3">
          <reference field="2" count="1" selected="0">
            <x v="8"/>
          </reference>
          <reference field="13" count="1" selected="0">
            <x v="4"/>
          </reference>
          <reference field="14" count="2">
            <x v="8"/>
            <x v="11"/>
          </reference>
        </references>
      </pivotArea>
    </format>
    <format dxfId="1274">
      <pivotArea dataOnly="0" labelOnly="1" fieldPosition="0">
        <references count="3">
          <reference field="2" count="1" selected="0">
            <x v="9"/>
          </reference>
          <reference field="13" count="1" selected="0">
            <x v="0"/>
          </reference>
          <reference field="14" count="1">
            <x v="19"/>
          </reference>
        </references>
      </pivotArea>
    </format>
    <format dxfId="1273">
      <pivotArea dataOnly="0" labelOnly="1" fieldPosition="0">
        <references count="3">
          <reference field="2" count="1" selected="0">
            <x v="9"/>
          </reference>
          <reference field="13" count="1" selected="0">
            <x v="3"/>
          </reference>
          <reference field="14" count="4">
            <x v="2"/>
            <x v="3"/>
            <x v="4"/>
            <x v="6"/>
          </reference>
        </references>
      </pivotArea>
    </format>
    <format dxfId="1272">
      <pivotArea dataOnly="0" labelOnly="1" fieldPosition="0">
        <references count="3">
          <reference field="2" count="1" selected="0">
            <x v="9"/>
          </reference>
          <reference field="13" count="1" selected="0">
            <x v="4"/>
          </reference>
          <reference field="14" count="1">
            <x v="8"/>
          </reference>
        </references>
      </pivotArea>
    </format>
    <format dxfId="1271">
      <pivotArea dataOnly="0" labelOnly="1" fieldPosition="0">
        <references count="3">
          <reference field="2" count="1" selected="0">
            <x v="10"/>
          </reference>
          <reference field="13" count="1" selected="0">
            <x v="0"/>
          </reference>
          <reference field="14" count="2">
            <x v="16"/>
            <x v="22"/>
          </reference>
        </references>
      </pivotArea>
    </format>
    <format dxfId="1270">
      <pivotArea dataOnly="0" labelOnly="1" fieldPosition="0">
        <references count="3">
          <reference field="2" count="1" selected="0">
            <x v="11"/>
          </reference>
          <reference field="13" count="1" selected="0">
            <x v="3"/>
          </reference>
          <reference field="14" count="1">
            <x v="2"/>
          </reference>
        </references>
      </pivotArea>
    </format>
    <format dxfId="1269">
      <pivotArea dataOnly="0" labelOnly="1" fieldPosition="0">
        <references count="3">
          <reference field="2" count="1" selected="0">
            <x v="12"/>
          </reference>
          <reference field="13" count="1" selected="0">
            <x v="3"/>
          </reference>
          <reference field="14" count="1">
            <x v="6"/>
          </reference>
        </references>
      </pivotArea>
    </format>
    <format dxfId="1268">
      <pivotArea dataOnly="0" labelOnly="1" fieldPosition="0">
        <references count="3">
          <reference field="2" count="1" selected="0">
            <x v="13"/>
          </reference>
          <reference field="13" count="1" selected="0">
            <x v="1"/>
          </reference>
          <reference field="14" count="1">
            <x v="24"/>
          </reference>
        </references>
      </pivotArea>
    </format>
    <format dxfId="1267">
      <pivotArea dataOnly="0" labelOnly="1" fieldPosition="0">
        <references count="3">
          <reference field="2" count="1" selected="0">
            <x v="14"/>
          </reference>
          <reference field="13" count="1" selected="0">
            <x v="2"/>
          </reference>
          <reference field="14" count="2">
            <x v="29"/>
            <x v="30"/>
          </reference>
        </references>
      </pivotArea>
    </format>
    <format dxfId="1266">
      <pivotArea dataOnly="0" labelOnly="1" fieldPosition="0">
        <references count="3">
          <reference field="2" count="1" selected="0">
            <x v="14"/>
          </reference>
          <reference field="13" count="1" selected="0">
            <x v="3"/>
          </reference>
          <reference field="14" count="1">
            <x v="7"/>
          </reference>
        </references>
      </pivotArea>
    </format>
    <format dxfId="1265">
      <pivotArea dataOnly="0" labelOnly="1" fieldPosition="0">
        <references count="3">
          <reference field="2" count="1" selected="0">
            <x v="14"/>
          </reference>
          <reference field="13" count="1" selected="0">
            <x v="4"/>
          </reference>
          <reference field="14" count="1">
            <x v="8"/>
          </reference>
        </references>
      </pivotArea>
    </format>
    <format dxfId="1264">
      <pivotArea dataOnly="0" labelOnly="1" fieldPosition="0">
        <references count="3">
          <reference field="2" count="1" selected="0">
            <x v="15"/>
          </reference>
          <reference field="13" count="1" selected="0">
            <x v="3"/>
          </reference>
          <reference field="14" count="1">
            <x v="6"/>
          </reference>
        </references>
      </pivotArea>
    </format>
    <format dxfId="1263">
      <pivotArea dataOnly="0" labelOnly="1" fieldPosition="0">
        <references count="3">
          <reference field="2" count="1" selected="0">
            <x v="16"/>
          </reference>
          <reference field="13" count="1" selected="0">
            <x v="0"/>
          </reference>
          <reference field="14" count="1">
            <x v="21"/>
          </reference>
        </references>
      </pivotArea>
    </format>
    <format dxfId="1262">
      <pivotArea dataOnly="0" labelOnly="1" fieldPosition="0">
        <references count="3">
          <reference field="2" count="1" selected="0">
            <x v="16"/>
          </reference>
          <reference field="13" count="1" selected="0">
            <x v="1"/>
          </reference>
          <reference field="14" count="1">
            <x v="24"/>
          </reference>
        </references>
      </pivotArea>
    </format>
    <format dxfId="1261">
      <pivotArea dataOnly="0" labelOnly="1" fieldPosition="0">
        <references count="3">
          <reference field="2" count="1" selected="0">
            <x v="16"/>
          </reference>
          <reference field="13" count="1" selected="0">
            <x v="2"/>
          </reference>
          <reference field="14" count="2">
            <x v="29"/>
            <x v="31"/>
          </reference>
        </references>
      </pivotArea>
    </format>
    <format dxfId="1260">
      <pivotArea dataOnly="0" labelOnly="1" fieldPosition="0">
        <references count="3">
          <reference field="2" count="1" selected="0">
            <x v="16"/>
          </reference>
          <reference field="13" count="1" selected="0">
            <x v="3"/>
          </reference>
          <reference field="14" count="2">
            <x v="0"/>
            <x v="1"/>
          </reference>
        </references>
      </pivotArea>
    </format>
    <format dxfId="1259">
      <pivotArea dataOnly="0" labelOnly="1" fieldPosition="0">
        <references count="3">
          <reference field="2" count="1" selected="0">
            <x v="17"/>
          </reference>
          <reference field="13" count="1" selected="0">
            <x v="0"/>
          </reference>
          <reference field="14" count="2">
            <x v="18"/>
            <x v="22"/>
          </reference>
        </references>
      </pivotArea>
    </format>
    <format dxfId="1258">
      <pivotArea dataOnly="0" labelOnly="1" fieldPosition="0">
        <references count="3">
          <reference field="2" count="1" selected="0">
            <x v="17"/>
          </reference>
          <reference field="13" count="1" selected="0">
            <x v="4"/>
          </reference>
          <reference field="14" count="1">
            <x v="8"/>
          </reference>
        </references>
      </pivotArea>
    </format>
    <format dxfId="1257">
      <pivotArea dataOnly="0" labelOnly="1" fieldPosition="0">
        <references count="3">
          <reference field="2" count="1" selected="0">
            <x v="18"/>
          </reference>
          <reference field="13" count="1" selected="0">
            <x v="1"/>
          </reference>
          <reference field="14" count="1">
            <x v="24"/>
          </reference>
        </references>
      </pivotArea>
    </format>
    <format dxfId="1256">
      <pivotArea dataOnly="0" labelOnly="1" fieldPosition="0">
        <references count="3">
          <reference field="2" count="1" selected="0">
            <x v="19"/>
          </reference>
          <reference field="13" count="1" selected="0">
            <x v="0"/>
          </reference>
          <reference field="14" count="1">
            <x v="16"/>
          </reference>
        </references>
      </pivotArea>
    </format>
    <format dxfId="1255">
      <pivotArea dataOnly="0" labelOnly="1" fieldPosition="0">
        <references count="3">
          <reference field="2" count="1" selected="0">
            <x v="19"/>
          </reference>
          <reference field="13" count="1" selected="0">
            <x v="2"/>
          </reference>
          <reference field="14" count="2">
            <x v="29"/>
            <x v="30"/>
          </reference>
        </references>
      </pivotArea>
    </format>
    <format dxfId="1254">
      <pivotArea dataOnly="0" labelOnly="1" fieldPosition="0">
        <references count="3">
          <reference field="2" count="1" selected="0">
            <x v="19"/>
          </reference>
          <reference field="13" count="1" selected="0">
            <x v="3"/>
          </reference>
          <reference field="14" count="1">
            <x v="6"/>
          </reference>
        </references>
      </pivotArea>
    </format>
    <format dxfId="1253">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252">
      <pivotArea dataOnly="0" labelOnly="1" fieldPosition="0">
        <references count="3">
          <reference field="2" count="1" selected="0">
            <x v="20"/>
          </reference>
          <reference field="13" count="1" selected="0">
            <x v="0"/>
          </reference>
          <reference field="14" count="2">
            <x v="18"/>
            <x v="22"/>
          </reference>
        </references>
      </pivotArea>
    </format>
    <format dxfId="1251">
      <pivotArea dataOnly="0" labelOnly="1" fieldPosition="0">
        <references count="3">
          <reference field="2" count="1" selected="0">
            <x v="20"/>
          </reference>
          <reference field="13" count="1" selected="0">
            <x v="1"/>
          </reference>
          <reference field="14" count="1">
            <x v="28"/>
          </reference>
        </references>
      </pivotArea>
    </format>
    <format dxfId="1250">
      <pivotArea dataOnly="0" labelOnly="1" fieldPosition="0">
        <references count="3">
          <reference field="2" count="1" selected="0">
            <x v="20"/>
          </reference>
          <reference field="13" count="1" selected="0">
            <x v="2"/>
          </reference>
          <reference field="14" count="1">
            <x v="32"/>
          </reference>
        </references>
      </pivotArea>
    </format>
    <format dxfId="1249">
      <pivotArea dataOnly="0" labelOnly="1" fieldPosition="0">
        <references count="3">
          <reference field="2" count="1" selected="0">
            <x v="20"/>
          </reference>
          <reference field="13" count="1" selected="0">
            <x v="3"/>
          </reference>
          <reference field="14" count="1">
            <x v="6"/>
          </reference>
        </references>
      </pivotArea>
    </format>
    <format dxfId="1248">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247">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246">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245">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244">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243">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242">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241">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240">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239">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238">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237">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236">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235">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234">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233">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232">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231">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230">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229">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228">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227">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226">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225">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224">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223">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222">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221">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220">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219">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218">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217">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216">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215">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214">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213">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212">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211">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210">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209">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208">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207">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206">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205">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204">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203">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202">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201">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200">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199">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198">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197">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196">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195">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194">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193">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192">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191">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190">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189">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188">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187">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186">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185">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184">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183">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182">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181">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180">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179">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178">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177">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176">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175">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174">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173">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172">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171">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170">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169">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168">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167">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166">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165">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164">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163">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162">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161">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160">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159">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158">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157">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156">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155">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154">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153">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152">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151">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150">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149">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148">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147">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146">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145">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144">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143">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142">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141">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140">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139">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138">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137">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136">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135">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134">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133">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132">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131">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130">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129">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128">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127">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126">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125">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124">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123">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122">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121">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120">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119">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118">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117">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116">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115">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114">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113">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112">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111">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110">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109">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108">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107">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106">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105">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104">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103">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102">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101">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100">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099">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098">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097">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096">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095">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094">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093">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092">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091">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090">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089">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088">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087">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086">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085">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084">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083">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082">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081">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080">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079">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078">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077">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076">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075">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074">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073">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072">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071">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070">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069">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068">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067">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066">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065">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064">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063">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062">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061">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060">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059">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058">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057">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056">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055">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054">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053">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052">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051">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050">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049">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048">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047">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046">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045">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044">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043">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042">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041">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040">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039">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038">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037">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036">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035">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034">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033">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032">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031">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030">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029">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028">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027">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026">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025">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024">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023">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022">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021">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020">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019">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018">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017">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016">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015">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014">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013">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012">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011">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010">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009">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008">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007">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006">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005">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004">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003">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002">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001">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000">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999">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998">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997">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996">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995">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994">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993">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992">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991">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990">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989">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988">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987">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986">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985">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984">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983">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982">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981">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980">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979">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978">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977">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976">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975">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974">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973">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972">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971">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970">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969">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968">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967">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966">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965">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964">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963">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962">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961">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960">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959">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958">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957">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956">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955">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954">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953">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952">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951">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950">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949">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948">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947">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946">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945">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944">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943">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942">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941">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940">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939">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938">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937">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936">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935">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934">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933">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932">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931">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930">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929">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928">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927">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926">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925">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924">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923">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922">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921">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920">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919">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918">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917">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916">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915">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914">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913">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912">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911">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910">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909">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908">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907">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906">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905">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904">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903">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902">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901">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900">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899">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898">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897">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896">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895">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894">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893">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892">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891">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890">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889">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888">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887">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886">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885">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884">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883">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882">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881">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880">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879">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878">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877">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876">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875">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874">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873">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872">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871">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870">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869">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868">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867">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866">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865">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864">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863">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862">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861">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860">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859">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858">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857">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856">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855">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854">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853">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852">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851">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850">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849">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848">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847">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846">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845">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844">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843">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842">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841">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840">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839">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838">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837">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836">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835">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834">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833">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832">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831">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830">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829">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828">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827">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826">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825">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824">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823">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822">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821">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820">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819">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818">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817">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816">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815">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814">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813">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812">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811">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810">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809">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808">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807">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806">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805">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804">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803">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802">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801">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800">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799">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798">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797">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796">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795">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794">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793">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792">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791">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790">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789">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788">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787">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786">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785">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784">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783">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782">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781">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780">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779">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778">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777">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776">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775">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774">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773">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772">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771">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770">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769">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768">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767">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766">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765">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764">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763">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762">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761">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760">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759">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758">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757">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756">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755">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754">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753">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752">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751">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750">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749">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748">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747">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746">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745">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744">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743">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742">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741">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740">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739">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738">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737">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736">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735">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734">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733">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732">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731">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730">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729">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728">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727">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726">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725">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724">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723">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722">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721">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720">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719">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718">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717">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716">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715">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714">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713">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712">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711">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710">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709">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708">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707">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706">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705">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704">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703">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702">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701">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700">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699">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698">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697">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696">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695">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694">
      <pivotArea dataOnly="0" labelOnly="1" outline="0" fieldPosition="0">
        <references count="1">
          <reference field="4294967294" count="8">
            <x v="0"/>
            <x v="1"/>
            <x v="2"/>
            <x v="3"/>
            <x v="4"/>
            <x v="5"/>
            <x v="6"/>
            <x v="7"/>
          </reference>
        </references>
      </pivotArea>
    </format>
    <format dxfId="693">
      <pivotArea dataOnly="0" labelOnly="1" fieldPosition="0">
        <references count="1">
          <reference field="2" count="0"/>
        </references>
      </pivotArea>
    </format>
    <format dxfId="692">
      <pivotArea dataOnly="0" labelOnly="1" fieldPosition="0">
        <references count="1">
          <reference field="13" count="0"/>
        </references>
      </pivotArea>
    </format>
    <format dxfId="691">
      <pivotArea dataOnly="0" labelOnly="1" fieldPosition="0">
        <references count="1">
          <reference field="14" count="0"/>
        </references>
      </pivotArea>
    </format>
    <format dxfId="690">
      <pivotArea dataOnly="0" labelOnly="1" fieldPosition="0">
        <references count="1">
          <reference field="15" count="0"/>
        </references>
      </pivotArea>
    </format>
    <format dxfId="689">
      <pivotArea outline="0" collapsedLevelsAreSubtotals="1" fieldPosition="0">
        <references count="1">
          <reference field="4294967294" count="2" selected="0">
            <x v="6"/>
            <x v="7"/>
          </reference>
        </references>
      </pivotArea>
    </format>
    <format dxfId="688">
      <pivotArea outline="0" collapsedLevelsAreSubtotals="1" fieldPosition="0">
        <references count="1">
          <reference field="4294967294" count="2" selected="0">
            <x v="6"/>
            <x v="7"/>
          </reference>
        </references>
      </pivotArea>
    </format>
    <format dxfId="687">
      <pivotArea field="2" type="button" dataOnly="0" labelOnly="1" outline="0" axis="axisRow" fieldPosition="0"/>
    </format>
    <format dxfId="686">
      <pivotArea dataOnly="0" labelOnly="1" outline="0" fieldPosition="0">
        <references count="1">
          <reference field="4294967294" count="8">
            <x v="0"/>
            <x v="1"/>
            <x v="2"/>
            <x v="3"/>
            <x v="4"/>
            <x v="5"/>
            <x v="6"/>
            <x v="7"/>
          </reference>
        </references>
      </pivotArea>
    </format>
    <format dxfId="685">
      <pivotArea field="3" type="button" dataOnly="0" labelOnly="1" outline="0" axis="axisPage" fieldPosition="0"/>
    </format>
    <format dxfId="684">
      <pivotArea field="2" type="button" dataOnly="0" labelOnly="1" outline="0" axis="axisRow" fieldPosition="0"/>
    </format>
    <format dxfId="683">
      <pivotArea dataOnly="0" labelOnly="1" fieldPosition="0">
        <references count="1">
          <reference field="2" count="1">
            <x v="13"/>
          </reference>
        </references>
      </pivotArea>
    </format>
    <format dxfId="682">
      <pivotArea dataOnly="0" labelOnly="1" grandRow="1" outline="0" fieldPosition="0"/>
    </format>
    <format dxfId="681">
      <pivotArea dataOnly="0" labelOnly="1" fieldPosition="0">
        <references count="2">
          <reference field="2" count="1" selected="0">
            <x v="13"/>
          </reference>
          <reference field="13" count="1">
            <x v="1"/>
          </reference>
        </references>
      </pivotArea>
    </format>
    <format dxfId="680">
      <pivotArea dataOnly="0" labelOnly="1" fieldPosition="0">
        <references count="3">
          <reference field="2" count="1" selected="0">
            <x v="13"/>
          </reference>
          <reference field="13" count="1" selected="0">
            <x v="1"/>
          </reference>
          <reference field="14" count="1">
            <x v="24"/>
          </reference>
        </references>
      </pivotArea>
    </format>
    <format dxfId="679">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678">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677">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676">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675">
      <pivotArea outline="0" collapsedLevelsAreSubtotals="1" fieldPosition="0"/>
    </format>
    <format dxfId="674">
      <pivotArea dataOnly="0" labelOnly="1" outline="0" fieldPosition="0">
        <references count="1">
          <reference field="3" count="1">
            <x v="20"/>
          </reference>
        </references>
      </pivotArea>
    </format>
    <format dxfId="673">
      <pivotArea dataOnly="0" labelOnly="1" outline="0" fieldPosition="0">
        <references count="1">
          <reference field="4294967294" count="8">
            <x v="0"/>
            <x v="1"/>
            <x v="2"/>
            <x v="3"/>
            <x v="4"/>
            <x v="5"/>
            <x v="6"/>
            <x v="7"/>
          </reference>
        </references>
      </pivotArea>
    </format>
    <format dxfId="672">
      <pivotArea outline="0" collapsedLevelsAreSubtotals="1" fieldPosition="0">
        <references count="1">
          <reference field="4294967294" count="2" selected="0">
            <x v="6"/>
            <x v="7"/>
          </reference>
        </references>
      </pivotArea>
    </format>
    <format dxfId="671">
      <pivotArea dataOnly="0" labelOnly="1" outline="0" fieldPosition="0">
        <references count="1">
          <reference field="4294967294" count="2">
            <x v="6"/>
            <x v="7"/>
          </reference>
        </references>
      </pivotArea>
    </format>
    <format dxfId="670">
      <pivotArea outline="0" collapsedLevelsAreSubtotals="1" fieldPosition="0">
        <references count="1">
          <reference field="4294967294" count="2" selected="0">
            <x v="6"/>
            <x v="7"/>
          </reference>
        </references>
      </pivotArea>
    </format>
    <format dxfId="669">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385"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382">
    <i>
      <x/>
    </i>
    <i r="1">
      <x/>
    </i>
    <i r="2">
      <x v="16"/>
    </i>
    <i r="3">
      <x v="57"/>
    </i>
    <i r="4">
      <x v="218"/>
    </i>
    <i r="5">
      <x v="48"/>
    </i>
    <i r="2">
      <x v="17"/>
    </i>
    <i r="3">
      <x v="65"/>
    </i>
    <i r="4">
      <x v="79"/>
    </i>
    <i r="5">
      <x/>
    </i>
    <i r="5">
      <x v="27"/>
    </i>
    <i r="5">
      <x v="171"/>
    </i>
    <i r="3">
      <x v="66"/>
    </i>
    <i r="4">
      <x v="282"/>
    </i>
    <i r="5">
      <x/>
    </i>
    <i r="5">
      <x v="25"/>
    </i>
    <i r="5">
      <x v="27"/>
    </i>
    <i r="5">
      <x v="96"/>
    </i>
    <i r="5">
      <x v="108"/>
    </i>
    <i r="5">
      <x v="165"/>
    </i>
    <i r="5">
      <x v="169"/>
    </i>
    <i r="5">
      <x v="171"/>
    </i>
    <i r="5">
      <x v="174"/>
    </i>
    <i r="4">
      <x v="283"/>
    </i>
    <i r="5">
      <x/>
    </i>
    <i r="3">
      <x v="67"/>
    </i>
    <i r="4">
      <x v="281"/>
    </i>
    <i r="5">
      <x/>
    </i>
    <i r="5">
      <x v="25"/>
    </i>
    <i r="5">
      <x v="108"/>
    </i>
    <i r="5">
      <x v="109"/>
    </i>
    <i r="4">
      <x v="286"/>
    </i>
    <i r="5">
      <x/>
    </i>
    <i r="3">
      <x v="68"/>
    </i>
    <i r="4">
      <x v="58"/>
    </i>
    <i r="5">
      <x/>
    </i>
    <i r="5">
      <x v="28"/>
    </i>
    <i r="5">
      <x v="166"/>
    </i>
    <i r="5">
      <x v="172"/>
    </i>
    <i r="3">
      <x v="69"/>
    </i>
    <i r="4">
      <x v="28"/>
    </i>
    <i r="5">
      <x/>
    </i>
    <i r="5">
      <x v="1"/>
    </i>
    <i r="5">
      <x v="24"/>
    </i>
    <i r="5">
      <x v="31"/>
    </i>
    <i r="5">
      <x v="100"/>
    </i>
    <i r="4">
      <x v="261"/>
    </i>
    <i r="5">
      <x v="66"/>
    </i>
    <i r="2">
      <x v="19"/>
    </i>
    <i r="3">
      <x v="78"/>
    </i>
    <i r="4">
      <x v="174"/>
    </i>
    <i r="5">
      <x/>
    </i>
    <i r="5">
      <x v="56"/>
    </i>
    <i r="5">
      <x v="126"/>
    </i>
    <i r="5">
      <x v="136"/>
    </i>
    <i r="5">
      <x v="219"/>
    </i>
    <i r="3">
      <x v="79"/>
    </i>
    <i r="4">
      <x v="8"/>
    </i>
    <i r="5">
      <x/>
    </i>
    <i r="5">
      <x v="56"/>
    </i>
    <i r="5">
      <x v="136"/>
    </i>
    <i r="5">
      <x v="219"/>
    </i>
    <i r="3">
      <x v="80"/>
    </i>
    <i r="4">
      <x v="7"/>
    </i>
    <i r="5">
      <x/>
    </i>
    <i r="5">
      <x v="56"/>
    </i>
    <i r="5">
      <x v="67"/>
    </i>
    <i r="5">
      <x v="102"/>
    </i>
    <i r="5">
      <x v="107"/>
    </i>
    <i r="5">
      <x v="126"/>
    </i>
    <i r="5">
      <x v="136"/>
    </i>
    <i r="5">
      <x v="219"/>
    </i>
    <i r="1">
      <x v="1"/>
    </i>
    <i r="2">
      <x v="23"/>
    </i>
    <i r="3">
      <x v="94"/>
    </i>
    <i r="4">
      <x v="184"/>
    </i>
    <i r="5">
      <x/>
    </i>
    <i r="3">
      <x v="95"/>
    </i>
    <i r="4">
      <x v="185"/>
    </i>
    <i r="5">
      <x/>
    </i>
    <i r="5">
      <x v="26"/>
    </i>
    <i r="5">
      <x v="170"/>
    </i>
    <i r="4">
      <x v="275"/>
    </i>
    <i r="5">
      <x/>
    </i>
    <i r="5">
      <x v="26"/>
    </i>
    <i r="5">
      <x v="113"/>
    </i>
    <i r="5">
      <x v="147"/>
    </i>
    <i r="5">
      <x v="170"/>
    </i>
    <i r="3">
      <x v="96"/>
    </i>
    <i r="4">
      <x v="191"/>
    </i>
    <i r="5">
      <x/>
    </i>
    <i r="3">
      <x v="97"/>
    </i>
    <i r="4">
      <x v="29"/>
    </i>
    <i r="5">
      <x/>
    </i>
    <i r="3">
      <x v="98"/>
    </i>
    <i r="4">
      <x v="188"/>
    </i>
    <i r="5">
      <x/>
    </i>
    <i r="5">
      <x v="26"/>
    </i>
    <i r="5">
      <x v="170"/>
    </i>
    <i r="3">
      <x v="99"/>
    </i>
    <i r="4">
      <x v="187"/>
    </i>
    <i r="5">
      <x/>
    </i>
    <i r="5">
      <x v="26"/>
    </i>
    <i r="5">
      <x v="170"/>
    </i>
    <i r="3">
      <x v="100"/>
    </i>
    <i r="4">
      <x v="189"/>
    </i>
    <i r="5">
      <x/>
    </i>
    <i r="3">
      <x v="101"/>
    </i>
    <i r="4">
      <x v="26"/>
    </i>
    <i r="5">
      <x/>
    </i>
    <i r="5">
      <x v="119"/>
    </i>
    <i r="3">
      <x v="102"/>
    </i>
    <i r="4">
      <x v="186"/>
    </i>
    <i r="5">
      <x/>
    </i>
    <i r="5">
      <x v="26"/>
    </i>
    <i r="5">
      <x v="109"/>
    </i>
    <i r="5">
      <x v="145"/>
    </i>
    <i r="5">
      <x v="146"/>
    </i>
    <i r="5">
      <x v="164"/>
    </i>
    <i r="5">
      <x v="167"/>
    </i>
    <i r="5">
      <x v="170"/>
    </i>
    <i r="5">
      <x v="218"/>
    </i>
    <i r="3">
      <x v="103"/>
    </i>
    <i r="4">
      <x v="190"/>
    </i>
    <i r="5">
      <x/>
    </i>
    <i r="2">
      <x v="26"/>
    </i>
    <i r="3">
      <x v="130"/>
    </i>
    <i r="4">
      <x v="9"/>
    </i>
    <i r="5">
      <x/>
    </i>
    <i>
      <x v="1"/>
    </i>
    <i r="1">
      <x v="1"/>
    </i>
    <i r="2">
      <x v="25"/>
    </i>
    <i r="3">
      <x v="114"/>
    </i>
    <i r="4">
      <x v="22"/>
    </i>
    <i r="5">
      <x/>
    </i>
    <i r="5">
      <x v="41"/>
    </i>
    <i r="5">
      <x v="193"/>
    </i>
    <i r="5">
      <x v="197"/>
    </i>
    <i r="4">
      <x v="44"/>
    </i>
    <i r="5">
      <x/>
    </i>
    <i r="5">
      <x v="41"/>
    </i>
    <i r="5">
      <x v="81"/>
    </i>
    <i r="5">
      <x v="192"/>
    </i>
    <i r="5">
      <x v="193"/>
    </i>
    <i r="5">
      <x v="195"/>
    </i>
    <i r="5">
      <x v="196"/>
    </i>
    <i r="5">
      <x v="197"/>
    </i>
    <i r="5">
      <x v="198"/>
    </i>
    <i r="4">
      <x v="52"/>
    </i>
    <i r="5">
      <x v="53"/>
    </i>
    <i r="4">
      <x v="56"/>
    </i>
    <i r="5">
      <x v="36"/>
    </i>
    <i r="5">
      <x v="53"/>
    </i>
    <i r="5">
      <x v="182"/>
    </i>
    <i r="4">
      <x v="176"/>
    </i>
    <i r="5">
      <x/>
    </i>
    <i r="4">
      <x v="179"/>
    </i>
    <i r="5">
      <x/>
    </i>
    <i r="5">
      <x v="74"/>
    </i>
    <i r="5">
      <x v="81"/>
    </i>
    <i r="5">
      <x v="83"/>
    </i>
    <i r="5">
      <x v="100"/>
    </i>
    <i r="5">
      <x v="120"/>
    </i>
    <i r="5">
      <x v="190"/>
    </i>
    <i r="5">
      <x v="193"/>
    </i>
    <i r="5">
      <x v="195"/>
    </i>
    <i r="5">
      <x v="197"/>
    </i>
    <i r="5">
      <x v="207"/>
    </i>
    <i r="5">
      <x v="208"/>
    </i>
    <i r="5">
      <x v="209"/>
    </i>
    <i r="4">
      <x v="182"/>
    </i>
    <i r="5">
      <x/>
    </i>
    <i r="5">
      <x v="39"/>
    </i>
    <i r="5">
      <x v="40"/>
    </i>
    <i r="5">
      <x v="44"/>
    </i>
    <i r="5">
      <x v="45"/>
    </i>
    <i r="5">
      <x v="52"/>
    </i>
    <i r="5">
      <x v="82"/>
    </i>
    <i r="5">
      <x v="192"/>
    </i>
    <i r="5">
      <x v="195"/>
    </i>
    <i r="5">
      <x v="197"/>
    </i>
    <i r="5">
      <x v="204"/>
    </i>
    <i r="4">
      <x v="194"/>
    </i>
    <i r="5">
      <x v="53"/>
    </i>
    <i r="3">
      <x v="115"/>
    </i>
    <i r="4">
      <x v="42"/>
    </i>
    <i r="5">
      <x v="53"/>
    </i>
    <i r="3">
      <x v="116"/>
    </i>
    <i r="4">
      <x v="68"/>
    </i>
    <i r="5">
      <x v="53"/>
    </i>
    <i r="4">
      <x v="183"/>
    </i>
    <i r="5">
      <x/>
    </i>
    <i r="5">
      <x v="47"/>
    </i>
    <i r="5">
      <x v="198"/>
    </i>
    <i r="3">
      <x v="117"/>
    </i>
    <i r="4">
      <x v="51"/>
    </i>
    <i r="5">
      <x/>
    </i>
    <i r="5">
      <x v="53"/>
    </i>
    <i r="5">
      <x v="207"/>
    </i>
    <i r="4">
      <x v="64"/>
    </i>
    <i r="5">
      <x v="53"/>
    </i>
    <i r="4">
      <x v="67"/>
    </i>
    <i r="5">
      <x v="53"/>
    </i>
    <i r="3">
      <x v="118"/>
    </i>
    <i r="4">
      <x v="43"/>
    </i>
    <i r="5">
      <x v="53"/>
    </i>
    <i r="4">
      <x v="48"/>
    </i>
    <i r="5">
      <x v="53"/>
    </i>
    <i r="4">
      <x v="49"/>
    </i>
    <i r="5">
      <x v="53"/>
    </i>
    <i r="4">
      <x v="50"/>
    </i>
    <i r="5">
      <x v="53"/>
    </i>
    <i r="3">
      <x v="119"/>
    </i>
    <i r="4">
      <x v="62"/>
    </i>
    <i r="5">
      <x v="53"/>
    </i>
    <i r="5">
      <x v="194"/>
    </i>
    <i r="3">
      <x v="120"/>
    </i>
    <i r="4">
      <x v="27"/>
    </i>
    <i r="5">
      <x v="53"/>
    </i>
    <i r="4">
      <x v="57"/>
    </i>
    <i r="5">
      <x v="53"/>
    </i>
    <i r="3">
      <x v="121"/>
    </i>
    <i r="4">
      <x v="24"/>
    </i>
    <i r="5">
      <x v="53"/>
    </i>
    <i r="4">
      <x v="25"/>
    </i>
    <i r="5">
      <x v="53"/>
    </i>
    <i r="3">
      <x v="122"/>
    </i>
    <i r="4">
      <x v="19"/>
    </i>
    <i r="5">
      <x v="46"/>
    </i>
    <i r="5">
      <x v="53"/>
    </i>
    <i r="5">
      <x v="191"/>
    </i>
    <i r="5">
      <x v="194"/>
    </i>
    <i r="5">
      <x v="195"/>
    </i>
    <i r="5">
      <x v="205"/>
    </i>
    <i r="5">
      <x v="207"/>
    </i>
    <i r="4">
      <x v="20"/>
    </i>
    <i r="5">
      <x v="46"/>
    </i>
    <i r="5">
      <x v="53"/>
    </i>
    <i r="5">
      <x v="191"/>
    </i>
    <i r="5">
      <x v="192"/>
    </i>
    <i r="5">
      <x v="194"/>
    </i>
    <i r="5">
      <x v="195"/>
    </i>
    <i r="4">
      <x v="41"/>
    </i>
    <i r="5">
      <x v="53"/>
    </i>
    <i r="5">
      <x v="205"/>
    </i>
    <i r="5">
      <x v="207"/>
    </i>
    <i r="4">
      <x v="60"/>
    </i>
    <i r="5">
      <x v="46"/>
    </i>
    <i r="5">
      <x v="53"/>
    </i>
    <i r="5">
      <x v="73"/>
    </i>
    <i r="5">
      <x v="81"/>
    </i>
    <i r="5">
      <x v="191"/>
    </i>
    <i r="5">
      <x v="192"/>
    </i>
    <i r="5">
      <x v="194"/>
    </i>
    <i r="5">
      <x v="195"/>
    </i>
    <i r="5">
      <x v="205"/>
    </i>
    <i r="5">
      <x v="206"/>
    </i>
    <i r="5">
      <x v="207"/>
    </i>
    <i r="4">
      <x v="66"/>
    </i>
    <i r="5">
      <x v="53"/>
    </i>
    <i r="5">
      <x v="205"/>
    </i>
    <i r="5">
      <x v="207"/>
    </i>
    <i r="3">
      <x v="123"/>
    </i>
    <i r="4">
      <x v="193"/>
    </i>
    <i r="5">
      <x/>
    </i>
    <i r="5">
      <x v="195"/>
    </i>
    <i r="5">
      <x v="197"/>
    </i>
    <i r="5">
      <x v="198"/>
    </i>
    <i>
      <x v="2"/>
    </i>
    <i r="1">
      <x v="3"/>
    </i>
    <i r="2">
      <x v="6"/>
    </i>
    <i r="3">
      <x v="29"/>
    </i>
    <i r="4">
      <x v="1"/>
    </i>
    <i r="5">
      <x v="177"/>
    </i>
    <i r="5">
      <x v="179"/>
    </i>
    <i r="4">
      <x v="2"/>
    </i>
    <i r="5">
      <x/>
    </i>
    <i r="4">
      <x v="115"/>
    </i>
    <i r="5">
      <x/>
    </i>
    <i r="4">
      <x v="116"/>
    </i>
    <i r="5">
      <x/>
    </i>
    <i r="4">
      <x v="117"/>
    </i>
    <i r="5">
      <x/>
    </i>
    <i r="4">
      <x v="118"/>
    </i>
    <i r="5">
      <x/>
    </i>
    <i r="4">
      <x v="119"/>
    </i>
    <i r="5">
      <x/>
    </i>
    <i r="4">
      <x v="120"/>
    </i>
    <i r="5">
      <x/>
    </i>
    <i r="4">
      <x v="142"/>
    </i>
    <i r="5">
      <x/>
    </i>
    <i>
      <x v="3"/>
    </i>
    <i r="1">
      <x/>
    </i>
    <i r="2">
      <x v="17"/>
    </i>
    <i r="3">
      <x v="70"/>
    </i>
    <i r="4">
      <x v="264"/>
    </i>
    <i r="5">
      <x v="35"/>
    </i>
    <i r="5">
      <x v="181"/>
    </i>
    <i r="4">
      <x v="265"/>
    </i>
    <i r="5">
      <x/>
    </i>
    <i r="5">
      <x v="35"/>
    </i>
    <i r="5">
      <x v="181"/>
    </i>
    <i r="4">
      <x v="269"/>
    </i>
    <i r="5">
      <x v="35"/>
    </i>
    <i r="5">
      <x v="181"/>
    </i>
    <i r="3">
      <x v="71"/>
    </i>
    <i r="4">
      <x v="266"/>
    </i>
    <i r="5">
      <x/>
    </i>
    <i r="5">
      <x v="35"/>
    </i>
    <i r="5">
      <x v="91"/>
    </i>
    <i r="5">
      <x v="181"/>
    </i>
    <i r="4">
      <x v="270"/>
    </i>
    <i r="5">
      <x v="91"/>
    </i>
    <i r="4">
      <x v="271"/>
    </i>
    <i r="5">
      <x/>
    </i>
    <i r="3">
      <x v="72"/>
    </i>
    <i r="4">
      <x v="107"/>
    </i>
    <i r="5">
      <x/>
    </i>
    <i r="5">
      <x v="35"/>
    </i>
    <i r="5">
      <x v="181"/>
    </i>
    <i r="5">
      <x v="186"/>
    </i>
    <i r="5">
      <x v="187"/>
    </i>
    <i r="5">
      <x v="188"/>
    </i>
    <i r="4">
      <x v="267"/>
    </i>
    <i r="5">
      <x/>
    </i>
    <i r="5">
      <x v="35"/>
    </i>
    <i r="5">
      <x v="91"/>
    </i>
    <i r="5">
      <x v="181"/>
    </i>
    <i r="4">
      <x v="268"/>
    </i>
    <i r="5">
      <x/>
    </i>
    <i r="5">
      <x v="35"/>
    </i>
    <i r="5">
      <x v="181"/>
    </i>
    <i>
      <x v="4"/>
    </i>
    <i r="1">
      <x/>
    </i>
    <i r="2">
      <x v="18"/>
    </i>
    <i r="3">
      <x v="74"/>
    </i>
    <i r="4">
      <x v="83"/>
    </i>
    <i r="5">
      <x/>
    </i>
    <i r="5">
      <x v="20"/>
    </i>
    <i r="5">
      <x v="86"/>
    </i>
    <i r="5">
      <x v="157"/>
    </i>
    <i r="5">
      <x v="158"/>
    </i>
    <i r="5">
      <x v="160"/>
    </i>
    <i r="5">
      <x v="183"/>
    </i>
    <i r="5">
      <x v="184"/>
    </i>
    <i r="3">
      <x v="75"/>
    </i>
    <i r="4">
      <x v="85"/>
    </i>
    <i r="5">
      <x/>
    </i>
    <i r="5">
      <x v="183"/>
    </i>
    <i r="5">
      <x v="184"/>
    </i>
    <i r="3">
      <x v="76"/>
    </i>
    <i r="4">
      <x v="180"/>
    </i>
    <i r="5">
      <x/>
    </i>
    <i>
      <x v="5"/>
    </i>
    <i r="1">
      <x v="3"/>
    </i>
    <i r="2">
      <x v="1"/>
    </i>
    <i r="3">
      <x v="6"/>
    </i>
    <i r="4">
      <x v="258"/>
    </i>
    <i r="5">
      <x/>
    </i>
    <i r="2">
      <x v="5"/>
    </i>
    <i r="3">
      <x v="22"/>
    </i>
    <i r="4">
      <x v="251"/>
    </i>
    <i r="5">
      <x/>
    </i>
    <i r="3">
      <x v="23"/>
    </i>
    <i r="4">
      <x v="250"/>
    </i>
    <i r="5">
      <x/>
    </i>
    <i r="3">
      <x v="24"/>
    </i>
    <i r="4">
      <x v="257"/>
    </i>
    <i r="5">
      <x/>
    </i>
    <i r="3">
      <x v="25"/>
    </i>
    <i r="4">
      <x v="260"/>
    </i>
    <i r="5">
      <x/>
    </i>
    <i r="3">
      <x v="26"/>
    </i>
    <i r="4">
      <x v="256"/>
    </i>
    <i r="5">
      <x/>
    </i>
    <i r="3">
      <x v="27"/>
    </i>
    <i r="4">
      <x v="259"/>
    </i>
    <i r="5">
      <x/>
    </i>
    <i>
      <x v="6"/>
    </i>
    <i r="1">
      <x v="1"/>
    </i>
    <i r="2">
      <x v="26"/>
    </i>
    <i r="3">
      <x v="124"/>
    </i>
    <i r="4">
      <x v="16"/>
    </i>
    <i r="5">
      <x v="7"/>
    </i>
    <i r="5">
      <x v="13"/>
    </i>
    <i r="5">
      <x v="54"/>
    </i>
    <i r="5">
      <x v="131"/>
    </i>
    <i r="5">
      <x v="149"/>
    </i>
    <i r="4">
      <x v="74"/>
    </i>
    <i r="5">
      <x v="7"/>
    </i>
    <i r="5">
      <x v="13"/>
    </i>
    <i r="3">
      <x v="125"/>
    </i>
    <i r="4">
      <x v="11"/>
    </i>
    <i r="5">
      <x v="7"/>
    </i>
    <i r="5">
      <x v="54"/>
    </i>
    <i r="5">
      <x v="60"/>
    </i>
    <i r="5">
      <x v="131"/>
    </i>
    <i r="5">
      <x v="149"/>
    </i>
    <i r="5">
      <x v="150"/>
    </i>
    <i r="5">
      <x v="151"/>
    </i>
    <i r="5">
      <x v="211"/>
    </i>
    <i r="5">
      <x v="212"/>
    </i>
    <i r="3">
      <x v="126"/>
    </i>
    <i r="4">
      <x v="114"/>
    </i>
    <i r="5">
      <x v="7"/>
    </i>
    <i r="5">
      <x v="13"/>
    </i>
    <i r="5">
      <x v="54"/>
    </i>
    <i r="5">
      <x v="149"/>
    </i>
    <i r="3">
      <x v="127"/>
    </i>
    <i r="4">
      <x v="17"/>
    </i>
    <i r="5">
      <x v="7"/>
    </i>
    <i r="5">
      <x v="13"/>
    </i>
    <i r="5">
      <x v="54"/>
    </i>
    <i r="3">
      <x v="128"/>
    </i>
    <i r="4">
      <x v="249"/>
    </i>
    <i r="5">
      <x v="7"/>
    </i>
    <i r="5">
      <x v="13"/>
    </i>
    <i r="5">
      <x v="54"/>
    </i>
    <i r="3">
      <x v="129"/>
    </i>
    <i r="4">
      <x v="284"/>
    </i>
    <i r="5">
      <x v="7"/>
    </i>
    <i r="5">
      <x v="9"/>
    </i>
    <i r="5">
      <x v="13"/>
    </i>
    <i r="5">
      <x v="42"/>
    </i>
    <i r="5">
      <x v="85"/>
    </i>
    <i r="3">
      <x v="130"/>
    </i>
    <i r="4">
      <x v="9"/>
    </i>
    <i r="5">
      <x v="7"/>
    </i>
    <i r="5">
      <x v="13"/>
    </i>
    <i r="5">
      <x v="54"/>
    </i>
    <i r="5">
      <x v="60"/>
    </i>
    <i r="5">
      <x v="76"/>
    </i>
    <i r="5">
      <x v="100"/>
    </i>
    <i r="5">
      <x v="125"/>
    </i>
    <i r="5">
      <x v="135"/>
    </i>
    <i r="5">
      <x v="210"/>
    </i>
    <i r="5">
      <x v="212"/>
    </i>
    <i r="5">
      <x v="213"/>
    </i>
    <i>
      <x v="7"/>
    </i>
    <i r="1">
      <x/>
    </i>
    <i r="2">
      <x v="20"/>
    </i>
    <i r="3">
      <x v="82"/>
    </i>
    <i r="4">
      <x v="53"/>
    </i>
    <i r="5">
      <x/>
    </i>
    <i r="5">
      <x v="128"/>
    </i>
    <i r="5">
      <x v="132"/>
    </i>
    <i r="3">
      <x v="83"/>
    </i>
    <i r="4">
      <x v="54"/>
    </i>
    <i r="5">
      <x v="2"/>
    </i>
    <i r="5">
      <x v="128"/>
    </i>
    <i r="3">
      <x v="84"/>
    </i>
    <i r="4">
      <x v="55"/>
    </i>
    <i r="5">
      <x v="2"/>
    </i>
    <i r="5">
      <x v="132"/>
    </i>
    <i r="3">
      <x v="85"/>
    </i>
    <i r="4">
      <x v="97"/>
    </i>
    <i r="5">
      <x v="2"/>
    </i>
    <i r="5">
      <x v="132"/>
    </i>
    <i r="4">
      <x v="98"/>
    </i>
    <i r="5">
      <x v="2"/>
    </i>
    <i r="5">
      <x v="128"/>
    </i>
    <i>
      <x v="8"/>
    </i>
    <i r="1">
      <x v="1"/>
    </i>
    <i r="2">
      <x v="27"/>
    </i>
    <i r="3">
      <x v="131"/>
    </i>
    <i r="4">
      <x v="12"/>
    </i>
    <i r="5">
      <x/>
    </i>
    <i r="5">
      <x v="15"/>
    </i>
    <i r="5">
      <x v="55"/>
    </i>
    <i r="3">
      <x v="132"/>
    </i>
    <i r="4">
      <x v="13"/>
    </i>
    <i r="5">
      <x/>
    </i>
    <i r="5">
      <x v="15"/>
    </i>
    <i r="5">
      <x v="55"/>
    </i>
    <i r="5">
      <x v="129"/>
    </i>
    <i r="5">
      <x v="215"/>
    </i>
    <i r="4">
      <x v="14"/>
    </i>
    <i r="5">
      <x/>
    </i>
    <i r="5">
      <x v="15"/>
    </i>
    <i r="5">
      <x v="55"/>
    </i>
    <i r="5">
      <x v="214"/>
    </i>
    <i r="5">
      <x v="216"/>
    </i>
    <i r="3">
      <x v="133"/>
    </i>
    <i r="4">
      <x v="113"/>
    </i>
    <i r="5">
      <x/>
    </i>
    <i r="5">
      <x v="15"/>
    </i>
    <i r="5">
      <x v="55"/>
    </i>
    <i r="4">
      <x v="272"/>
    </i>
    <i r="5">
      <x/>
    </i>
    <i r="5">
      <x v="15"/>
    </i>
    <i r="5">
      <x v="38"/>
    </i>
    <i r="5">
      <x v="55"/>
    </i>
    <i r="5">
      <x v="61"/>
    </i>
    <i r="5">
      <x v="101"/>
    </i>
    <i r="3">
      <x v="134"/>
    </i>
    <i r="4">
      <x v="80"/>
    </i>
    <i r="5">
      <x/>
    </i>
    <i r="5">
      <x v="15"/>
    </i>
    <i r="5">
      <x v="34"/>
    </i>
    <i r="5">
      <x v="55"/>
    </i>
    <i r="4">
      <x v="280"/>
    </i>
    <i r="5">
      <x/>
    </i>
    <i r="5">
      <x v="15"/>
    </i>
    <i r="5">
      <x v="55"/>
    </i>
    <i r="5">
      <x v="90"/>
    </i>
    <i r="3">
      <x v="135"/>
    </i>
    <i r="4">
      <x v="112"/>
    </i>
    <i r="5">
      <x/>
    </i>
    <i r="5">
      <x v="15"/>
    </i>
    <i r="3">
      <x v="136"/>
    </i>
    <i r="4">
      <x v="303"/>
    </i>
    <i r="5">
      <x/>
    </i>
    <i r="5">
      <x v="216"/>
    </i>
    <i r="3">
      <x v="137"/>
    </i>
    <i r="4">
      <x v="82"/>
    </i>
    <i r="5">
      <x/>
    </i>
    <i r="5">
      <x v="10"/>
    </i>
    <i r="5">
      <x v="37"/>
    </i>
    <i r="5">
      <x v="77"/>
    </i>
    <i r="5">
      <x v="123"/>
    </i>
    <i r="5">
      <x v="137"/>
    </i>
    <i r="5">
      <x v="138"/>
    </i>
    <i r="5">
      <x v="139"/>
    </i>
    <i r="1">
      <x v="3"/>
    </i>
    <i r="2">
      <x v="1"/>
    </i>
    <i r="3">
      <x v="6"/>
    </i>
    <i r="4">
      <x v="279"/>
    </i>
    <i r="5">
      <x/>
    </i>
    <i r="1">
      <x v="4"/>
    </i>
    <i r="2">
      <x v="8"/>
    </i>
    <i r="3">
      <x v="38"/>
    </i>
    <i r="4">
      <x v="167"/>
    </i>
    <i r="5">
      <x/>
    </i>
    <i r="2">
      <x v="11"/>
    </i>
    <i r="3">
      <x v="48"/>
    </i>
    <i r="4">
      <x v="150"/>
    </i>
    <i r="5">
      <x/>
    </i>
    <i>
      <x v="9"/>
    </i>
    <i r="1">
      <x/>
    </i>
    <i r="2">
      <x v="19"/>
    </i>
    <i r="3">
      <x v="81"/>
    </i>
    <i r="4">
      <x v="170"/>
    </i>
    <i r="5">
      <x/>
    </i>
    <i r="5">
      <x v="11"/>
    </i>
    <i r="5">
      <x v="88"/>
    </i>
    <i r="5">
      <x v="142"/>
    </i>
    <i r="5">
      <x v="143"/>
    </i>
    <i r="5">
      <x v="144"/>
    </i>
    <i r="1">
      <x v="3"/>
    </i>
    <i r="2">
      <x v="2"/>
    </i>
    <i r="3">
      <x v="7"/>
    </i>
    <i r="4">
      <x v="86"/>
    </i>
    <i r="5">
      <x v="17"/>
    </i>
    <i r="5">
      <x v="156"/>
    </i>
    <i r="4">
      <x v="91"/>
    </i>
    <i r="5">
      <x v="17"/>
    </i>
    <i r="5">
      <x v="69"/>
    </i>
    <i r="5">
      <x v="156"/>
    </i>
    <i r="4">
      <x v="96"/>
    </i>
    <i r="5">
      <x v="17"/>
    </i>
    <i r="5">
      <x v="156"/>
    </i>
    <i r="4">
      <x v="295"/>
    </i>
    <i r="5">
      <x v="17"/>
    </i>
    <i r="5">
      <x v="156"/>
    </i>
    <i r="4">
      <x v="311"/>
    </i>
    <i r="5">
      <x v="17"/>
    </i>
    <i r="5">
      <x v="156"/>
    </i>
    <i r="4">
      <x v="313"/>
    </i>
    <i r="5">
      <x v="17"/>
    </i>
    <i r="4">
      <x v="314"/>
    </i>
    <i r="5">
      <x v="17"/>
    </i>
    <i r="3">
      <x v="10"/>
    </i>
    <i r="4">
      <x v="10"/>
    </i>
    <i r="5">
      <x/>
    </i>
    <i r="5">
      <x v="116"/>
    </i>
    <i r="5">
      <x v="117"/>
    </i>
    <i r="5">
      <x v="118"/>
    </i>
    <i r="3">
      <x v="11"/>
    </i>
    <i r="4">
      <x v="5"/>
    </i>
    <i r="5">
      <x/>
    </i>
    <i r="5">
      <x v="32"/>
    </i>
    <i r="5">
      <x v="98"/>
    </i>
    <i r="5">
      <x v="175"/>
    </i>
    <i r="5">
      <x v="176"/>
    </i>
    <i r="3">
      <x v="12"/>
    </i>
    <i r="4">
      <x v="78"/>
    </i>
    <i r="5">
      <x/>
    </i>
    <i r="3">
      <x v="13"/>
    </i>
    <i r="4">
      <x v="4"/>
    </i>
    <i r="5">
      <x/>
    </i>
    <i r="5">
      <x v="64"/>
    </i>
    <i r="5">
      <x v="170"/>
    </i>
    <i r="3">
      <x v="14"/>
    </i>
    <i r="4">
      <x v="31"/>
    </i>
    <i r="5">
      <x/>
    </i>
    <i r="5">
      <x v="170"/>
    </i>
    <i r="3">
      <x v="15"/>
    </i>
    <i r="4">
      <x v="288"/>
    </i>
    <i r="5">
      <x/>
    </i>
    <i r="2">
      <x v="3"/>
    </i>
    <i r="3">
      <x v="18"/>
    </i>
    <i r="4">
      <x v="171"/>
    </i>
    <i r="5">
      <x/>
    </i>
    <i r="3">
      <x v="19"/>
    </i>
    <i r="4">
      <x v="6"/>
    </i>
    <i r="5">
      <x/>
    </i>
    <i r="5">
      <x v="114"/>
    </i>
    <i r="2">
      <x v="4"/>
    </i>
    <i r="3">
      <x v="20"/>
    </i>
    <i r="4">
      <x v="21"/>
    </i>
    <i r="5">
      <x/>
    </i>
    <i r="3">
      <x v="21"/>
    </i>
    <i r="4">
      <x v="73"/>
    </i>
    <i r="5">
      <x/>
    </i>
    <i r="5">
      <x v="170"/>
    </i>
    <i r="2">
      <x v="6"/>
    </i>
    <i r="3">
      <x v="31"/>
    </i>
    <i r="4">
      <x/>
    </i>
    <i r="5">
      <x/>
    </i>
    <i r="1">
      <x v="4"/>
    </i>
    <i r="2">
      <x v="8"/>
    </i>
    <i r="3">
      <x v="34"/>
    </i>
    <i r="4">
      <x v="175"/>
    </i>
    <i r="5">
      <x/>
    </i>
    <i r="5">
      <x v="114"/>
    </i>
    <i r="3">
      <x v="39"/>
    </i>
    <i r="4">
      <x v="172"/>
    </i>
    <i r="5">
      <x/>
    </i>
    <i r="5">
      <x v="114"/>
    </i>
    <i>
      <x v="10"/>
    </i>
    <i r="1">
      <x/>
    </i>
    <i r="2">
      <x v="16"/>
    </i>
    <i r="3">
      <x v="57"/>
    </i>
    <i r="4">
      <x v="81"/>
    </i>
    <i r="5">
      <x/>
    </i>
    <i r="5">
      <x v="62"/>
    </i>
    <i r="4">
      <x v="212"/>
    </i>
    <i r="5">
      <x/>
    </i>
    <i r="5">
      <x v="62"/>
    </i>
    <i r="4">
      <x v="218"/>
    </i>
    <i r="5">
      <x/>
    </i>
    <i r="5">
      <x v="62"/>
    </i>
    <i r="3">
      <x v="58"/>
    </i>
    <i r="4">
      <x v="221"/>
    </i>
    <i r="5">
      <x v="18"/>
    </i>
    <i r="5">
      <x v="62"/>
    </i>
    <i r="4">
      <x v="222"/>
    </i>
    <i r="5">
      <x v="18"/>
    </i>
    <i r="5">
      <x v="62"/>
    </i>
    <i r="5">
      <x v="89"/>
    </i>
    <i r="3">
      <x v="59"/>
    </i>
    <i r="4">
      <x v="70"/>
    </i>
    <i r="5">
      <x/>
    </i>
    <i r="5">
      <x v="62"/>
    </i>
    <i r="3">
      <x v="60"/>
    </i>
    <i r="4">
      <x v="76"/>
    </i>
    <i r="5">
      <x/>
    </i>
    <i r="5">
      <x v="62"/>
    </i>
    <i r="5">
      <x v="101"/>
    </i>
    <i r="4">
      <x v="242"/>
    </i>
    <i r="5">
      <x/>
    </i>
    <i r="5">
      <x v="62"/>
    </i>
    <i r="3">
      <x v="61"/>
    </i>
    <i r="4">
      <x v="219"/>
    </i>
    <i r="5">
      <x v="18"/>
    </i>
    <i r="5">
      <x v="22"/>
    </i>
    <i r="5">
      <x v="62"/>
    </i>
    <i r="3">
      <x v="62"/>
    </i>
    <i r="4">
      <x v="69"/>
    </i>
    <i r="5">
      <x v="18"/>
    </i>
    <i r="5">
      <x v="62"/>
    </i>
    <i r="3">
      <x v="63"/>
    </i>
    <i r="4">
      <x v="236"/>
    </i>
    <i r="5">
      <x/>
    </i>
    <i r="5">
      <x v="62"/>
    </i>
    <i r="5">
      <x v="89"/>
    </i>
    <i r="2">
      <x v="22"/>
    </i>
    <i r="3">
      <x v="93"/>
    </i>
    <i r="4">
      <x v="77"/>
    </i>
    <i r="5">
      <x v="23"/>
    </i>
    <i r="5">
      <x v="62"/>
    </i>
    <i>
      <x v="11"/>
    </i>
    <i r="1">
      <x v="3"/>
    </i>
    <i r="2">
      <x v="2"/>
    </i>
    <i r="3">
      <x v="8"/>
    </i>
    <i r="4">
      <x v="291"/>
    </i>
    <i r="5">
      <x v="5"/>
    </i>
    <i r="5">
      <x v="59"/>
    </i>
    <i r="5">
      <x v="101"/>
    </i>
    <i r="5">
      <x v="121"/>
    </i>
    <i r="5">
      <x v="124"/>
    </i>
    <i r="5">
      <x v="127"/>
    </i>
    <i r="5">
      <x v="130"/>
    </i>
    <i r="5">
      <x v="134"/>
    </i>
    <i r="3">
      <x v="9"/>
    </i>
    <i r="4">
      <x v="197"/>
    </i>
    <i r="5">
      <x v="87"/>
    </i>
    <i r="5">
      <x v="124"/>
    </i>
    <i r="5">
      <x v="133"/>
    </i>
    <i r="3">
      <x v="16"/>
    </i>
    <i r="4">
      <x v="201"/>
    </i>
    <i r="5">
      <x v="3"/>
    </i>
    <i r="5">
      <x v="6"/>
    </i>
    <i r="5">
      <x v="59"/>
    </i>
    <i r="5">
      <x v="87"/>
    </i>
    <i r="5">
      <x v="92"/>
    </i>
    <i r="5">
      <x v="121"/>
    </i>
    <i r="3">
      <x v="17"/>
    </i>
    <i r="4">
      <x v="213"/>
    </i>
    <i r="5">
      <x v="3"/>
    </i>
    <i r="5">
      <x v="6"/>
    </i>
    <i r="5">
      <x v="87"/>
    </i>
    <i r="5">
      <x v="114"/>
    </i>
    <i r="5">
      <x v="121"/>
    </i>
    <i r="5">
      <x v="130"/>
    </i>
    <i>
      <x v="12"/>
    </i>
    <i r="1">
      <x v="3"/>
    </i>
    <i r="2">
      <x v="6"/>
    </i>
    <i r="3">
      <x v="29"/>
    </i>
    <i r="4">
      <x v="3"/>
    </i>
    <i r="5">
      <x/>
    </i>
    <i r="4">
      <x v="124"/>
    </i>
    <i r="5">
      <x/>
    </i>
    <i r="4">
      <x v="125"/>
    </i>
    <i r="5">
      <x/>
    </i>
    <i r="4">
      <x v="126"/>
    </i>
    <i r="5">
      <x/>
    </i>
    <i r="4">
      <x v="127"/>
    </i>
    <i r="5">
      <x/>
    </i>
    <i r="4">
      <x v="128"/>
    </i>
    <i r="5">
      <x/>
    </i>
    <i r="4">
      <x v="129"/>
    </i>
    <i r="5">
      <x/>
    </i>
    <i r="4">
      <x v="130"/>
    </i>
    <i r="5">
      <x/>
    </i>
    <i r="4">
      <x v="134"/>
    </i>
    <i r="5">
      <x/>
    </i>
    <i r="4">
      <x v="135"/>
    </i>
    <i r="5">
      <x/>
    </i>
    <i r="4">
      <x v="136"/>
    </i>
    <i r="5">
      <x/>
    </i>
    <i r="4">
      <x v="137"/>
    </i>
    <i r="5">
      <x/>
    </i>
    <i r="4">
      <x v="138"/>
    </i>
    <i r="5">
      <x/>
    </i>
    <i r="4">
      <x v="139"/>
    </i>
    <i r="5">
      <x/>
    </i>
    <i r="4">
      <x v="140"/>
    </i>
    <i r="5">
      <x/>
    </i>
    <i r="4">
      <x v="141"/>
    </i>
    <i r="5">
      <x/>
    </i>
    <i r="4">
      <x v="143"/>
    </i>
    <i r="5">
      <x/>
    </i>
    <i r="4">
      <x v="144"/>
    </i>
    <i r="5">
      <x/>
    </i>
    <i r="4">
      <x v="145"/>
    </i>
    <i r="5">
      <x/>
    </i>
    <i r="4">
      <x v="146"/>
    </i>
    <i r="5">
      <x/>
    </i>
    <i r="4">
      <x v="147"/>
    </i>
    <i r="5">
      <x/>
    </i>
    <i r="4">
      <x v="148"/>
    </i>
    <i r="5">
      <x/>
    </i>
    <i r="4">
      <x v="149"/>
    </i>
    <i r="5">
      <x/>
    </i>
    <i r="4">
      <x v="152"/>
    </i>
    <i r="5">
      <x/>
    </i>
    <i r="4">
      <x v="153"/>
    </i>
    <i r="5">
      <x/>
    </i>
    <i r="4">
      <x v="161"/>
    </i>
    <i r="5">
      <x/>
    </i>
    <i r="4">
      <x v="168"/>
    </i>
    <i r="5">
      <x/>
    </i>
    <i r="4">
      <x v="192"/>
    </i>
    <i r="5">
      <x/>
    </i>
    <i r="4">
      <x v="276"/>
    </i>
    <i r="5">
      <x/>
    </i>
    <i>
      <x v="13"/>
    </i>
    <i r="1">
      <x v="1"/>
    </i>
    <i r="2">
      <x v="24"/>
    </i>
    <i r="3">
      <x v="105"/>
    </i>
    <i r="4">
      <x v="177"/>
    </i>
    <i r="5">
      <x/>
    </i>
    <i r="4">
      <x v="178"/>
    </i>
    <i r="5">
      <x/>
    </i>
    <i r="5">
      <x v="93"/>
    </i>
    <i r="5">
      <x v="100"/>
    </i>
    <i>
      <x v="14"/>
    </i>
    <i r="1">
      <x v="2"/>
    </i>
    <i r="2">
      <x v="29"/>
    </i>
    <i r="3">
      <x v="145"/>
    </i>
    <i r="4">
      <x v="292"/>
    </i>
    <i r="5">
      <x/>
    </i>
    <i r="5">
      <x v="114"/>
    </i>
    <i r="3">
      <x v="146"/>
    </i>
    <i r="4">
      <x v="103"/>
    </i>
    <i r="5">
      <x/>
    </i>
    <i r="3">
      <x v="147"/>
    </i>
    <i r="4">
      <x v="93"/>
    </i>
    <i r="5">
      <x/>
    </i>
    <i r="5">
      <x v="64"/>
    </i>
    <i r="5">
      <x v="114"/>
    </i>
    <i r="3">
      <x v="148"/>
    </i>
    <i r="4">
      <x v="106"/>
    </i>
    <i r="5">
      <x/>
    </i>
    <i r="3">
      <x v="149"/>
    </i>
    <i r="4">
      <x v="104"/>
    </i>
    <i r="5">
      <x/>
    </i>
    <i r="5">
      <x v="114"/>
    </i>
    <i r="3">
      <x v="150"/>
    </i>
    <i r="4">
      <x v="108"/>
    </i>
    <i r="5">
      <x/>
    </i>
    <i r="2">
      <x v="30"/>
    </i>
    <i r="3">
      <x v="152"/>
    </i>
    <i r="4">
      <x v="94"/>
    </i>
    <i r="5">
      <x/>
    </i>
    <i r="3">
      <x v="153"/>
    </i>
    <i r="4">
      <x v="105"/>
    </i>
    <i r="5">
      <x/>
    </i>
    <i r="1">
      <x v="3"/>
    </i>
    <i r="2">
      <x v="7"/>
    </i>
    <i r="3">
      <x v="32"/>
    </i>
    <i r="4">
      <x v="306"/>
    </i>
    <i r="5">
      <x/>
    </i>
    <i r="5">
      <x v="21"/>
    </i>
    <i r="5">
      <x v="56"/>
    </i>
    <i r="5">
      <x v="97"/>
    </i>
    <i r="5">
      <x v="100"/>
    </i>
    <i r="5">
      <x v="114"/>
    </i>
    <i r="5">
      <x v="115"/>
    </i>
    <i r="5">
      <x v="147"/>
    </i>
    <i r="5">
      <x v="173"/>
    </i>
    <i r="5">
      <x v="219"/>
    </i>
    <i r="5">
      <x v="220"/>
    </i>
    <i r="3">
      <x v="33"/>
    </i>
    <i r="4">
      <x v="287"/>
    </i>
    <i r="5">
      <x/>
    </i>
    <i r="1">
      <x v="4"/>
    </i>
    <i r="2">
      <x v="8"/>
    </i>
    <i r="3">
      <x v="36"/>
    </i>
    <i r="4">
      <x v="294"/>
    </i>
    <i r="5">
      <x/>
    </i>
    <i r="5">
      <x v="114"/>
    </i>
    <i r="3">
      <x v="39"/>
    </i>
    <i r="4">
      <x v="293"/>
    </i>
    <i r="5">
      <x/>
    </i>
    <i>
      <x v="15"/>
    </i>
    <i r="1">
      <x v="3"/>
    </i>
    <i r="2">
      <x v="6"/>
    </i>
    <i r="3">
      <x v="29"/>
    </i>
    <i r="4">
      <x v="1"/>
    </i>
    <i r="5">
      <x/>
    </i>
    <i r="5">
      <x v="33"/>
    </i>
    <i r="5">
      <x v="178"/>
    </i>
    <i r="5">
      <x v="180"/>
    </i>
    <i r="4">
      <x v="131"/>
    </i>
    <i r="5">
      <x/>
    </i>
    <i r="4">
      <x v="132"/>
    </i>
    <i r="5">
      <x/>
    </i>
    <i r="4">
      <x v="133"/>
    </i>
    <i r="5">
      <x/>
    </i>
    <i r="4">
      <x v="151"/>
    </i>
    <i r="5">
      <x/>
    </i>
    <i r="4">
      <x v="154"/>
    </i>
    <i r="5">
      <x/>
    </i>
    <i r="4">
      <x v="155"/>
    </i>
    <i r="5">
      <x/>
    </i>
    <i r="4">
      <x v="156"/>
    </i>
    <i r="5">
      <x/>
    </i>
    <i r="4">
      <x v="157"/>
    </i>
    <i r="5">
      <x/>
    </i>
    <i r="4">
      <x v="158"/>
    </i>
    <i r="5">
      <x/>
    </i>
    <i r="4">
      <x v="159"/>
    </i>
    <i r="5">
      <x/>
    </i>
    <i r="4">
      <x v="162"/>
    </i>
    <i r="5">
      <x/>
    </i>
    <i r="4">
      <x v="163"/>
    </i>
    <i r="5">
      <x/>
    </i>
    <i r="4">
      <x v="164"/>
    </i>
    <i r="5">
      <x/>
    </i>
    <i r="4">
      <x v="165"/>
    </i>
    <i r="5">
      <x/>
    </i>
    <i r="4">
      <x v="166"/>
    </i>
    <i r="5">
      <x/>
    </i>
    <i r="4">
      <x v="307"/>
    </i>
    <i r="5">
      <x/>
    </i>
    <i r="4">
      <x v="308"/>
    </i>
    <i r="5">
      <x/>
    </i>
    <i r="4">
      <x v="309"/>
    </i>
    <i r="5">
      <x/>
    </i>
    <i r="4">
      <x v="310"/>
    </i>
    <i r="5">
      <x/>
    </i>
    <i>
      <x v="16"/>
    </i>
    <i r="1">
      <x/>
    </i>
    <i r="2">
      <x v="21"/>
    </i>
    <i r="3">
      <x v="86"/>
    </i>
    <i r="4">
      <x v="217"/>
    </i>
    <i r="5">
      <x/>
    </i>
    <i r="5">
      <x v="14"/>
    </i>
    <i r="5">
      <x v="58"/>
    </i>
    <i r="5">
      <x v="63"/>
    </i>
    <i r="5">
      <x v="100"/>
    </i>
    <i r="5">
      <x v="103"/>
    </i>
    <i r="5">
      <x v="104"/>
    </i>
    <i r="5">
      <x v="105"/>
    </i>
    <i r="5">
      <x v="106"/>
    </i>
    <i r="5">
      <x v="112"/>
    </i>
    <i r="4">
      <x v="227"/>
    </i>
    <i r="5">
      <x v="58"/>
    </i>
    <i r="5">
      <x v="80"/>
    </i>
    <i r="5">
      <x v="114"/>
    </i>
    <i r="4">
      <x v="237"/>
    </i>
    <i r="5">
      <x/>
    </i>
    <i r="4">
      <x v="304"/>
    </i>
    <i r="5">
      <x/>
    </i>
    <i r="5">
      <x v="26"/>
    </i>
    <i r="5">
      <x v="100"/>
    </i>
    <i r="5">
      <x v="108"/>
    </i>
    <i r="5">
      <x v="110"/>
    </i>
    <i r="5">
      <x v="111"/>
    </i>
    <i r="5">
      <x v="217"/>
    </i>
    <i r="4">
      <x v="305"/>
    </i>
    <i r="5">
      <x/>
    </i>
    <i r="5">
      <x v="70"/>
    </i>
    <i r="5">
      <x v="100"/>
    </i>
    <i r="3">
      <x v="87"/>
    </i>
    <i r="4">
      <x v="216"/>
    </i>
    <i r="5">
      <x v="8"/>
    </i>
    <i r="5">
      <x v="99"/>
    </i>
    <i r="5">
      <x v="140"/>
    </i>
    <i r="5">
      <x v="141"/>
    </i>
    <i r="4">
      <x v="223"/>
    </i>
    <i r="5">
      <x/>
    </i>
    <i r="5">
      <x v="100"/>
    </i>
    <i r="3">
      <x v="88"/>
    </i>
    <i r="4">
      <x v="231"/>
    </i>
    <i r="5">
      <x/>
    </i>
    <i r="5">
      <x v="30"/>
    </i>
    <i r="5">
      <x v="100"/>
    </i>
    <i r="5">
      <x v="163"/>
    </i>
    <i r="3">
      <x v="89"/>
    </i>
    <i r="4">
      <x v="300"/>
    </i>
    <i r="5">
      <x/>
    </i>
    <i r="3">
      <x v="90"/>
    </i>
    <i r="4">
      <x v="196"/>
    </i>
    <i r="5">
      <x/>
    </i>
    <i r="1">
      <x v="1"/>
    </i>
    <i r="2">
      <x v="24"/>
    </i>
    <i r="3">
      <x v="113"/>
    </i>
    <i r="4">
      <x v="195"/>
    </i>
    <i r="5">
      <x/>
    </i>
    <i r="5">
      <x v="65"/>
    </i>
    <i r="5">
      <x v="95"/>
    </i>
    <i r="5">
      <x v="100"/>
    </i>
    <i r="1">
      <x v="2"/>
    </i>
    <i r="2">
      <x v="29"/>
    </i>
    <i r="3">
      <x v="142"/>
    </i>
    <i r="4">
      <x v="211"/>
    </i>
    <i r="5">
      <x/>
    </i>
    <i r="5">
      <x v="56"/>
    </i>
    <i r="5">
      <x v="185"/>
    </i>
    <i r="5">
      <x v="219"/>
    </i>
    <i r="3">
      <x v="143"/>
    </i>
    <i r="4">
      <x v="214"/>
    </i>
    <i r="5">
      <x/>
    </i>
    <i r="4">
      <x v="235"/>
    </i>
    <i r="5">
      <x/>
    </i>
    <i r="5">
      <x v="67"/>
    </i>
    <i r="5">
      <x v="100"/>
    </i>
    <i r="3">
      <x v="151"/>
    </i>
    <i r="4">
      <x v="302"/>
    </i>
    <i r="5">
      <x/>
    </i>
    <i r="2">
      <x v="31"/>
    </i>
    <i r="3">
      <x v="155"/>
    </i>
    <i r="4">
      <x v="173"/>
    </i>
    <i r="5">
      <x/>
    </i>
    <i r="5">
      <x v="113"/>
    </i>
    <i r="4">
      <x v="225"/>
    </i>
    <i r="5">
      <x/>
    </i>
    <i r="4">
      <x v="290"/>
    </i>
    <i r="5">
      <x/>
    </i>
    <i r="4">
      <x v="301"/>
    </i>
    <i r="5">
      <x/>
    </i>
    <i r="3">
      <x v="156"/>
    </i>
    <i r="4">
      <x v="226"/>
    </i>
    <i r="5">
      <x/>
    </i>
    <i r="3">
      <x v="157"/>
    </i>
    <i r="4">
      <x v="224"/>
    </i>
    <i r="5">
      <x/>
    </i>
    <i r="1">
      <x v="3"/>
    </i>
    <i r="2">
      <x/>
    </i>
    <i r="3">
      <x/>
    </i>
    <i r="4">
      <x v="92"/>
    </i>
    <i r="5">
      <x/>
    </i>
    <i r="4">
      <x v="199"/>
    </i>
    <i r="5">
      <x/>
    </i>
    <i r="3">
      <x v="1"/>
    </i>
    <i r="4">
      <x v="297"/>
    </i>
    <i r="5">
      <x/>
    </i>
    <i r="5">
      <x v="100"/>
    </i>
    <i r="2">
      <x v="1"/>
    </i>
    <i r="3">
      <x v="2"/>
    </i>
    <i r="4">
      <x v="210"/>
    </i>
    <i r="5">
      <x/>
    </i>
    <i r="3">
      <x v="3"/>
    </i>
    <i r="4">
      <x v="299"/>
    </i>
    <i r="5">
      <x/>
    </i>
    <i r="3">
      <x v="4"/>
    </i>
    <i r="4">
      <x v="220"/>
    </i>
    <i r="5">
      <x/>
    </i>
    <i r="3">
      <x v="5"/>
    </i>
    <i r="4">
      <x v="296"/>
    </i>
    <i r="5">
      <x/>
    </i>
    <i r="4">
      <x v="298"/>
    </i>
    <i r="5">
      <x/>
    </i>
    <i>
      <x v="17"/>
    </i>
    <i r="1">
      <x/>
    </i>
    <i r="2">
      <x v="18"/>
    </i>
    <i r="3">
      <x v="73"/>
    </i>
    <i r="4">
      <x v="181"/>
    </i>
    <i r="5">
      <x/>
    </i>
    <i r="5">
      <x v="29"/>
    </i>
    <i r="5">
      <x v="100"/>
    </i>
    <i r="5">
      <x v="112"/>
    </i>
    <i r="5">
      <x v="161"/>
    </i>
    <i r="5">
      <x v="162"/>
    </i>
    <i r="4">
      <x v="234"/>
    </i>
    <i r="5">
      <x/>
    </i>
    <i r="3">
      <x v="74"/>
    </i>
    <i r="4">
      <x v="169"/>
    </i>
    <i r="5">
      <x/>
    </i>
    <i r="5">
      <x v="64"/>
    </i>
    <i r="5">
      <x v="100"/>
    </i>
    <i r="5">
      <x v="114"/>
    </i>
    <i r="3">
      <x v="77"/>
    </i>
    <i r="4">
      <x v="205"/>
    </i>
    <i r="5">
      <x/>
    </i>
    <i r="5">
      <x v="64"/>
    </i>
    <i r="5">
      <x v="112"/>
    </i>
    <i r="5">
      <x v="114"/>
    </i>
    <i r="5">
      <x v="168"/>
    </i>
    <i r="5">
      <x v="170"/>
    </i>
    <i r="2">
      <x v="22"/>
    </i>
    <i r="3">
      <x v="92"/>
    </i>
    <i r="4">
      <x v="312"/>
    </i>
    <i r="5">
      <x/>
    </i>
    <i r="3">
      <x v="93"/>
    </i>
    <i r="4">
      <x v="121"/>
    </i>
    <i r="5">
      <x/>
    </i>
    <i r="5">
      <x v="64"/>
    </i>
    <i r="4">
      <x v="315"/>
    </i>
    <i r="5">
      <x v="100"/>
    </i>
    <i r="1">
      <x v="4"/>
    </i>
    <i r="2">
      <x v="8"/>
    </i>
    <i r="3">
      <x v="37"/>
    </i>
    <i r="4">
      <x v="160"/>
    </i>
    <i r="5">
      <x/>
    </i>
    <i r="5">
      <x v="64"/>
    </i>
    <i>
      <x v="18"/>
    </i>
    <i r="1">
      <x v="1"/>
    </i>
    <i r="2">
      <x v="24"/>
    </i>
    <i r="3">
      <x v="104"/>
    </i>
    <i r="4">
      <x v="15"/>
    </i>
    <i r="5">
      <x/>
    </i>
    <i r="5">
      <x v="49"/>
    </i>
    <i r="5">
      <x v="68"/>
    </i>
    <i r="5">
      <x v="100"/>
    </i>
    <i r="5">
      <x v="199"/>
    </i>
    <i r="5">
      <x v="200"/>
    </i>
    <i r="4">
      <x v="18"/>
    </i>
    <i r="5">
      <x/>
    </i>
    <i r="5">
      <x v="50"/>
    </i>
    <i r="5">
      <x v="51"/>
    </i>
    <i r="5">
      <x v="72"/>
    </i>
    <i r="5">
      <x v="201"/>
    </i>
    <i r="5">
      <x v="202"/>
    </i>
    <i r="5">
      <x v="203"/>
    </i>
    <i r="4">
      <x v="23"/>
    </i>
    <i r="5">
      <x/>
    </i>
    <i r="5">
      <x v="49"/>
    </i>
    <i r="5">
      <x v="100"/>
    </i>
    <i r="5">
      <x v="200"/>
    </i>
    <i r="4">
      <x v="30"/>
    </i>
    <i r="5">
      <x/>
    </i>
    <i r="5">
      <x v="50"/>
    </i>
    <i r="5">
      <x v="100"/>
    </i>
    <i r="5">
      <x v="203"/>
    </i>
    <i r="4">
      <x v="32"/>
    </i>
    <i r="5">
      <x/>
    </i>
    <i r="5">
      <x v="50"/>
    </i>
    <i r="5">
      <x v="72"/>
    </i>
    <i r="5">
      <x v="100"/>
    </i>
    <i r="5">
      <x v="201"/>
    </i>
    <i r="5">
      <x v="203"/>
    </i>
    <i r="4">
      <x v="38"/>
    </i>
    <i r="5">
      <x/>
    </i>
    <i r="5">
      <x v="49"/>
    </i>
    <i r="5">
      <x v="100"/>
    </i>
    <i r="4">
      <x v="46"/>
    </i>
    <i r="5">
      <x/>
    </i>
    <i r="4">
      <x v="75"/>
    </i>
    <i r="5">
      <x/>
    </i>
    <i r="5">
      <x v="12"/>
    </i>
    <i r="5">
      <x v="43"/>
    </i>
    <i r="5">
      <x v="56"/>
    </i>
    <i r="5">
      <x v="57"/>
    </i>
    <i r="5">
      <x v="63"/>
    </i>
    <i r="5">
      <x v="75"/>
    </i>
    <i r="5">
      <x v="78"/>
    </i>
    <i r="5">
      <x v="84"/>
    </i>
    <i r="5">
      <x v="189"/>
    </i>
    <i r="5">
      <x v="221"/>
    </i>
    <i r="5">
      <x v="222"/>
    </i>
    <i r="5">
      <x v="223"/>
    </i>
    <i r="4">
      <x v="289"/>
    </i>
    <i r="5">
      <x/>
    </i>
    <i r="5">
      <x v="49"/>
    </i>
    <i r="5">
      <x v="100"/>
    </i>
    <i r="5">
      <x v="200"/>
    </i>
    <i r="3">
      <x v="106"/>
    </i>
    <i r="4">
      <x v="87"/>
    </i>
    <i r="5">
      <x/>
    </i>
    <i r="4">
      <x v="90"/>
    </i>
    <i r="5">
      <x/>
    </i>
    <i r="4">
      <x v="122"/>
    </i>
    <i r="5">
      <x/>
    </i>
    <i r="3">
      <x v="107"/>
    </i>
    <i r="4">
      <x v="72"/>
    </i>
    <i r="5">
      <x/>
    </i>
    <i r="5">
      <x v="50"/>
    </i>
    <i r="5">
      <x v="203"/>
    </i>
    <i r="4">
      <x v="88"/>
    </i>
    <i r="5">
      <x/>
    </i>
    <i r="3">
      <x v="108"/>
    </i>
    <i r="4">
      <x v="71"/>
    </i>
    <i r="5">
      <x v="50"/>
    </i>
    <i r="5">
      <x v="203"/>
    </i>
    <i r="4">
      <x v="246"/>
    </i>
    <i r="5">
      <x v="50"/>
    </i>
    <i r="5">
      <x v="203"/>
    </i>
    <i r="3">
      <x v="109"/>
    </i>
    <i r="4">
      <x v="84"/>
    </i>
    <i r="5">
      <x/>
    </i>
    <i r="4">
      <x v="243"/>
    </i>
    <i r="5">
      <x/>
    </i>
    <i r="5">
      <x v="100"/>
    </i>
    <i r="3">
      <x v="110"/>
    </i>
    <i r="4">
      <x v="245"/>
    </i>
    <i r="5">
      <x/>
    </i>
    <i r="5">
      <x v="49"/>
    </i>
    <i r="5">
      <x v="200"/>
    </i>
    <i r="5">
      <x v="203"/>
    </i>
    <i r="3">
      <x v="111"/>
    </i>
    <i r="4">
      <x v="59"/>
    </i>
    <i r="5">
      <x/>
    </i>
    <i r="5">
      <x v="203"/>
    </i>
    <i r="4">
      <x v="89"/>
    </i>
    <i r="5">
      <x v="4"/>
    </i>
    <i r="5">
      <x v="122"/>
    </i>
    <i r="4">
      <x v="99"/>
    </i>
    <i r="5">
      <x/>
    </i>
    <i r="3">
      <x v="112"/>
    </i>
    <i r="4">
      <x v="47"/>
    </i>
    <i r="5">
      <x/>
    </i>
    <i r="4">
      <x v="61"/>
    </i>
    <i r="5">
      <x/>
    </i>
    <i r="5">
      <x v="100"/>
    </i>
    <i r="4">
      <x v="123"/>
    </i>
    <i r="5">
      <x/>
    </i>
    <i>
      <x v="19"/>
    </i>
    <i r="1">
      <x/>
    </i>
    <i r="2">
      <x v="16"/>
    </i>
    <i r="3">
      <x v="64"/>
    </i>
    <i r="4">
      <x v="203"/>
    </i>
    <i r="5">
      <x/>
    </i>
    <i r="4">
      <x v="206"/>
    </i>
    <i r="5">
      <x/>
    </i>
    <i r="4">
      <x v="244"/>
    </i>
    <i r="5">
      <x/>
    </i>
    <i r="1">
      <x v="2"/>
    </i>
    <i r="2">
      <x v="29"/>
    </i>
    <i r="3">
      <x v="140"/>
    </i>
    <i r="4">
      <x v="35"/>
    </i>
    <i r="5">
      <x/>
    </i>
    <i r="5">
      <x v="147"/>
    </i>
    <i r="3">
      <x v="141"/>
    </i>
    <i r="4">
      <x v="207"/>
    </i>
    <i r="5">
      <x/>
    </i>
    <i r="3">
      <x v="144"/>
    </i>
    <i r="4">
      <x v="34"/>
    </i>
    <i r="5">
      <x/>
    </i>
    <i r="3">
      <x v="145"/>
    </i>
    <i r="4">
      <x v="33"/>
    </i>
    <i r="5">
      <x/>
    </i>
    <i r="2">
      <x v="30"/>
    </i>
    <i r="3">
      <x v="154"/>
    </i>
    <i r="4">
      <x v="204"/>
    </i>
    <i r="5">
      <x/>
    </i>
    <i r="1">
      <x v="3"/>
    </i>
    <i r="2">
      <x v="6"/>
    </i>
    <i r="3">
      <x v="28"/>
    </i>
    <i r="4">
      <x v="238"/>
    </i>
    <i r="5">
      <x/>
    </i>
    <i r="5">
      <x v="147"/>
    </i>
    <i r="4">
      <x v="239"/>
    </i>
    <i r="5">
      <x/>
    </i>
    <i r="4">
      <x v="240"/>
    </i>
    <i r="5">
      <x/>
    </i>
    <i r="5">
      <x v="147"/>
    </i>
    <i r="1">
      <x v="4"/>
    </i>
    <i r="2">
      <x v="8"/>
    </i>
    <i r="3">
      <x v="35"/>
    </i>
    <i r="4">
      <x v="255"/>
    </i>
    <i r="5">
      <x/>
    </i>
    <i r="3">
      <x v="36"/>
    </i>
    <i r="4">
      <x v="208"/>
    </i>
    <i r="5">
      <x/>
    </i>
    <i r="2">
      <x v="9"/>
    </i>
    <i r="3">
      <x v="40"/>
    </i>
    <i r="4">
      <x v="232"/>
    </i>
    <i r="5">
      <x/>
    </i>
    <i r="4">
      <x v="233"/>
    </i>
    <i r="5">
      <x/>
    </i>
    <i r="4">
      <x v="252"/>
    </i>
    <i r="5">
      <x/>
    </i>
    <i r="3">
      <x v="41"/>
    </i>
    <i r="4">
      <x v="247"/>
    </i>
    <i r="5">
      <x/>
    </i>
    <i r="3">
      <x v="42"/>
    </i>
    <i r="4">
      <x v="248"/>
    </i>
    <i r="5">
      <x/>
    </i>
    <i r="5">
      <x v="147"/>
    </i>
    <i r="3">
      <x v="43"/>
    </i>
    <i r="4">
      <x v="241"/>
    </i>
    <i r="5">
      <x/>
    </i>
    <i r="2">
      <x v="10"/>
    </i>
    <i r="3">
      <x v="44"/>
    </i>
    <i r="4">
      <x v="39"/>
    </i>
    <i r="5">
      <x/>
    </i>
    <i r="5">
      <x v="79"/>
    </i>
    <i r="5">
      <x v="224"/>
    </i>
    <i r="5">
      <x v="225"/>
    </i>
    <i r="3">
      <x v="45"/>
    </i>
    <i r="4">
      <x v="37"/>
    </i>
    <i r="5">
      <x/>
    </i>
    <i r="3">
      <x v="46"/>
    </i>
    <i r="4">
      <x v="40"/>
    </i>
    <i r="5">
      <x/>
    </i>
    <i r="3">
      <x v="47"/>
    </i>
    <i r="4">
      <x v="36"/>
    </i>
    <i r="5">
      <x/>
    </i>
    <i r="2">
      <x v="11"/>
    </i>
    <i r="3">
      <x v="48"/>
    </i>
    <i r="4">
      <x v="65"/>
    </i>
    <i r="5">
      <x/>
    </i>
    <i r="5">
      <x v="147"/>
    </i>
    <i r="3">
      <x v="49"/>
    </i>
    <i r="4">
      <x v="63"/>
    </i>
    <i r="5">
      <x/>
    </i>
    <i r="2">
      <x v="12"/>
    </i>
    <i r="3">
      <x v="50"/>
    </i>
    <i r="4">
      <x v="45"/>
    </i>
    <i r="5">
      <x/>
    </i>
    <i r="5">
      <x v="16"/>
    </i>
    <i r="5">
      <x v="94"/>
    </i>
    <i r="5">
      <x v="147"/>
    </i>
    <i r="5">
      <x v="152"/>
    </i>
    <i r="5">
      <x v="153"/>
    </i>
    <i r="5">
      <x v="154"/>
    </i>
    <i r="5">
      <x v="155"/>
    </i>
    <i r="4">
      <x v="100"/>
    </i>
    <i r="5">
      <x v="16"/>
    </i>
    <i r="5">
      <x v="154"/>
    </i>
    <i r="2">
      <x v="13"/>
    </i>
    <i r="3">
      <x v="51"/>
    </i>
    <i r="4">
      <x v="228"/>
    </i>
    <i r="5">
      <x/>
    </i>
    <i r="3">
      <x v="52"/>
    </i>
    <i r="4">
      <x v="230"/>
    </i>
    <i r="5">
      <x/>
    </i>
    <i r="5">
      <x v="147"/>
    </i>
    <i r="3">
      <x v="53"/>
    </i>
    <i r="4">
      <x v="229"/>
    </i>
    <i r="5">
      <x/>
    </i>
    <i r="2">
      <x v="14"/>
    </i>
    <i r="3">
      <x v="54"/>
    </i>
    <i r="4">
      <x v="209"/>
    </i>
    <i r="5">
      <x/>
    </i>
    <i r="3">
      <x v="55"/>
    </i>
    <i r="4">
      <x v="102"/>
    </i>
    <i r="5">
      <x/>
    </i>
    <i r="2">
      <x v="15"/>
    </i>
    <i r="3">
      <x v="56"/>
    </i>
    <i r="4">
      <x v="253"/>
    </i>
    <i r="5">
      <x/>
    </i>
    <i r="5">
      <x v="147"/>
    </i>
    <i r="4">
      <x v="254"/>
    </i>
    <i r="5">
      <x/>
    </i>
    <i>
      <x v="20"/>
    </i>
    <i r="1">
      <x/>
    </i>
    <i r="2">
      <x v="18"/>
    </i>
    <i r="3">
      <x v="77"/>
    </i>
    <i r="4">
      <x v="215"/>
    </i>
    <i r="5">
      <x/>
    </i>
    <i r="5">
      <x v="56"/>
    </i>
    <i r="5">
      <x v="219"/>
    </i>
    <i r="2">
      <x v="22"/>
    </i>
    <i r="3">
      <x v="91"/>
    </i>
    <i r="4">
      <x v="95"/>
    </i>
    <i r="5">
      <x/>
    </i>
    <i r="4">
      <x v="277"/>
    </i>
    <i r="5">
      <x/>
    </i>
    <i r="5">
      <x v="64"/>
    </i>
    <i r="5">
      <x v="114"/>
    </i>
    <i r="5">
      <x v="219"/>
    </i>
    <i r="4">
      <x v="278"/>
    </i>
    <i r="5">
      <x/>
    </i>
    <i r="5">
      <x v="64"/>
    </i>
    <i r="5">
      <x v="100"/>
    </i>
    <i r="5">
      <x v="114"/>
    </i>
    <i r="5">
      <x v="219"/>
    </i>
    <i r="3">
      <x v="92"/>
    </i>
    <i r="4">
      <x v="285"/>
    </i>
    <i r="5">
      <x/>
    </i>
    <i r="5">
      <x v="56"/>
    </i>
    <i r="5">
      <x v="112"/>
    </i>
    <i r="5">
      <x v="114"/>
    </i>
    <i r="5">
      <x v="219"/>
    </i>
    <i r="3">
      <x v="93"/>
    </i>
    <i r="4">
      <x v="202"/>
    </i>
    <i r="5">
      <x/>
    </i>
    <i r="1">
      <x v="1"/>
    </i>
    <i r="2">
      <x v="28"/>
    </i>
    <i r="3">
      <x v="138"/>
    </i>
    <i r="4">
      <x v="200"/>
    </i>
    <i r="5">
      <x/>
    </i>
    <i r="5">
      <x v="19"/>
    </i>
    <i r="5">
      <x v="71"/>
    </i>
    <i r="5">
      <x v="159"/>
    </i>
    <i r="4">
      <x v="262"/>
    </i>
    <i r="5">
      <x/>
    </i>
    <i r="5">
      <x v="219"/>
    </i>
    <i r="4">
      <x v="273"/>
    </i>
    <i r="5">
      <x/>
    </i>
    <i r="5">
      <x v="64"/>
    </i>
    <i r="5">
      <x v="219"/>
    </i>
    <i r="5">
      <x v="220"/>
    </i>
    <i r="3">
      <x v="139"/>
    </i>
    <i r="4">
      <x v="111"/>
    </i>
    <i r="5">
      <x/>
    </i>
    <i r="1">
      <x v="2"/>
    </i>
    <i r="2">
      <x v="32"/>
    </i>
    <i r="3">
      <x v="158"/>
    </i>
    <i r="4">
      <x v="263"/>
    </i>
    <i r="5">
      <x/>
    </i>
    <i r="5">
      <x v="56"/>
    </i>
    <i r="5">
      <x v="219"/>
    </i>
    <i r="3">
      <x v="159"/>
    </i>
    <i r="4">
      <x v="101"/>
    </i>
    <i r="5">
      <x/>
    </i>
    <i r="5">
      <x v="114"/>
    </i>
    <i r="5">
      <x v="219"/>
    </i>
    <i r="1">
      <x v="3"/>
    </i>
    <i r="2">
      <x v="6"/>
    </i>
    <i r="3">
      <x v="29"/>
    </i>
    <i r="4">
      <x v="109"/>
    </i>
    <i r="5">
      <x/>
    </i>
    <i r="5">
      <x v="114"/>
    </i>
    <i r="4">
      <x v="110"/>
    </i>
    <i r="5">
      <x/>
    </i>
    <i r="5">
      <x v="56"/>
    </i>
    <i r="4">
      <x v="274"/>
    </i>
    <i r="5">
      <x/>
    </i>
    <i r="5">
      <x v="56"/>
    </i>
    <i r="5">
      <x v="64"/>
    </i>
    <i r="5">
      <x v="219"/>
    </i>
    <i r="3">
      <x v="30"/>
    </i>
    <i r="4">
      <x v="198"/>
    </i>
    <i r="5">
      <x/>
    </i>
    <i r="5">
      <x v="148"/>
    </i>
    <i t="grand">
      <x/>
    </i>
  </rowItems>
  <colFields count="1">
    <field x="-2"/>
  </colFields>
  <colItems count="8">
    <i>
      <x/>
    </i>
    <i i="1">
      <x v="1"/>
    </i>
    <i i="2">
      <x v="2"/>
    </i>
    <i i="3">
      <x v="3"/>
    </i>
    <i i="4">
      <x v="4"/>
    </i>
    <i i="5">
      <x v="5"/>
    </i>
    <i i="6">
      <x v="6"/>
    </i>
    <i i="7">
      <x v="7"/>
    </i>
  </colItems>
  <pageFields count="1">
    <pageField fld="3"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55">
    <format dxfId="668">
      <pivotArea outline="0" collapsedLevelsAreSubtotals="1" fieldPosition="0">
        <references count="1">
          <reference field="4294967294" count="2" selected="0">
            <x v="6"/>
            <x v="7"/>
          </reference>
        </references>
      </pivotArea>
    </format>
    <format dxfId="667">
      <pivotArea dataOnly="0" labelOnly="1" outline="0" fieldPosition="0">
        <references count="1">
          <reference field="4294967294" count="2">
            <x v="6"/>
            <x v="7"/>
          </reference>
        </references>
      </pivotArea>
    </format>
    <format dxfId="666">
      <pivotArea outline="0" collapsedLevelsAreSubtotals="1" fieldPosition="0">
        <references count="1">
          <reference field="4294967294" count="2" selected="0">
            <x v="6"/>
            <x v="7"/>
          </reference>
        </references>
      </pivotArea>
    </format>
    <format dxfId="665">
      <pivotArea dataOnly="0" labelOnly="1" outline="0" fieldPosition="0">
        <references count="1">
          <reference field="4294967294" count="2">
            <x v="6"/>
            <x v="7"/>
          </reference>
        </references>
      </pivotArea>
    </format>
    <format dxfId="664">
      <pivotArea dataOnly="0" labelOnly="1" fieldPosition="0">
        <references count="1">
          <reference field="13" count="0"/>
        </references>
      </pivotArea>
    </format>
    <format dxfId="663">
      <pivotArea dataOnly="0" labelOnly="1" fieldPosition="0">
        <references count="1">
          <reference field="14" count="0"/>
        </references>
      </pivotArea>
    </format>
    <format dxfId="662">
      <pivotArea dataOnly="0" labelOnly="1" fieldPosition="0">
        <references count="1">
          <reference field="14" count="0"/>
        </references>
      </pivotArea>
    </format>
    <format dxfId="661">
      <pivotArea dataOnly="0" labelOnly="1" fieldPosition="0">
        <references count="1">
          <reference field="15" count="0"/>
        </references>
      </pivotArea>
    </format>
    <format dxfId="660">
      <pivotArea dataOnly="0" labelOnly="1" fieldPosition="0">
        <references count="1">
          <reference field="15" count="0"/>
        </references>
      </pivotArea>
    </format>
    <format dxfId="659">
      <pivotArea dataOnly="0" labelOnly="1" fieldPosition="0">
        <references count="1">
          <reference field="15" count="0"/>
        </references>
      </pivotArea>
    </format>
    <format dxfId="658">
      <pivotArea dataOnly="0" labelOnly="1" fieldPosition="0">
        <references count="1">
          <reference field="12" count="0"/>
        </references>
      </pivotArea>
    </format>
    <format dxfId="657">
      <pivotArea dataOnly="0" labelOnly="1" fieldPosition="0">
        <references count="1">
          <reference field="12" count="0"/>
        </references>
      </pivotArea>
    </format>
    <format dxfId="656">
      <pivotArea dataOnly="0" labelOnly="1" fieldPosition="0">
        <references count="1">
          <reference field="12" count="0"/>
        </references>
      </pivotArea>
    </format>
    <format dxfId="655">
      <pivotArea dataOnly="0" labelOnly="1" fieldPosition="0">
        <references count="1">
          <reference field="12" count="0"/>
        </references>
      </pivotArea>
    </format>
    <format dxfId="654">
      <pivotArea dataOnly="0" labelOnly="1" fieldPosition="0">
        <references count="1">
          <reference field="8" count="0"/>
        </references>
      </pivotArea>
    </format>
    <format dxfId="653">
      <pivotArea dataOnly="0" labelOnly="1" fieldPosition="0">
        <references count="1">
          <reference field="8" count="0"/>
        </references>
      </pivotArea>
    </format>
    <format dxfId="652">
      <pivotArea dataOnly="0" labelOnly="1" fieldPosition="0">
        <references count="1">
          <reference field="8" count="0"/>
        </references>
      </pivotArea>
    </format>
    <format dxfId="651">
      <pivotArea dataOnly="0" labelOnly="1" fieldPosition="0">
        <references count="1">
          <reference field="8" count="0"/>
        </references>
      </pivotArea>
    </format>
    <format dxfId="650">
      <pivotArea dataOnly="0" labelOnly="1" fieldPosition="0">
        <references count="1">
          <reference field="8" count="0"/>
        </references>
      </pivotArea>
    </format>
    <format dxfId="649">
      <pivotArea dataOnly="0" labelOnly="1" fieldPosition="0">
        <references count="1">
          <reference field="13" count="0"/>
        </references>
      </pivotArea>
    </format>
    <format dxfId="648">
      <pivotArea dataOnly="0" labelOnly="1" fieldPosition="0">
        <references count="1">
          <reference field="14" count="0"/>
        </references>
      </pivotArea>
    </format>
    <format dxfId="647">
      <pivotArea dataOnly="0" labelOnly="1" fieldPosition="0">
        <references count="1">
          <reference field="14" count="0"/>
        </references>
      </pivotArea>
    </format>
    <format dxfId="646">
      <pivotArea dataOnly="0" labelOnly="1" fieldPosition="0">
        <references count="1">
          <reference field="15" count="0"/>
        </references>
      </pivotArea>
    </format>
    <format dxfId="645">
      <pivotArea dataOnly="0" labelOnly="1" fieldPosition="0">
        <references count="1">
          <reference field="12" count="0"/>
        </references>
      </pivotArea>
    </format>
    <format dxfId="644">
      <pivotArea dataOnly="0" labelOnly="1" fieldPosition="0">
        <references count="1">
          <reference field="12" count="0"/>
        </references>
      </pivotArea>
    </format>
    <format dxfId="643">
      <pivotArea outline="0" collapsedLevelsAreSubtotals="1" fieldPosition="0">
        <references count="1">
          <reference field="4294967294" count="2" selected="0">
            <x v="6"/>
            <x v="7"/>
          </reference>
        </references>
      </pivotArea>
    </format>
    <format dxfId="642">
      <pivotArea dataOnly="0" labelOnly="1" outline="0" fieldPosition="0">
        <references count="1">
          <reference field="4294967294" count="2">
            <x v="6"/>
            <x v="7"/>
          </reference>
        </references>
      </pivotArea>
    </format>
    <format dxfId="641">
      <pivotArea type="all" dataOnly="0" outline="0" fieldPosition="0"/>
    </format>
    <format dxfId="640">
      <pivotArea outline="0" collapsedLevelsAreSubtotals="1" fieldPosition="0"/>
    </format>
    <format dxfId="639">
      <pivotArea field="2" type="button" dataOnly="0" labelOnly="1" outline="0" axis="axisRow" fieldPosition="0"/>
    </format>
    <format dxfId="638">
      <pivotArea dataOnly="0" labelOnly="1" fieldPosition="0">
        <references count="1">
          <reference field="2" count="0"/>
        </references>
      </pivotArea>
    </format>
    <format dxfId="637">
      <pivotArea dataOnly="0" labelOnly="1" grandRow="1" outline="0" fieldPosition="0"/>
    </format>
    <format dxfId="636">
      <pivotArea dataOnly="0" labelOnly="1" fieldPosition="0">
        <references count="2">
          <reference field="2" count="1" selected="0">
            <x v="0"/>
          </reference>
          <reference field="13" count="2">
            <x v="0"/>
            <x v="1"/>
          </reference>
        </references>
      </pivotArea>
    </format>
    <format dxfId="635">
      <pivotArea dataOnly="0" labelOnly="1" fieldPosition="0">
        <references count="2">
          <reference field="2" count="1" selected="0">
            <x v="1"/>
          </reference>
          <reference field="13" count="1">
            <x v="1"/>
          </reference>
        </references>
      </pivotArea>
    </format>
    <format dxfId="634">
      <pivotArea dataOnly="0" labelOnly="1" fieldPosition="0">
        <references count="2">
          <reference field="2" count="1" selected="0">
            <x v="2"/>
          </reference>
          <reference field="13" count="1">
            <x v="3"/>
          </reference>
        </references>
      </pivotArea>
    </format>
    <format dxfId="633">
      <pivotArea dataOnly="0" labelOnly="1" fieldPosition="0">
        <references count="2">
          <reference field="2" count="1" selected="0">
            <x v="3"/>
          </reference>
          <reference field="13" count="1">
            <x v="0"/>
          </reference>
        </references>
      </pivotArea>
    </format>
    <format dxfId="632">
      <pivotArea dataOnly="0" labelOnly="1" fieldPosition="0">
        <references count="2">
          <reference field="2" count="1" selected="0">
            <x v="4"/>
          </reference>
          <reference field="13" count="1">
            <x v="0"/>
          </reference>
        </references>
      </pivotArea>
    </format>
    <format dxfId="631">
      <pivotArea dataOnly="0" labelOnly="1" fieldPosition="0">
        <references count="2">
          <reference field="2" count="1" selected="0">
            <x v="5"/>
          </reference>
          <reference field="13" count="1">
            <x v="3"/>
          </reference>
        </references>
      </pivotArea>
    </format>
    <format dxfId="630">
      <pivotArea dataOnly="0" labelOnly="1" fieldPosition="0">
        <references count="2">
          <reference field="2" count="1" selected="0">
            <x v="6"/>
          </reference>
          <reference field="13" count="1">
            <x v="1"/>
          </reference>
        </references>
      </pivotArea>
    </format>
    <format dxfId="629">
      <pivotArea dataOnly="0" labelOnly="1" fieldPosition="0">
        <references count="2">
          <reference field="2" count="1" selected="0">
            <x v="7"/>
          </reference>
          <reference field="13" count="1">
            <x v="0"/>
          </reference>
        </references>
      </pivotArea>
    </format>
    <format dxfId="628">
      <pivotArea dataOnly="0" labelOnly="1" fieldPosition="0">
        <references count="2">
          <reference field="2" count="1" selected="0">
            <x v="8"/>
          </reference>
          <reference field="13" count="3">
            <x v="1"/>
            <x v="3"/>
            <x v="4"/>
          </reference>
        </references>
      </pivotArea>
    </format>
    <format dxfId="627">
      <pivotArea dataOnly="0" labelOnly="1" fieldPosition="0">
        <references count="2">
          <reference field="2" count="1" selected="0">
            <x v="9"/>
          </reference>
          <reference field="13" count="3">
            <x v="0"/>
            <x v="3"/>
            <x v="4"/>
          </reference>
        </references>
      </pivotArea>
    </format>
    <format dxfId="626">
      <pivotArea dataOnly="0" labelOnly="1" fieldPosition="0">
        <references count="2">
          <reference field="2" count="1" selected="0">
            <x v="10"/>
          </reference>
          <reference field="13" count="1">
            <x v="0"/>
          </reference>
        </references>
      </pivotArea>
    </format>
    <format dxfId="625">
      <pivotArea dataOnly="0" labelOnly="1" fieldPosition="0">
        <references count="2">
          <reference field="2" count="1" selected="0">
            <x v="11"/>
          </reference>
          <reference field="13" count="1">
            <x v="3"/>
          </reference>
        </references>
      </pivotArea>
    </format>
    <format dxfId="624">
      <pivotArea dataOnly="0" labelOnly="1" fieldPosition="0">
        <references count="2">
          <reference field="2" count="1" selected="0">
            <x v="12"/>
          </reference>
          <reference field="13" count="1">
            <x v="3"/>
          </reference>
        </references>
      </pivotArea>
    </format>
    <format dxfId="623">
      <pivotArea dataOnly="0" labelOnly="1" fieldPosition="0">
        <references count="2">
          <reference field="2" count="1" selected="0">
            <x v="13"/>
          </reference>
          <reference field="13" count="1">
            <x v="1"/>
          </reference>
        </references>
      </pivotArea>
    </format>
    <format dxfId="622">
      <pivotArea dataOnly="0" labelOnly="1" fieldPosition="0">
        <references count="2">
          <reference field="2" count="1" selected="0">
            <x v="14"/>
          </reference>
          <reference field="13" count="3">
            <x v="2"/>
            <x v="3"/>
            <x v="4"/>
          </reference>
        </references>
      </pivotArea>
    </format>
    <format dxfId="621">
      <pivotArea dataOnly="0" labelOnly="1" fieldPosition="0">
        <references count="2">
          <reference field="2" count="1" selected="0">
            <x v="15"/>
          </reference>
          <reference field="13" count="1">
            <x v="3"/>
          </reference>
        </references>
      </pivotArea>
    </format>
    <format dxfId="620">
      <pivotArea dataOnly="0" labelOnly="1" fieldPosition="0">
        <references count="2">
          <reference field="2" count="1" selected="0">
            <x v="16"/>
          </reference>
          <reference field="13" count="4">
            <x v="0"/>
            <x v="1"/>
            <x v="2"/>
            <x v="3"/>
          </reference>
        </references>
      </pivotArea>
    </format>
    <format dxfId="619">
      <pivotArea dataOnly="0" labelOnly="1" fieldPosition="0">
        <references count="2">
          <reference field="2" count="1" selected="0">
            <x v="17"/>
          </reference>
          <reference field="13" count="2">
            <x v="0"/>
            <x v="4"/>
          </reference>
        </references>
      </pivotArea>
    </format>
    <format dxfId="618">
      <pivotArea dataOnly="0" labelOnly="1" fieldPosition="0">
        <references count="2">
          <reference field="2" count="1" selected="0">
            <x v="18"/>
          </reference>
          <reference field="13" count="1">
            <x v="1"/>
          </reference>
        </references>
      </pivotArea>
    </format>
    <format dxfId="617">
      <pivotArea dataOnly="0" labelOnly="1" fieldPosition="0">
        <references count="2">
          <reference field="2" count="1" selected="0">
            <x v="19"/>
          </reference>
          <reference field="13" count="4">
            <x v="0"/>
            <x v="2"/>
            <x v="3"/>
            <x v="4"/>
          </reference>
        </references>
      </pivotArea>
    </format>
    <format dxfId="616">
      <pivotArea dataOnly="0" labelOnly="1" fieldPosition="0">
        <references count="2">
          <reference field="2" count="1" selected="0">
            <x v="20"/>
          </reference>
          <reference field="13" count="4">
            <x v="0"/>
            <x v="1"/>
            <x v="2"/>
            <x v="3"/>
          </reference>
        </references>
      </pivotArea>
    </format>
    <format dxfId="615">
      <pivotArea dataOnly="0" labelOnly="1" fieldPosition="0">
        <references count="3">
          <reference field="2" count="1" selected="0">
            <x v="0"/>
          </reference>
          <reference field="13" count="1" selected="0">
            <x v="0"/>
          </reference>
          <reference field="14" count="3">
            <x v="16"/>
            <x v="17"/>
            <x v="19"/>
          </reference>
        </references>
      </pivotArea>
    </format>
    <format dxfId="614">
      <pivotArea dataOnly="0" labelOnly="1" fieldPosition="0">
        <references count="3">
          <reference field="2" count="1" selected="0">
            <x v="0"/>
          </reference>
          <reference field="13" count="1" selected="0">
            <x v="1"/>
          </reference>
          <reference field="14" count="2">
            <x v="23"/>
            <x v="26"/>
          </reference>
        </references>
      </pivotArea>
    </format>
    <format dxfId="613">
      <pivotArea dataOnly="0" labelOnly="1" fieldPosition="0">
        <references count="3">
          <reference field="2" count="1" selected="0">
            <x v="1"/>
          </reference>
          <reference field="13" count="1" selected="0">
            <x v="1"/>
          </reference>
          <reference field="14" count="1">
            <x v="25"/>
          </reference>
        </references>
      </pivotArea>
    </format>
    <format dxfId="612">
      <pivotArea dataOnly="0" labelOnly="1" fieldPosition="0">
        <references count="3">
          <reference field="2" count="1" selected="0">
            <x v="2"/>
          </reference>
          <reference field="13" count="1" selected="0">
            <x v="3"/>
          </reference>
          <reference field="14" count="1">
            <x v="6"/>
          </reference>
        </references>
      </pivotArea>
    </format>
    <format dxfId="611">
      <pivotArea dataOnly="0" labelOnly="1" fieldPosition="0">
        <references count="3">
          <reference field="2" count="1" selected="0">
            <x v="3"/>
          </reference>
          <reference field="13" count="1" selected="0">
            <x v="0"/>
          </reference>
          <reference field="14" count="1">
            <x v="17"/>
          </reference>
        </references>
      </pivotArea>
    </format>
    <format dxfId="610">
      <pivotArea dataOnly="0" labelOnly="1" fieldPosition="0">
        <references count="3">
          <reference field="2" count="1" selected="0">
            <x v="4"/>
          </reference>
          <reference field="13" count="1" selected="0">
            <x v="0"/>
          </reference>
          <reference field="14" count="1">
            <x v="18"/>
          </reference>
        </references>
      </pivotArea>
    </format>
    <format dxfId="609">
      <pivotArea dataOnly="0" labelOnly="1" fieldPosition="0">
        <references count="3">
          <reference field="2" count="1" selected="0">
            <x v="5"/>
          </reference>
          <reference field="13" count="1" selected="0">
            <x v="3"/>
          </reference>
          <reference field="14" count="2">
            <x v="1"/>
            <x v="5"/>
          </reference>
        </references>
      </pivotArea>
    </format>
    <format dxfId="608">
      <pivotArea dataOnly="0" labelOnly="1" fieldPosition="0">
        <references count="3">
          <reference field="2" count="1" selected="0">
            <x v="6"/>
          </reference>
          <reference field="13" count="1" selected="0">
            <x v="1"/>
          </reference>
          <reference field="14" count="1">
            <x v="26"/>
          </reference>
        </references>
      </pivotArea>
    </format>
    <format dxfId="607">
      <pivotArea dataOnly="0" labelOnly="1" fieldPosition="0">
        <references count="3">
          <reference field="2" count="1" selected="0">
            <x v="7"/>
          </reference>
          <reference field="13" count="1" selected="0">
            <x v="0"/>
          </reference>
          <reference field="14" count="1">
            <x v="20"/>
          </reference>
        </references>
      </pivotArea>
    </format>
    <format dxfId="606">
      <pivotArea dataOnly="0" labelOnly="1" fieldPosition="0">
        <references count="3">
          <reference field="2" count="1" selected="0">
            <x v="8"/>
          </reference>
          <reference field="13" count="1" selected="0">
            <x v="1"/>
          </reference>
          <reference field="14" count="1">
            <x v="27"/>
          </reference>
        </references>
      </pivotArea>
    </format>
    <format dxfId="605">
      <pivotArea dataOnly="0" labelOnly="1" fieldPosition="0">
        <references count="3">
          <reference field="2" count="1" selected="0">
            <x v="8"/>
          </reference>
          <reference field="13" count="1" selected="0">
            <x v="3"/>
          </reference>
          <reference field="14" count="1">
            <x v="1"/>
          </reference>
        </references>
      </pivotArea>
    </format>
    <format dxfId="604">
      <pivotArea dataOnly="0" labelOnly="1" fieldPosition="0">
        <references count="3">
          <reference field="2" count="1" selected="0">
            <x v="8"/>
          </reference>
          <reference field="13" count="1" selected="0">
            <x v="4"/>
          </reference>
          <reference field="14" count="2">
            <x v="8"/>
            <x v="11"/>
          </reference>
        </references>
      </pivotArea>
    </format>
    <format dxfId="603">
      <pivotArea dataOnly="0" labelOnly="1" fieldPosition="0">
        <references count="3">
          <reference field="2" count="1" selected="0">
            <x v="9"/>
          </reference>
          <reference field="13" count="1" selected="0">
            <x v="0"/>
          </reference>
          <reference field="14" count="1">
            <x v="19"/>
          </reference>
        </references>
      </pivotArea>
    </format>
    <format dxfId="602">
      <pivotArea dataOnly="0" labelOnly="1" fieldPosition="0">
        <references count="3">
          <reference field="2" count="1" selected="0">
            <x v="9"/>
          </reference>
          <reference field="13" count="1" selected="0">
            <x v="3"/>
          </reference>
          <reference field="14" count="4">
            <x v="2"/>
            <x v="3"/>
            <x v="4"/>
            <x v="6"/>
          </reference>
        </references>
      </pivotArea>
    </format>
    <format dxfId="601">
      <pivotArea dataOnly="0" labelOnly="1" fieldPosition="0">
        <references count="3">
          <reference field="2" count="1" selected="0">
            <x v="9"/>
          </reference>
          <reference field="13" count="1" selected="0">
            <x v="4"/>
          </reference>
          <reference field="14" count="1">
            <x v="8"/>
          </reference>
        </references>
      </pivotArea>
    </format>
    <format dxfId="600">
      <pivotArea dataOnly="0" labelOnly="1" fieldPosition="0">
        <references count="3">
          <reference field="2" count="1" selected="0">
            <x v="10"/>
          </reference>
          <reference field="13" count="1" selected="0">
            <x v="0"/>
          </reference>
          <reference field="14" count="2">
            <x v="16"/>
            <x v="22"/>
          </reference>
        </references>
      </pivotArea>
    </format>
    <format dxfId="599">
      <pivotArea dataOnly="0" labelOnly="1" fieldPosition="0">
        <references count="3">
          <reference field="2" count="1" selected="0">
            <x v="11"/>
          </reference>
          <reference field="13" count="1" selected="0">
            <x v="3"/>
          </reference>
          <reference field="14" count="1">
            <x v="2"/>
          </reference>
        </references>
      </pivotArea>
    </format>
    <format dxfId="598">
      <pivotArea dataOnly="0" labelOnly="1" fieldPosition="0">
        <references count="3">
          <reference field="2" count="1" selected="0">
            <x v="12"/>
          </reference>
          <reference field="13" count="1" selected="0">
            <x v="3"/>
          </reference>
          <reference field="14" count="1">
            <x v="6"/>
          </reference>
        </references>
      </pivotArea>
    </format>
    <format dxfId="597">
      <pivotArea dataOnly="0" labelOnly="1" fieldPosition="0">
        <references count="3">
          <reference field="2" count="1" selected="0">
            <x v="13"/>
          </reference>
          <reference field="13" count="1" selected="0">
            <x v="1"/>
          </reference>
          <reference field="14" count="1">
            <x v="24"/>
          </reference>
        </references>
      </pivotArea>
    </format>
    <format dxfId="596">
      <pivotArea dataOnly="0" labelOnly="1" fieldPosition="0">
        <references count="3">
          <reference field="2" count="1" selected="0">
            <x v="14"/>
          </reference>
          <reference field="13" count="1" selected="0">
            <x v="2"/>
          </reference>
          <reference field="14" count="2">
            <x v="29"/>
            <x v="30"/>
          </reference>
        </references>
      </pivotArea>
    </format>
    <format dxfId="595">
      <pivotArea dataOnly="0" labelOnly="1" fieldPosition="0">
        <references count="3">
          <reference field="2" count="1" selected="0">
            <x v="14"/>
          </reference>
          <reference field="13" count="1" selected="0">
            <x v="3"/>
          </reference>
          <reference field="14" count="1">
            <x v="7"/>
          </reference>
        </references>
      </pivotArea>
    </format>
    <format dxfId="594">
      <pivotArea dataOnly="0" labelOnly="1" fieldPosition="0">
        <references count="3">
          <reference field="2" count="1" selected="0">
            <x v="14"/>
          </reference>
          <reference field="13" count="1" selected="0">
            <x v="4"/>
          </reference>
          <reference field="14" count="1">
            <x v="8"/>
          </reference>
        </references>
      </pivotArea>
    </format>
    <format dxfId="593">
      <pivotArea dataOnly="0" labelOnly="1" fieldPosition="0">
        <references count="3">
          <reference field="2" count="1" selected="0">
            <x v="15"/>
          </reference>
          <reference field="13" count="1" selected="0">
            <x v="3"/>
          </reference>
          <reference field="14" count="1">
            <x v="6"/>
          </reference>
        </references>
      </pivotArea>
    </format>
    <format dxfId="592">
      <pivotArea dataOnly="0" labelOnly="1" fieldPosition="0">
        <references count="3">
          <reference field="2" count="1" selected="0">
            <x v="16"/>
          </reference>
          <reference field="13" count="1" selected="0">
            <x v="0"/>
          </reference>
          <reference field="14" count="1">
            <x v="21"/>
          </reference>
        </references>
      </pivotArea>
    </format>
    <format dxfId="591">
      <pivotArea dataOnly="0" labelOnly="1" fieldPosition="0">
        <references count="3">
          <reference field="2" count="1" selected="0">
            <x v="16"/>
          </reference>
          <reference field="13" count="1" selected="0">
            <x v="1"/>
          </reference>
          <reference field="14" count="1">
            <x v="24"/>
          </reference>
        </references>
      </pivotArea>
    </format>
    <format dxfId="590">
      <pivotArea dataOnly="0" labelOnly="1" fieldPosition="0">
        <references count="3">
          <reference field="2" count="1" selected="0">
            <x v="16"/>
          </reference>
          <reference field="13" count="1" selected="0">
            <x v="2"/>
          </reference>
          <reference field="14" count="2">
            <x v="29"/>
            <x v="31"/>
          </reference>
        </references>
      </pivotArea>
    </format>
    <format dxfId="589">
      <pivotArea dataOnly="0" labelOnly="1" fieldPosition="0">
        <references count="3">
          <reference field="2" count="1" selected="0">
            <x v="16"/>
          </reference>
          <reference field="13" count="1" selected="0">
            <x v="3"/>
          </reference>
          <reference field="14" count="2">
            <x v="0"/>
            <x v="1"/>
          </reference>
        </references>
      </pivotArea>
    </format>
    <format dxfId="588">
      <pivotArea dataOnly="0" labelOnly="1" fieldPosition="0">
        <references count="3">
          <reference field="2" count="1" selected="0">
            <x v="17"/>
          </reference>
          <reference field="13" count="1" selected="0">
            <x v="0"/>
          </reference>
          <reference field="14" count="2">
            <x v="18"/>
            <x v="22"/>
          </reference>
        </references>
      </pivotArea>
    </format>
    <format dxfId="587">
      <pivotArea dataOnly="0" labelOnly="1" fieldPosition="0">
        <references count="3">
          <reference field="2" count="1" selected="0">
            <x v="17"/>
          </reference>
          <reference field="13" count="1" selected="0">
            <x v="4"/>
          </reference>
          <reference field="14" count="1">
            <x v="8"/>
          </reference>
        </references>
      </pivotArea>
    </format>
    <format dxfId="586">
      <pivotArea dataOnly="0" labelOnly="1" fieldPosition="0">
        <references count="3">
          <reference field="2" count="1" selected="0">
            <x v="18"/>
          </reference>
          <reference field="13" count="1" selected="0">
            <x v="1"/>
          </reference>
          <reference field="14" count="1">
            <x v="24"/>
          </reference>
        </references>
      </pivotArea>
    </format>
    <format dxfId="585">
      <pivotArea dataOnly="0" labelOnly="1" fieldPosition="0">
        <references count="3">
          <reference field="2" count="1" selected="0">
            <x v="19"/>
          </reference>
          <reference field="13" count="1" selected="0">
            <x v="0"/>
          </reference>
          <reference field="14" count="1">
            <x v="16"/>
          </reference>
        </references>
      </pivotArea>
    </format>
    <format dxfId="584">
      <pivotArea dataOnly="0" labelOnly="1" fieldPosition="0">
        <references count="3">
          <reference field="2" count="1" selected="0">
            <x v="19"/>
          </reference>
          <reference field="13" count="1" selected="0">
            <x v="2"/>
          </reference>
          <reference field="14" count="2">
            <x v="29"/>
            <x v="30"/>
          </reference>
        </references>
      </pivotArea>
    </format>
    <format dxfId="583">
      <pivotArea dataOnly="0" labelOnly="1" fieldPosition="0">
        <references count="3">
          <reference field="2" count="1" selected="0">
            <x v="19"/>
          </reference>
          <reference field="13" count="1" selected="0">
            <x v="3"/>
          </reference>
          <reference field="14" count="1">
            <x v="6"/>
          </reference>
        </references>
      </pivotArea>
    </format>
    <format dxfId="582">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581">
      <pivotArea dataOnly="0" labelOnly="1" fieldPosition="0">
        <references count="3">
          <reference field="2" count="1" selected="0">
            <x v="20"/>
          </reference>
          <reference field="13" count="1" selected="0">
            <x v="0"/>
          </reference>
          <reference field="14" count="2">
            <x v="18"/>
            <x v="22"/>
          </reference>
        </references>
      </pivotArea>
    </format>
    <format dxfId="580">
      <pivotArea dataOnly="0" labelOnly="1" fieldPosition="0">
        <references count="3">
          <reference field="2" count="1" selected="0">
            <x v="20"/>
          </reference>
          <reference field="13" count="1" selected="0">
            <x v="1"/>
          </reference>
          <reference field="14" count="1">
            <x v="28"/>
          </reference>
        </references>
      </pivotArea>
    </format>
    <format dxfId="579">
      <pivotArea dataOnly="0" labelOnly="1" fieldPosition="0">
        <references count="3">
          <reference field="2" count="1" selected="0">
            <x v="20"/>
          </reference>
          <reference field="13" count="1" selected="0">
            <x v="2"/>
          </reference>
          <reference field="14" count="1">
            <x v="32"/>
          </reference>
        </references>
      </pivotArea>
    </format>
    <format dxfId="578">
      <pivotArea dataOnly="0" labelOnly="1" fieldPosition="0">
        <references count="3">
          <reference field="2" count="1" selected="0">
            <x v="20"/>
          </reference>
          <reference field="13" count="1" selected="0">
            <x v="3"/>
          </reference>
          <reference field="14" count="1">
            <x v="6"/>
          </reference>
        </references>
      </pivotArea>
    </format>
    <format dxfId="577">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576">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575">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574">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573">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572">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571">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570">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569">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568">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567">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566">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565">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564">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563">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562">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561">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560">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559">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558">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557">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556">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555">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554">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553">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552">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551">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550">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549">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548">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547">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546">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545">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544">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543">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542">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541">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540">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539">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538">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537">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536">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535">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534">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533">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532">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531">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530">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529">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528">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527">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526">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525">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524">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523">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522">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521">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520">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519">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518">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517">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516">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515">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514">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513">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512">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511">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510">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509">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508">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507">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506">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505">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504">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503">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502">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501">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500">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499">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498">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497">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496">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495">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494">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493">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492">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491">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490">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489">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488">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487">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486">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485">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484">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483">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482">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481">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480">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479">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478">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477">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476">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475">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474">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473">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472">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471">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470">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469">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468">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467">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466">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465">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464">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463">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462">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461">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460">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459">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458">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457">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456">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455">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454">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453">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452">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451">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450">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449">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448">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447">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446">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445">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444">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443">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442">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441">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440">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439">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438">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437">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436">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435">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434">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433">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432">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431">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430">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429">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428">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427">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426">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425">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424">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423">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422">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421">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420">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419">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418">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417">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416">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415">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414">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413">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412">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411">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410">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409">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408">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407">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406">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405">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404">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403">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402">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401">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400">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399">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398">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397">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396">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395">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394">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393">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392">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391">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390">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389">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388">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387">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386">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385">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384">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383">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382">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381">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380">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379">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378">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377">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376">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375">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374">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373">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372">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371">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370">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369">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368">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367">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366">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365">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364">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363">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362">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361">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360">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359">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358">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357">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356">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355">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354">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353">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352">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351">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350">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349">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348">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347">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346">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345">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344">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343">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342">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341">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340">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339">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338">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337">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336">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335">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334">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333">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332">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331">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330">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329">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328">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327">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326">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325">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324">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323">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322">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321">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320">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319">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318">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317">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316">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315">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314">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313">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312">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311">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310">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309">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308">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307">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306">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305">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304">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303">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302">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301">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300">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299">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298">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297">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296">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295">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294">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293">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292">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291">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290">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289">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288">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287">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286">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285">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284">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283">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282">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281">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280">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279">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278">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277">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276">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275">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274">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273">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272">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271">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270">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269">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268">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267">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266">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265">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264">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263">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262">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261">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260">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259">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258">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257">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256">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255">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254">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253">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252">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251">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250">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249">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248">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247">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246">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245">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244">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243">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242">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241">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240">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239">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238">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237">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236">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235">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234">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233">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232">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231">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230">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229">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228">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227">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226">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225">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224">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223">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222">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221">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220">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219">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218">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217">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216">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215">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214">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213">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212">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211">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210">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209">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208">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207">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206">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205">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204">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203">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202">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201">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200">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99">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98">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97">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96">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95">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94">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93">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92">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91">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90">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89">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88">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87">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86">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85">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84">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83">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82">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81">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80">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79">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78">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77">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76">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75">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74">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73">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72">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71">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70">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69">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68">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67">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66">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65">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64">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63">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62">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61">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60">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59">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58">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57">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56">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55">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54">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53">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52">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51">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50">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49">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48">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47">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46">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45">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44">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43">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42">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41">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40">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39">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38">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37">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36">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35">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34">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33">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32">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31">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30">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29">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28">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27">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26">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25">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24">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23">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22">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21">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20">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19">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18">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17">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16">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15">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14">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13">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12">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11">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10">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09">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08">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07">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06">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05">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04">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03">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02">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01">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00">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99">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98">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97">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96">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95">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94">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93">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92">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91">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90">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89">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88">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87">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86">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85">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84">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83">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82">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81">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80">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79">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78">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77">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76">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75">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74">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73">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72">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71">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70">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69">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68">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67">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66">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65">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64">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63">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62">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61">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60">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59">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58">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57">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56">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55">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54">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53">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52">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51">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50">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49">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48">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47">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46">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45">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44">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43">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42">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41">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40">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39">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38">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37">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36">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35">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34">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33">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32">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31">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30">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29">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28">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27">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26">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25">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24">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23">
      <pivotArea dataOnly="0" labelOnly="1" outline="0" fieldPosition="0">
        <references count="1">
          <reference field="4294967294" count="8">
            <x v="0"/>
            <x v="1"/>
            <x v="2"/>
            <x v="3"/>
            <x v="4"/>
            <x v="5"/>
            <x v="6"/>
            <x v="7"/>
          </reference>
        </references>
      </pivotArea>
    </format>
    <format dxfId="22">
      <pivotArea dataOnly="0" labelOnly="1" fieldPosition="0">
        <references count="1">
          <reference field="2" count="0"/>
        </references>
      </pivotArea>
    </format>
    <format dxfId="21">
      <pivotArea dataOnly="0" labelOnly="1" fieldPosition="0">
        <references count="1">
          <reference field="13" count="0"/>
        </references>
      </pivotArea>
    </format>
    <format dxfId="20">
      <pivotArea dataOnly="0" labelOnly="1" fieldPosition="0">
        <references count="1">
          <reference field="14" count="0"/>
        </references>
      </pivotArea>
    </format>
    <format dxfId="19">
      <pivotArea dataOnly="0" labelOnly="1" fieldPosition="0">
        <references count="1">
          <reference field="15" count="0"/>
        </references>
      </pivotArea>
    </format>
    <format dxfId="18">
      <pivotArea outline="0" collapsedLevelsAreSubtotals="1" fieldPosition="0">
        <references count="1">
          <reference field="4294967294" count="2" selected="0">
            <x v="6"/>
            <x v="7"/>
          </reference>
        </references>
      </pivotArea>
    </format>
    <format dxfId="17">
      <pivotArea dataOnly="0" labelOnly="1" outline="0" fieldPosition="0">
        <references count="1">
          <reference field="4294967294" count="2">
            <x v="6"/>
            <x v="7"/>
          </reference>
        </references>
      </pivotArea>
    </format>
    <format dxfId="16">
      <pivotArea outline="0" collapsedLevelsAreSubtotals="1" fieldPosition="0">
        <references count="1">
          <reference field="4294967294" count="2" selected="0">
            <x v="6"/>
            <x v="7"/>
          </reference>
        </references>
      </pivotArea>
    </format>
    <format dxfId="15">
      <pivotArea field="2" type="button" dataOnly="0" labelOnly="1" outline="0" axis="axisRow" fieldPosition="0"/>
    </format>
    <format dxfId="14">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101B826-83FB-4C9F-9F3E-6B0B6AEE7D8D}" name="TablaDinámica27" cacheId="2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UE ">
  <location ref="A3:I25" firstHeaderRow="0" firstDataRow="1" firstDataCol="1"/>
  <pivotFields count="31">
    <pivotField showAll="0"/>
    <pivotField showAll="0"/>
    <pivotField showAll="0">
      <items count="22">
        <item x="4"/>
        <item x="15"/>
        <item x="0"/>
        <item x="12"/>
        <item x="13"/>
        <item x="17"/>
        <item x="19"/>
        <item x="8"/>
        <item x="6"/>
        <item x="14"/>
        <item x="16"/>
        <item x="10"/>
        <item x="18"/>
        <item x="11"/>
        <item x="7"/>
        <item x="20"/>
        <item x="2"/>
        <item x="3"/>
        <item x="1"/>
        <item x="5"/>
        <item x="9"/>
        <item t="default"/>
      </items>
    </pivotField>
    <pivotField axis="axisRow" showAll="0">
      <items count="22">
        <item x="4"/>
        <item x="15"/>
        <item x="7"/>
        <item x="20"/>
        <item x="2"/>
        <item x="3"/>
        <item x="1"/>
        <item x="5"/>
        <item x="9"/>
        <item x="0"/>
        <item x="12"/>
        <item x="13"/>
        <item x="17"/>
        <item x="19"/>
        <item x="8"/>
        <item x="6"/>
        <item x="14"/>
        <item x="16"/>
        <item x="10"/>
        <item x="18"/>
        <item x="11"/>
        <item t="default"/>
      </items>
    </pivotField>
    <pivotField showAll="0">
      <items count="22">
        <item x="0"/>
        <item x="13"/>
        <item x="17"/>
        <item x="4"/>
        <item x="10"/>
        <item x="19"/>
        <item x="16"/>
        <item x="6"/>
        <item x="11"/>
        <item x="8"/>
        <item x="14"/>
        <item x="12"/>
        <item x="18"/>
        <item x="20"/>
        <item x="1"/>
        <item x="7"/>
        <item x="3"/>
        <item x="5"/>
        <item x="9"/>
        <item x="15"/>
        <item x="2"/>
        <item t="default"/>
      </items>
    </pivotField>
    <pivotField showAll="0"/>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1">
    <field x="3"/>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8">
    <i>
      <x/>
    </i>
    <i i="1">
      <x v="1"/>
    </i>
    <i i="2">
      <x v="2"/>
    </i>
    <i i="3">
      <x v="3"/>
    </i>
    <i i="4">
      <x v="4"/>
    </i>
    <i i="5">
      <x v="5"/>
    </i>
    <i i="6">
      <x v="6"/>
    </i>
    <i i="7">
      <x v="7"/>
    </i>
  </colItems>
  <dataFields count="8">
    <dataField name="PPTO INICIAL " fld="18" baseField="0" baseItem="0"/>
    <dataField name="PPTO VIGENTE " fld="20" baseField="0" baseItem="0"/>
    <dataField name="DISPONIBILIDAD" fld="21" baseField="0" baseItem="0"/>
    <dataField name="COMPROMISOS " fld="23" baseField="0" baseItem="0"/>
    <dataField name="OBLIGACIONES" fld="25" baseField="0" baseItem="0"/>
    <dataField name="PAGOS " fld="28" baseField="0" baseItem="0"/>
    <dataField name="% COMPROMISOS " fld="29" baseField="0" baseItem="0" numFmtId="10"/>
    <dataField name="% OBLIGACIONES " fld="30" baseField="0" baseItem="0" numFmtId="10"/>
  </dataFields>
  <formats count="13">
    <format dxfId="13">
      <pivotArea outline="0" collapsedLevelsAreSubtotals="1" fieldPosition="0">
        <references count="1">
          <reference field="4294967294" count="2" selected="0">
            <x v="6"/>
            <x v="7"/>
          </reference>
        </references>
      </pivotArea>
    </format>
    <format dxfId="12">
      <pivotArea dataOnly="0" labelOnly="1" outline="0" fieldPosition="0">
        <references count="1">
          <reference field="4294967294" count="2">
            <x v="6"/>
            <x v="7"/>
          </reference>
        </references>
      </pivotArea>
    </format>
    <format dxfId="11">
      <pivotArea outline="0" collapsedLevelsAreSubtotals="1" fieldPosition="0">
        <references count="1">
          <reference field="4294967294" count="2" selected="0">
            <x v="6"/>
            <x v="7"/>
          </reference>
        </references>
      </pivotArea>
    </format>
    <format dxfId="10">
      <pivotArea dataOnly="0" labelOnly="1" outline="0" fieldPosition="0">
        <references count="1">
          <reference field="4294967294" count="8">
            <x v="0"/>
            <x v="1"/>
            <x v="2"/>
            <x v="3"/>
            <x v="4"/>
            <x v="5"/>
            <x v="6"/>
            <x v="7"/>
          </reference>
        </references>
      </pivotArea>
    </format>
    <format dxfId="9">
      <pivotArea field="3" type="button" dataOnly="0" labelOnly="1" outline="0" axis="axisRow" fieldPosition="0"/>
    </format>
    <format dxfId="8">
      <pivotArea dataOnly="0" labelOnly="1" fieldPosition="0">
        <references count="1">
          <reference field="3" count="0"/>
        </references>
      </pivotArea>
    </format>
    <format dxfId="7">
      <pivotArea dataOnly="0" labelOnly="1" grandRow="1" outline="0" fieldPosition="0"/>
    </format>
    <format dxfId="6">
      <pivotArea type="all" dataOnly="0" outline="0" fieldPosition="0"/>
    </format>
    <format dxfId="5">
      <pivotArea outline="0" collapsedLevelsAreSubtotals="1" fieldPosition="0"/>
    </format>
    <format dxfId="4">
      <pivotArea field="3" type="button" dataOnly="0" labelOnly="1" outline="0" axis="axisRow" fieldPosition="0"/>
    </format>
    <format dxfId="3">
      <pivotArea dataOnly="0" labelOnly="1" fieldPosition="0">
        <references count="1">
          <reference field="3" count="0"/>
        </references>
      </pivotArea>
    </format>
    <format dxfId="2">
      <pivotArea dataOnly="0" labelOnly="1" grandRow="1" outline="0" fieldPosition="0"/>
    </format>
    <format dxfId="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4"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63"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60">
    <i>
      <x v="14"/>
    </i>
    <i r="1">
      <x v="2"/>
    </i>
    <i r="2">
      <x v="29"/>
    </i>
    <i r="3">
      <x v="145"/>
    </i>
    <i r="4">
      <x v="292"/>
    </i>
    <i r="5">
      <x/>
    </i>
    <i r="5">
      <x v="114"/>
    </i>
    <i r="3">
      <x v="146"/>
    </i>
    <i r="4">
      <x v="103"/>
    </i>
    <i r="5">
      <x/>
    </i>
    <i r="3">
      <x v="147"/>
    </i>
    <i r="4">
      <x v="93"/>
    </i>
    <i r="5">
      <x/>
    </i>
    <i r="5">
      <x v="64"/>
    </i>
    <i r="5">
      <x v="114"/>
    </i>
    <i r="3">
      <x v="148"/>
    </i>
    <i r="4">
      <x v="106"/>
    </i>
    <i r="5">
      <x/>
    </i>
    <i r="3">
      <x v="149"/>
    </i>
    <i r="4">
      <x v="104"/>
    </i>
    <i r="5">
      <x/>
    </i>
    <i r="5">
      <x v="114"/>
    </i>
    <i r="3">
      <x v="150"/>
    </i>
    <i r="4">
      <x v="108"/>
    </i>
    <i r="5">
      <x/>
    </i>
    <i r="2">
      <x v="30"/>
    </i>
    <i r="3">
      <x v="152"/>
    </i>
    <i r="4">
      <x v="94"/>
    </i>
    <i r="5">
      <x/>
    </i>
    <i r="3">
      <x v="153"/>
    </i>
    <i r="4">
      <x v="105"/>
    </i>
    <i r="5">
      <x/>
    </i>
    <i r="1">
      <x v="3"/>
    </i>
    <i r="2">
      <x v="7"/>
    </i>
    <i r="3">
      <x v="32"/>
    </i>
    <i r="4">
      <x v="306"/>
    </i>
    <i r="5">
      <x/>
    </i>
    <i r="5">
      <x v="21"/>
    </i>
    <i r="5">
      <x v="56"/>
    </i>
    <i r="5">
      <x v="97"/>
    </i>
    <i r="5">
      <x v="100"/>
    </i>
    <i r="5">
      <x v="114"/>
    </i>
    <i r="5">
      <x v="115"/>
    </i>
    <i r="5">
      <x v="147"/>
    </i>
    <i r="5">
      <x v="173"/>
    </i>
    <i r="5">
      <x v="219"/>
    </i>
    <i r="5">
      <x v="220"/>
    </i>
    <i r="3">
      <x v="33"/>
    </i>
    <i r="4">
      <x v="287"/>
    </i>
    <i r="5">
      <x/>
    </i>
    <i r="1">
      <x v="4"/>
    </i>
    <i r="2">
      <x v="8"/>
    </i>
    <i r="3">
      <x v="36"/>
    </i>
    <i r="4">
      <x v="294"/>
    </i>
    <i r="5">
      <x/>
    </i>
    <i r="5">
      <x v="114"/>
    </i>
    <i r="3">
      <x v="39"/>
    </i>
    <i r="4">
      <x v="293"/>
    </i>
    <i r="5">
      <x/>
    </i>
    <i t="grand">
      <x/>
    </i>
  </rowItems>
  <colFields count="1">
    <field x="-2"/>
  </colFields>
  <colItems count="8">
    <i>
      <x/>
    </i>
    <i i="1">
      <x v="1"/>
    </i>
    <i i="2">
      <x v="2"/>
    </i>
    <i i="3">
      <x v="3"/>
    </i>
    <i i="4">
      <x v="4"/>
    </i>
    <i i="5">
      <x v="5"/>
    </i>
    <i i="6">
      <x v="6"/>
    </i>
    <i i="7">
      <x v="7"/>
    </i>
  </colItems>
  <pageFields count="1">
    <pageField fld="3" item="2"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97">
    <format dxfId="13794">
      <pivotArea outline="0" collapsedLevelsAreSubtotals="1" fieldPosition="0">
        <references count="1">
          <reference field="4294967294" count="2" selected="0">
            <x v="6"/>
            <x v="7"/>
          </reference>
        </references>
      </pivotArea>
    </format>
    <format dxfId="13793">
      <pivotArea dataOnly="0" labelOnly="1" outline="0" fieldPosition="0">
        <references count="1">
          <reference field="4294967294" count="2">
            <x v="6"/>
            <x v="7"/>
          </reference>
        </references>
      </pivotArea>
    </format>
    <format dxfId="13792">
      <pivotArea outline="0" collapsedLevelsAreSubtotals="1" fieldPosition="0">
        <references count="1">
          <reference field="4294967294" count="2" selected="0">
            <x v="6"/>
            <x v="7"/>
          </reference>
        </references>
      </pivotArea>
    </format>
    <format dxfId="13791">
      <pivotArea dataOnly="0" labelOnly="1" outline="0" fieldPosition="0">
        <references count="1">
          <reference field="4294967294" count="2">
            <x v="6"/>
            <x v="7"/>
          </reference>
        </references>
      </pivotArea>
    </format>
    <format dxfId="13790">
      <pivotArea dataOnly="0" labelOnly="1" fieldPosition="0">
        <references count="1">
          <reference field="13" count="0"/>
        </references>
      </pivotArea>
    </format>
    <format dxfId="13789">
      <pivotArea dataOnly="0" labelOnly="1" fieldPosition="0">
        <references count="1">
          <reference field="14" count="0"/>
        </references>
      </pivotArea>
    </format>
    <format dxfId="13788">
      <pivotArea dataOnly="0" labelOnly="1" fieldPosition="0">
        <references count="1">
          <reference field="14" count="0"/>
        </references>
      </pivotArea>
    </format>
    <format dxfId="13787">
      <pivotArea dataOnly="0" labelOnly="1" fieldPosition="0">
        <references count="1">
          <reference field="15" count="0"/>
        </references>
      </pivotArea>
    </format>
    <format dxfId="13786">
      <pivotArea dataOnly="0" labelOnly="1" fieldPosition="0">
        <references count="1">
          <reference field="15" count="0"/>
        </references>
      </pivotArea>
    </format>
    <format dxfId="13785">
      <pivotArea dataOnly="0" labelOnly="1" fieldPosition="0">
        <references count="1">
          <reference field="15" count="0"/>
        </references>
      </pivotArea>
    </format>
    <format dxfId="13784">
      <pivotArea dataOnly="0" labelOnly="1" fieldPosition="0">
        <references count="1">
          <reference field="12" count="0"/>
        </references>
      </pivotArea>
    </format>
    <format dxfId="13783">
      <pivotArea dataOnly="0" labelOnly="1" fieldPosition="0">
        <references count="1">
          <reference field="12" count="0"/>
        </references>
      </pivotArea>
    </format>
    <format dxfId="13782">
      <pivotArea dataOnly="0" labelOnly="1" fieldPosition="0">
        <references count="1">
          <reference field="12" count="0"/>
        </references>
      </pivotArea>
    </format>
    <format dxfId="13781">
      <pivotArea dataOnly="0" labelOnly="1" fieldPosition="0">
        <references count="1">
          <reference field="12" count="0"/>
        </references>
      </pivotArea>
    </format>
    <format dxfId="13780">
      <pivotArea dataOnly="0" labelOnly="1" fieldPosition="0">
        <references count="1">
          <reference field="8" count="0"/>
        </references>
      </pivotArea>
    </format>
    <format dxfId="13779">
      <pivotArea dataOnly="0" labelOnly="1" fieldPosition="0">
        <references count="1">
          <reference field="8" count="0"/>
        </references>
      </pivotArea>
    </format>
    <format dxfId="13778">
      <pivotArea dataOnly="0" labelOnly="1" fieldPosition="0">
        <references count="1">
          <reference field="8" count="0"/>
        </references>
      </pivotArea>
    </format>
    <format dxfId="13777">
      <pivotArea dataOnly="0" labelOnly="1" fieldPosition="0">
        <references count="1">
          <reference field="8" count="0"/>
        </references>
      </pivotArea>
    </format>
    <format dxfId="13776">
      <pivotArea dataOnly="0" labelOnly="1" fieldPosition="0">
        <references count="1">
          <reference field="8" count="0"/>
        </references>
      </pivotArea>
    </format>
    <format dxfId="13775">
      <pivotArea dataOnly="0" labelOnly="1" fieldPosition="0">
        <references count="1">
          <reference field="13" count="0"/>
        </references>
      </pivotArea>
    </format>
    <format dxfId="13774">
      <pivotArea dataOnly="0" labelOnly="1" fieldPosition="0">
        <references count="1">
          <reference field="14" count="0"/>
        </references>
      </pivotArea>
    </format>
    <format dxfId="13773">
      <pivotArea dataOnly="0" labelOnly="1" fieldPosition="0">
        <references count="1">
          <reference field="14" count="0"/>
        </references>
      </pivotArea>
    </format>
    <format dxfId="13772">
      <pivotArea dataOnly="0" labelOnly="1" fieldPosition="0">
        <references count="1">
          <reference field="15" count="0"/>
        </references>
      </pivotArea>
    </format>
    <format dxfId="13771">
      <pivotArea dataOnly="0" labelOnly="1" fieldPosition="0">
        <references count="1">
          <reference field="12" count="0"/>
        </references>
      </pivotArea>
    </format>
    <format dxfId="13770">
      <pivotArea dataOnly="0" labelOnly="1" fieldPosition="0">
        <references count="1">
          <reference field="12" count="0"/>
        </references>
      </pivotArea>
    </format>
    <format dxfId="13769">
      <pivotArea outline="0" collapsedLevelsAreSubtotals="1" fieldPosition="0">
        <references count="1">
          <reference field="4294967294" count="2" selected="0">
            <x v="6"/>
            <x v="7"/>
          </reference>
        </references>
      </pivotArea>
    </format>
    <format dxfId="13768">
      <pivotArea dataOnly="0" labelOnly="1" outline="0" fieldPosition="0">
        <references count="1">
          <reference field="4294967294" count="2">
            <x v="6"/>
            <x v="7"/>
          </reference>
        </references>
      </pivotArea>
    </format>
    <format dxfId="13767">
      <pivotArea type="all" dataOnly="0" outline="0" fieldPosition="0"/>
    </format>
    <format dxfId="13766">
      <pivotArea outline="0" collapsedLevelsAreSubtotals="1" fieldPosition="0"/>
    </format>
    <format dxfId="13765">
      <pivotArea field="2" type="button" dataOnly="0" labelOnly="1" outline="0" axis="axisRow" fieldPosition="0"/>
    </format>
    <format dxfId="13764">
      <pivotArea dataOnly="0" labelOnly="1" fieldPosition="0">
        <references count="1">
          <reference field="2" count="0"/>
        </references>
      </pivotArea>
    </format>
    <format dxfId="13763">
      <pivotArea dataOnly="0" labelOnly="1" grandRow="1" outline="0" fieldPosition="0"/>
    </format>
    <format dxfId="13762">
      <pivotArea dataOnly="0" labelOnly="1" fieldPosition="0">
        <references count="2">
          <reference field="2" count="1" selected="0">
            <x v="0"/>
          </reference>
          <reference field="13" count="2">
            <x v="0"/>
            <x v="1"/>
          </reference>
        </references>
      </pivotArea>
    </format>
    <format dxfId="13761">
      <pivotArea dataOnly="0" labelOnly="1" fieldPosition="0">
        <references count="2">
          <reference field="2" count="1" selected="0">
            <x v="1"/>
          </reference>
          <reference field="13" count="1">
            <x v="1"/>
          </reference>
        </references>
      </pivotArea>
    </format>
    <format dxfId="13760">
      <pivotArea dataOnly="0" labelOnly="1" fieldPosition="0">
        <references count="2">
          <reference field="2" count="1" selected="0">
            <x v="2"/>
          </reference>
          <reference field="13" count="1">
            <x v="3"/>
          </reference>
        </references>
      </pivotArea>
    </format>
    <format dxfId="13759">
      <pivotArea dataOnly="0" labelOnly="1" fieldPosition="0">
        <references count="2">
          <reference field="2" count="1" selected="0">
            <x v="3"/>
          </reference>
          <reference field="13" count="1">
            <x v="0"/>
          </reference>
        </references>
      </pivotArea>
    </format>
    <format dxfId="13758">
      <pivotArea dataOnly="0" labelOnly="1" fieldPosition="0">
        <references count="2">
          <reference field="2" count="1" selected="0">
            <x v="4"/>
          </reference>
          <reference field="13" count="1">
            <x v="0"/>
          </reference>
        </references>
      </pivotArea>
    </format>
    <format dxfId="13757">
      <pivotArea dataOnly="0" labelOnly="1" fieldPosition="0">
        <references count="2">
          <reference field="2" count="1" selected="0">
            <x v="5"/>
          </reference>
          <reference field="13" count="1">
            <x v="3"/>
          </reference>
        </references>
      </pivotArea>
    </format>
    <format dxfId="13756">
      <pivotArea dataOnly="0" labelOnly="1" fieldPosition="0">
        <references count="2">
          <reference field="2" count="1" selected="0">
            <x v="6"/>
          </reference>
          <reference field="13" count="1">
            <x v="1"/>
          </reference>
        </references>
      </pivotArea>
    </format>
    <format dxfId="13755">
      <pivotArea dataOnly="0" labelOnly="1" fieldPosition="0">
        <references count="2">
          <reference field="2" count="1" selected="0">
            <x v="7"/>
          </reference>
          <reference field="13" count="1">
            <x v="0"/>
          </reference>
        </references>
      </pivotArea>
    </format>
    <format dxfId="13754">
      <pivotArea dataOnly="0" labelOnly="1" fieldPosition="0">
        <references count="2">
          <reference field="2" count="1" selected="0">
            <x v="8"/>
          </reference>
          <reference field="13" count="3">
            <x v="1"/>
            <x v="3"/>
            <x v="4"/>
          </reference>
        </references>
      </pivotArea>
    </format>
    <format dxfId="13753">
      <pivotArea dataOnly="0" labelOnly="1" fieldPosition="0">
        <references count="2">
          <reference field="2" count="1" selected="0">
            <x v="9"/>
          </reference>
          <reference field="13" count="3">
            <x v="0"/>
            <x v="3"/>
            <x v="4"/>
          </reference>
        </references>
      </pivotArea>
    </format>
    <format dxfId="13752">
      <pivotArea dataOnly="0" labelOnly="1" fieldPosition="0">
        <references count="2">
          <reference field="2" count="1" selected="0">
            <x v="10"/>
          </reference>
          <reference field="13" count="1">
            <x v="0"/>
          </reference>
        </references>
      </pivotArea>
    </format>
    <format dxfId="13751">
      <pivotArea dataOnly="0" labelOnly="1" fieldPosition="0">
        <references count="2">
          <reference field="2" count="1" selected="0">
            <x v="11"/>
          </reference>
          <reference field="13" count="1">
            <x v="3"/>
          </reference>
        </references>
      </pivotArea>
    </format>
    <format dxfId="13750">
      <pivotArea dataOnly="0" labelOnly="1" fieldPosition="0">
        <references count="2">
          <reference field="2" count="1" selected="0">
            <x v="12"/>
          </reference>
          <reference field="13" count="1">
            <x v="3"/>
          </reference>
        </references>
      </pivotArea>
    </format>
    <format dxfId="13749">
      <pivotArea dataOnly="0" labelOnly="1" fieldPosition="0">
        <references count="2">
          <reference field="2" count="1" selected="0">
            <x v="13"/>
          </reference>
          <reference field="13" count="1">
            <x v="1"/>
          </reference>
        </references>
      </pivotArea>
    </format>
    <format dxfId="13748">
      <pivotArea dataOnly="0" labelOnly="1" fieldPosition="0">
        <references count="2">
          <reference field="2" count="1" selected="0">
            <x v="14"/>
          </reference>
          <reference field="13" count="3">
            <x v="2"/>
            <x v="3"/>
            <x v="4"/>
          </reference>
        </references>
      </pivotArea>
    </format>
    <format dxfId="13747">
      <pivotArea dataOnly="0" labelOnly="1" fieldPosition="0">
        <references count="2">
          <reference field="2" count="1" selected="0">
            <x v="15"/>
          </reference>
          <reference field="13" count="1">
            <x v="3"/>
          </reference>
        </references>
      </pivotArea>
    </format>
    <format dxfId="13746">
      <pivotArea dataOnly="0" labelOnly="1" fieldPosition="0">
        <references count="2">
          <reference field="2" count="1" selected="0">
            <x v="16"/>
          </reference>
          <reference field="13" count="4">
            <x v="0"/>
            <x v="1"/>
            <x v="2"/>
            <x v="3"/>
          </reference>
        </references>
      </pivotArea>
    </format>
    <format dxfId="13745">
      <pivotArea dataOnly="0" labelOnly="1" fieldPosition="0">
        <references count="2">
          <reference field="2" count="1" selected="0">
            <x v="17"/>
          </reference>
          <reference field="13" count="2">
            <x v="0"/>
            <x v="4"/>
          </reference>
        </references>
      </pivotArea>
    </format>
    <format dxfId="13744">
      <pivotArea dataOnly="0" labelOnly="1" fieldPosition="0">
        <references count="2">
          <reference field="2" count="1" selected="0">
            <x v="18"/>
          </reference>
          <reference field="13" count="1">
            <x v="1"/>
          </reference>
        </references>
      </pivotArea>
    </format>
    <format dxfId="13743">
      <pivotArea dataOnly="0" labelOnly="1" fieldPosition="0">
        <references count="2">
          <reference field="2" count="1" selected="0">
            <x v="19"/>
          </reference>
          <reference field="13" count="4">
            <x v="0"/>
            <x v="2"/>
            <x v="3"/>
            <x v="4"/>
          </reference>
        </references>
      </pivotArea>
    </format>
    <format dxfId="13742">
      <pivotArea dataOnly="0" labelOnly="1" fieldPosition="0">
        <references count="2">
          <reference field="2" count="1" selected="0">
            <x v="20"/>
          </reference>
          <reference field="13" count="4">
            <x v="0"/>
            <x v="1"/>
            <x v="2"/>
            <x v="3"/>
          </reference>
        </references>
      </pivotArea>
    </format>
    <format dxfId="13741">
      <pivotArea dataOnly="0" labelOnly="1" fieldPosition="0">
        <references count="3">
          <reference field="2" count="1" selected="0">
            <x v="0"/>
          </reference>
          <reference field="13" count="1" selected="0">
            <x v="0"/>
          </reference>
          <reference field="14" count="3">
            <x v="16"/>
            <x v="17"/>
            <x v="19"/>
          </reference>
        </references>
      </pivotArea>
    </format>
    <format dxfId="13740">
      <pivotArea dataOnly="0" labelOnly="1" fieldPosition="0">
        <references count="3">
          <reference field="2" count="1" selected="0">
            <x v="0"/>
          </reference>
          <reference field="13" count="1" selected="0">
            <x v="1"/>
          </reference>
          <reference field="14" count="2">
            <x v="23"/>
            <x v="26"/>
          </reference>
        </references>
      </pivotArea>
    </format>
    <format dxfId="13739">
      <pivotArea dataOnly="0" labelOnly="1" fieldPosition="0">
        <references count="3">
          <reference field="2" count="1" selected="0">
            <x v="1"/>
          </reference>
          <reference field="13" count="1" selected="0">
            <x v="1"/>
          </reference>
          <reference field="14" count="1">
            <x v="25"/>
          </reference>
        </references>
      </pivotArea>
    </format>
    <format dxfId="13738">
      <pivotArea dataOnly="0" labelOnly="1" fieldPosition="0">
        <references count="3">
          <reference field="2" count="1" selected="0">
            <x v="2"/>
          </reference>
          <reference field="13" count="1" selected="0">
            <x v="3"/>
          </reference>
          <reference field="14" count="1">
            <x v="6"/>
          </reference>
        </references>
      </pivotArea>
    </format>
    <format dxfId="13737">
      <pivotArea dataOnly="0" labelOnly="1" fieldPosition="0">
        <references count="3">
          <reference field="2" count="1" selected="0">
            <x v="3"/>
          </reference>
          <reference field="13" count="1" selected="0">
            <x v="0"/>
          </reference>
          <reference field="14" count="1">
            <x v="17"/>
          </reference>
        </references>
      </pivotArea>
    </format>
    <format dxfId="13736">
      <pivotArea dataOnly="0" labelOnly="1" fieldPosition="0">
        <references count="3">
          <reference field="2" count="1" selected="0">
            <x v="4"/>
          </reference>
          <reference field="13" count="1" selected="0">
            <x v="0"/>
          </reference>
          <reference field="14" count="1">
            <x v="18"/>
          </reference>
        </references>
      </pivotArea>
    </format>
    <format dxfId="13735">
      <pivotArea dataOnly="0" labelOnly="1" fieldPosition="0">
        <references count="3">
          <reference field="2" count="1" selected="0">
            <x v="5"/>
          </reference>
          <reference field="13" count="1" selected="0">
            <x v="3"/>
          </reference>
          <reference field="14" count="2">
            <x v="1"/>
            <x v="5"/>
          </reference>
        </references>
      </pivotArea>
    </format>
    <format dxfId="13734">
      <pivotArea dataOnly="0" labelOnly="1" fieldPosition="0">
        <references count="3">
          <reference field="2" count="1" selected="0">
            <x v="6"/>
          </reference>
          <reference field="13" count="1" selected="0">
            <x v="1"/>
          </reference>
          <reference field="14" count="1">
            <x v="26"/>
          </reference>
        </references>
      </pivotArea>
    </format>
    <format dxfId="13733">
      <pivotArea dataOnly="0" labelOnly="1" fieldPosition="0">
        <references count="3">
          <reference field="2" count="1" selected="0">
            <x v="7"/>
          </reference>
          <reference field="13" count="1" selected="0">
            <x v="0"/>
          </reference>
          <reference field="14" count="1">
            <x v="20"/>
          </reference>
        </references>
      </pivotArea>
    </format>
    <format dxfId="13732">
      <pivotArea dataOnly="0" labelOnly="1" fieldPosition="0">
        <references count="3">
          <reference field="2" count="1" selected="0">
            <x v="8"/>
          </reference>
          <reference field="13" count="1" selected="0">
            <x v="1"/>
          </reference>
          <reference field="14" count="1">
            <x v="27"/>
          </reference>
        </references>
      </pivotArea>
    </format>
    <format dxfId="13731">
      <pivotArea dataOnly="0" labelOnly="1" fieldPosition="0">
        <references count="3">
          <reference field="2" count="1" selected="0">
            <x v="8"/>
          </reference>
          <reference field="13" count="1" selected="0">
            <x v="3"/>
          </reference>
          <reference field="14" count="1">
            <x v="1"/>
          </reference>
        </references>
      </pivotArea>
    </format>
    <format dxfId="13730">
      <pivotArea dataOnly="0" labelOnly="1" fieldPosition="0">
        <references count="3">
          <reference field="2" count="1" selected="0">
            <x v="8"/>
          </reference>
          <reference field="13" count="1" selected="0">
            <x v="4"/>
          </reference>
          <reference field="14" count="2">
            <x v="8"/>
            <x v="11"/>
          </reference>
        </references>
      </pivotArea>
    </format>
    <format dxfId="13729">
      <pivotArea dataOnly="0" labelOnly="1" fieldPosition="0">
        <references count="3">
          <reference field="2" count="1" selected="0">
            <x v="9"/>
          </reference>
          <reference field="13" count="1" selected="0">
            <x v="0"/>
          </reference>
          <reference field="14" count="1">
            <x v="19"/>
          </reference>
        </references>
      </pivotArea>
    </format>
    <format dxfId="13728">
      <pivotArea dataOnly="0" labelOnly="1" fieldPosition="0">
        <references count="3">
          <reference field="2" count="1" selected="0">
            <x v="9"/>
          </reference>
          <reference field="13" count="1" selected="0">
            <x v="3"/>
          </reference>
          <reference field="14" count="4">
            <x v="2"/>
            <x v="3"/>
            <x v="4"/>
            <x v="6"/>
          </reference>
        </references>
      </pivotArea>
    </format>
    <format dxfId="13727">
      <pivotArea dataOnly="0" labelOnly="1" fieldPosition="0">
        <references count="3">
          <reference field="2" count="1" selected="0">
            <x v="9"/>
          </reference>
          <reference field="13" count="1" selected="0">
            <x v="4"/>
          </reference>
          <reference field="14" count="1">
            <x v="8"/>
          </reference>
        </references>
      </pivotArea>
    </format>
    <format dxfId="13726">
      <pivotArea dataOnly="0" labelOnly="1" fieldPosition="0">
        <references count="3">
          <reference field="2" count="1" selected="0">
            <x v="10"/>
          </reference>
          <reference field="13" count="1" selected="0">
            <x v="0"/>
          </reference>
          <reference field="14" count="2">
            <x v="16"/>
            <x v="22"/>
          </reference>
        </references>
      </pivotArea>
    </format>
    <format dxfId="13725">
      <pivotArea dataOnly="0" labelOnly="1" fieldPosition="0">
        <references count="3">
          <reference field="2" count="1" selected="0">
            <x v="11"/>
          </reference>
          <reference field="13" count="1" selected="0">
            <x v="3"/>
          </reference>
          <reference field="14" count="1">
            <x v="2"/>
          </reference>
        </references>
      </pivotArea>
    </format>
    <format dxfId="13724">
      <pivotArea dataOnly="0" labelOnly="1" fieldPosition="0">
        <references count="3">
          <reference field="2" count="1" selected="0">
            <x v="12"/>
          </reference>
          <reference field="13" count="1" selected="0">
            <x v="3"/>
          </reference>
          <reference field="14" count="1">
            <x v="6"/>
          </reference>
        </references>
      </pivotArea>
    </format>
    <format dxfId="13723">
      <pivotArea dataOnly="0" labelOnly="1" fieldPosition="0">
        <references count="3">
          <reference field="2" count="1" selected="0">
            <x v="13"/>
          </reference>
          <reference field="13" count="1" selected="0">
            <x v="1"/>
          </reference>
          <reference field="14" count="1">
            <x v="24"/>
          </reference>
        </references>
      </pivotArea>
    </format>
    <format dxfId="13722">
      <pivotArea dataOnly="0" labelOnly="1" fieldPosition="0">
        <references count="3">
          <reference field="2" count="1" selected="0">
            <x v="14"/>
          </reference>
          <reference field="13" count="1" selected="0">
            <x v="2"/>
          </reference>
          <reference field="14" count="2">
            <x v="29"/>
            <x v="30"/>
          </reference>
        </references>
      </pivotArea>
    </format>
    <format dxfId="13721">
      <pivotArea dataOnly="0" labelOnly="1" fieldPosition="0">
        <references count="3">
          <reference field="2" count="1" selected="0">
            <x v="14"/>
          </reference>
          <reference field="13" count="1" selected="0">
            <x v="3"/>
          </reference>
          <reference field="14" count="1">
            <x v="7"/>
          </reference>
        </references>
      </pivotArea>
    </format>
    <format dxfId="13720">
      <pivotArea dataOnly="0" labelOnly="1" fieldPosition="0">
        <references count="3">
          <reference field="2" count="1" selected="0">
            <x v="14"/>
          </reference>
          <reference field="13" count="1" selected="0">
            <x v="4"/>
          </reference>
          <reference field="14" count="1">
            <x v="8"/>
          </reference>
        </references>
      </pivotArea>
    </format>
    <format dxfId="13719">
      <pivotArea dataOnly="0" labelOnly="1" fieldPosition="0">
        <references count="3">
          <reference field="2" count="1" selected="0">
            <x v="15"/>
          </reference>
          <reference field="13" count="1" selected="0">
            <x v="3"/>
          </reference>
          <reference field="14" count="1">
            <x v="6"/>
          </reference>
        </references>
      </pivotArea>
    </format>
    <format dxfId="13718">
      <pivotArea dataOnly="0" labelOnly="1" fieldPosition="0">
        <references count="3">
          <reference field="2" count="1" selected="0">
            <x v="16"/>
          </reference>
          <reference field="13" count="1" selected="0">
            <x v="0"/>
          </reference>
          <reference field="14" count="1">
            <x v="21"/>
          </reference>
        </references>
      </pivotArea>
    </format>
    <format dxfId="13717">
      <pivotArea dataOnly="0" labelOnly="1" fieldPosition="0">
        <references count="3">
          <reference field="2" count="1" selected="0">
            <x v="16"/>
          </reference>
          <reference field="13" count="1" selected="0">
            <x v="1"/>
          </reference>
          <reference field="14" count="1">
            <x v="24"/>
          </reference>
        </references>
      </pivotArea>
    </format>
    <format dxfId="13716">
      <pivotArea dataOnly="0" labelOnly="1" fieldPosition="0">
        <references count="3">
          <reference field="2" count="1" selected="0">
            <x v="16"/>
          </reference>
          <reference field="13" count="1" selected="0">
            <x v="2"/>
          </reference>
          <reference field="14" count="2">
            <x v="29"/>
            <x v="31"/>
          </reference>
        </references>
      </pivotArea>
    </format>
    <format dxfId="13715">
      <pivotArea dataOnly="0" labelOnly="1" fieldPosition="0">
        <references count="3">
          <reference field="2" count="1" selected="0">
            <x v="16"/>
          </reference>
          <reference field="13" count="1" selected="0">
            <x v="3"/>
          </reference>
          <reference field="14" count="2">
            <x v="0"/>
            <x v="1"/>
          </reference>
        </references>
      </pivotArea>
    </format>
    <format dxfId="13714">
      <pivotArea dataOnly="0" labelOnly="1" fieldPosition="0">
        <references count="3">
          <reference field="2" count="1" selected="0">
            <x v="17"/>
          </reference>
          <reference field="13" count="1" selected="0">
            <x v="0"/>
          </reference>
          <reference field="14" count="2">
            <x v="18"/>
            <x v="22"/>
          </reference>
        </references>
      </pivotArea>
    </format>
    <format dxfId="13713">
      <pivotArea dataOnly="0" labelOnly="1" fieldPosition="0">
        <references count="3">
          <reference field="2" count="1" selected="0">
            <x v="17"/>
          </reference>
          <reference field="13" count="1" selected="0">
            <x v="4"/>
          </reference>
          <reference field="14" count="1">
            <x v="8"/>
          </reference>
        </references>
      </pivotArea>
    </format>
    <format dxfId="13712">
      <pivotArea dataOnly="0" labelOnly="1" fieldPosition="0">
        <references count="3">
          <reference field="2" count="1" selected="0">
            <x v="18"/>
          </reference>
          <reference field="13" count="1" selected="0">
            <x v="1"/>
          </reference>
          <reference field="14" count="1">
            <x v="24"/>
          </reference>
        </references>
      </pivotArea>
    </format>
    <format dxfId="13711">
      <pivotArea dataOnly="0" labelOnly="1" fieldPosition="0">
        <references count="3">
          <reference field="2" count="1" selected="0">
            <x v="19"/>
          </reference>
          <reference field="13" count="1" selected="0">
            <x v="0"/>
          </reference>
          <reference field="14" count="1">
            <x v="16"/>
          </reference>
        </references>
      </pivotArea>
    </format>
    <format dxfId="13710">
      <pivotArea dataOnly="0" labelOnly="1" fieldPosition="0">
        <references count="3">
          <reference field="2" count="1" selected="0">
            <x v="19"/>
          </reference>
          <reference field="13" count="1" selected="0">
            <x v="2"/>
          </reference>
          <reference field="14" count="2">
            <x v="29"/>
            <x v="30"/>
          </reference>
        </references>
      </pivotArea>
    </format>
    <format dxfId="13709">
      <pivotArea dataOnly="0" labelOnly="1" fieldPosition="0">
        <references count="3">
          <reference field="2" count="1" selected="0">
            <x v="19"/>
          </reference>
          <reference field="13" count="1" selected="0">
            <x v="3"/>
          </reference>
          <reference field="14" count="1">
            <x v="6"/>
          </reference>
        </references>
      </pivotArea>
    </format>
    <format dxfId="13708">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3707">
      <pivotArea dataOnly="0" labelOnly="1" fieldPosition="0">
        <references count="3">
          <reference field="2" count="1" selected="0">
            <x v="20"/>
          </reference>
          <reference field="13" count="1" selected="0">
            <x v="0"/>
          </reference>
          <reference field="14" count="2">
            <x v="18"/>
            <x v="22"/>
          </reference>
        </references>
      </pivotArea>
    </format>
    <format dxfId="13706">
      <pivotArea dataOnly="0" labelOnly="1" fieldPosition="0">
        <references count="3">
          <reference field="2" count="1" selected="0">
            <x v="20"/>
          </reference>
          <reference field="13" count="1" selected="0">
            <x v="1"/>
          </reference>
          <reference field="14" count="1">
            <x v="28"/>
          </reference>
        </references>
      </pivotArea>
    </format>
    <format dxfId="13705">
      <pivotArea dataOnly="0" labelOnly="1" fieldPosition="0">
        <references count="3">
          <reference field="2" count="1" selected="0">
            <x v="20"/>
          </reference>
          <reference field="13" count="1" selected="0">
            <x v="2"/>
          </reference>
          <reference field="14" count="1">
            <x v="32"/>
          </reference>
        </references>
      </pivotArea>
    </format>
    <format dxfId="13704">
      <pivotArea dataOnly="0" labelOnly="1" fieldPosition="0">
        <references count="3">
          <reference field="2" count="1" selected="0">
            <x v="20"/>
          </reference>
          <reference field="13" count="1" selected="0">
            <x v="3"/>
          </reference>
          <reference field="14" count="1">
            <x v="6"/>
          </reference>
        </references>
      </pivotArea>
    </format>
    <format dxfId="13703">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3702">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3701">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3700">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3699">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3698">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3697">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3696">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3695">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3694">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3693">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3692">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3691">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3690">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3689">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3688">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3687">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3686">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3685">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3684">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3683">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3682">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3681">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3680">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3679">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3678">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3677">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3676">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3675">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3674">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3673">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3672">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3671">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3670">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3669">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3668">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3667">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3666">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3665">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3664">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3663">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3662">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3661">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3660">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3659">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3658">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3657">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3656">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3655">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3654">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3653">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3652">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3651">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3650">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3649">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3648">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3647">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3646">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3645">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3644">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3643">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3642">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3641">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3640">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3639">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3638">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3637">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3636">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3635">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3634">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3633">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3632">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3631">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3630">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3629">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3628">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3627">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3626">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3625">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3624">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3623">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3622">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3621">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3620">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3619">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3618">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3617">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3616">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3615">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3614">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3613">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3612">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3611">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3610">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3609">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3608">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3607">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3606">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3605">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3604">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3603">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3602">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3601">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3600">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3599">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3598">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3597">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3596">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3595">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3594">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3593">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3592">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3591">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3590">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3589">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3588">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3587">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3586">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3585">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3584">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3583">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3582">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3581">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3580">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3579">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3578">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3577">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3576">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3575">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3574">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3573">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3572">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3571">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3570">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3569">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3568">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3567">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3566">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3565">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3564">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3563">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3562">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3561">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3560">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3559">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3558">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3557">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3556">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3555">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3554">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3553">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3552">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3551">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3550">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3549">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3548">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3547">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3546">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3545">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3544">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3543">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3542">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3541">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3540">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3539">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3538">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3537">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3536">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3535">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3534">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3533">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3532">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3531">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3530">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3529">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3528">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3527">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3526">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3525">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3524">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3523">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3522">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3521">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3520">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3519">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3518">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3517">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3516">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3515">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3514">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3513">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3512">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3511">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3510">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3509">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3508">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3507">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3506">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3505">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3504">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3503">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3502">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3501">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3500">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3499">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3498">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3497">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3496">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3495">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3494">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3493">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3492">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3491">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3490">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3489">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3488">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3487">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3486">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3485">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3484">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3483">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3482">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3481">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3480">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3479">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3478">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3477">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3476">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3475">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3474">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3473">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3472">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3471">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3470">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3469">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3468">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3467">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3466">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3465">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3464">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3463">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3462">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3461">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3460">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3459">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3458">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3457">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3456">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3455">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3454">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3453">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3452">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3451">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3450">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3449">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3448">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3447">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3446">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3445">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3444">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3443">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3442">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3441">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3440">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3439">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3438">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3437">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3436">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3435">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3434">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3433">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3432">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3431">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3430">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3429">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3428">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3427">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3426">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3425">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3424">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3423">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3422">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3421">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3420">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3419">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3418">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3417">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3416">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3415">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3414">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3413">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3412">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3411">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3410">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3409">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3408">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3407">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3406">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3405">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3404">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3403">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3402">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3401">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3400">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3399">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3398">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3397">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3396">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3395">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3394">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3393">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3392">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3391">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3390">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3389">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3388">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3387">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3386">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3385">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3384">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3383">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3382">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3381">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3380">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3379">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3378">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3377">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3376">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3375">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3374">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3373">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3372">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3371">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3370">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3369">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3368">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3367">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3366">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3365">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3364">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3363">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3362">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3361">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3360">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3359">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3358">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3357">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3356">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3355">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3354">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3353">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3352">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3351">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3350">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3349">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3348">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3347">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3346">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3345">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3344">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3343">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3342">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3341">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3340">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3339">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3338">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3337">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3336">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3335">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3334">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3333">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3332">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3331">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3330">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3329">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3328">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3327">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3326">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3325">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3324">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3323">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3322">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3321">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3320">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3319">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3318">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3317">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3316">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3315">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3314">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3313">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3312">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3311">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3310">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3309">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3308">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3307">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3306">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3305">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3304">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3303">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3302">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3301">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3300">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3299">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3298">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3297">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3296">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3295">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3294">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3293">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3292">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3291">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3290">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3289">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3288">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3287">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3286">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3285">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3284">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3283">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3282">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3281">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3280">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3279">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3278">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3277">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3276">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3275">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3274">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3273">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3272">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3271">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3270">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3269">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3268">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3267">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3266">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3265">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3264">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3263">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3262">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3261">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3260">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3259">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3258">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3257">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3256">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3255">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3254">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3253">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3252">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3251">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3250">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3249">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3248">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3247">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3246">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3245">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3244">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3243">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3242">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3241">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3240">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3239">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3238">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3237">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3236">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3235">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3234">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3233">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3232">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3231">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3230">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3229">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3228">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3227">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3226">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3225">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3224">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3223">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3222">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3221">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3220">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3219">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3218">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3217">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3216">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3215">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3214">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3213">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3212">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3211">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3210">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3209">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3208">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3207">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3206">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3205">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3204">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3203">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3202">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3201">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3200">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3199">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3198">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3197">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3196">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3195">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3194">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3193">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3192">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3191">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3190">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3189">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3188">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3187">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3186">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3185">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3184">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3183">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3182">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3181">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3180">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3179">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3178">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3177">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3176">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3175">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3174">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3173">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3172">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3171">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3170">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3169">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3168">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3167">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3166">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3165">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3164">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3163">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3162">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3161">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3160">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3159">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3158">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3157">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3156">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3155">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3154">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3153">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3152">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3151">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3150">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3149">
      <pivotArea dataOnly="0" labelOnly="1" outline="0" fieldPosition="0">
        <references count="1">
          <reference field="4294967294" count="8">
            <x v="0"/>
            <x v="1"/>
            <x v="2"/>
            <x v="3"/>
            <x v="4"/>
            <x v="5"/>
            <x v="6"/>
            <x v="7"/>
          </reference>
        </references>
      </pivotArea>
    </format>
    <format dxfId="13148">
      <pivotArea dataOnly="0" labelOnly="1" fieldPosition="0">
        <references count="1">
          <reference field="2" count="0"/>
        </references>
      </pivotArea>
    </format>
    <format dxfId="13147">
      <pivotArea dataOnly="0" labelOnly="1" fieldPosition="0">
        <references count="1">
          <reference field="13" count="0"/>
        </references>
      </pivotArea>
    </format>
    <format dxfId="13146">
      <pivotArea dataOnly="0" labelOnly="1" fieldPosition="0">
        <references count="1">
          <reference field="14" count="0"/>
        </references>
      </pivotArea>
    </format>
    <format dxfId="13145">
      <pivotArea dataOnly="0" labelOnly="1" fieldPosition="0">
        <references count="1">
          <reference field="15" count="0"/>
        </references>
      </pivotArea>
    </format>
    <format dxfId="13144">
      <pivotArea outline="0" collapsedLevelsAreSubtotals="1" fieldPosition="0">
        <references count="1">
          <reference field="4294967294" count="2" selected="0">
            <x v="6"/>
            <x v="7"/>
          </reference>
        </references>
      </pivotArea>
    </format>
    <format dxfId="13143">
      <pivotArea outline="0" collapsedLevelsAreSubtotals="1" fieldPosition="0">
        <references count="1">
          <reference field="4294967294" count="2" selected="0">
            <x v="6"/>
            <x v="7"/>
          </reference>
        </references>
      </pivotArea>
    </format>
    <format dxfId="13142">
      <pivotArea field="2" type="button" dataOnly="0" labelOnly="1" outline="0" axis="axisRow" fieldPosition="0"/>
    </format>
    <format dxfId="13141">
      <pivotArea dataOnly="0" labelOnly="1" outline="0" fieldPosition="0">
        <references count="1">
          <reference field="4294967294" count="8">
            <x v="0"/>
            <x v="1"/>
            <x v="2"/>
            <x v="3"/>
            <x v="4"/>
            <x v="5"/>
            <x v="6"/>
            <x v="7"/>
          </reference>
        </references>
      </pivotArea>
    </format>
    <format dxfId="13140">
      <pivotArea field="3" type="button" dataOnly="0" labelOnly="1" outline="0" axis="axisPage" fieldPosition="0"/>
    </format>
    <format dxfId="13139">
      <pivotArea field="2" type="button" dataOnly="0" labelOnly="1" outline="0" axis="axisRow" fieldPosition="0"/>
    </format>
    <format dxfId="13138">
      <pivotArea dataOnly="0" labelOnly="1" fieldPosition="0">
        <references count="1">
          <reference field="2" count="1">
            <x v="14"/>
          </reference>
        </references>
      </pivotArea>
    </format>
    <format dxfId="13137">
      <pivotArea dataOnly="0" labelOnly="1" grandRow="1" outline="0" fieldPosition="0"/>
    </format>
    <format dxfId="13136">
      <pivotArea dataOnly="0" labelOnly="1" fieldPosition="0">
        <references count="2">
          <reference field="2" count="1" selected="0">
            <x v="14"/>
          </reference>
          <reference field="13" count="3">
            <x v="2"/>
            <x v="3"/>
            <x v="4"/>
          </reference>
        </references>
      </pivotArea>
    </format>
    <format dxfId="13135">
      <pivotArea dataOnly="0" labelOnly="1" fieldPosition="0">
        <references count="3">
          <reference field="2" count="1" selected="0">
            <x v="14"/>
          </reference>
          <reference field="13" count="1" selected="0">
            <x v="2"/>
          </reference>
          <reference field="14" count="2">
            <x v="29"/>
            <x v="30"/>
          </reference>
        </references>
      </pivotArea>
    </format>
    <format dxfId="13134">
      <pivotArea dataOnly="0" labelOnly="1" fieldPosition="0">
        <references count="3">
          <reference field="2" count="1" selected="0">
            <x v="14"/>
          </reference>
          <reference field="13" count="1" selected="0">
            <x v="3"/>
          </reference>
          <reference field="14" count="1">
            <x v="7"/>
          </reference>
        </references>
      </pivotArea>
    </format>
    <format dxfId="13133">
      <pivotArea dataOnly="0" labelOnly="1" fieldPosition="0">
        <references count="3">
          <reference field="2" count="1" selected="0">
            <x v="14"/>
          </reference>
          <reference field="13" count="1" selected="0">
            <x v="4"/>
          </reference>
          <reference field="14" count="1">
            <x v="8"/>
          </reference>
        </references>
      </pivotArea>
    </format>
    <format dxfId="13132">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3131">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3130">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3129">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3128">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3127">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3126">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3125">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3124">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3123">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3122">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3121">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3120">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3119">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3118">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3117">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3116">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3115">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3114">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3113">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3112">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3111">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3110">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3109">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3108">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3107">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3106">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3105">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3104">
      <pivotArea outline="0" collapsedLevelsAreSubtotals="1" fieldPosition="0"/>
    </format>
    <format dxfId="13103">
      <pivotArea dataOnly="0" labelOnly="1" outline="0" fieldPosition="0">
        <references count="1">
          <reference field="3" count="1">
            <x v="2"/>
          </reference>
        </references>
      </pivotArea>
    </format>
    <format dxfId="13102">
      <pivotArea dataOnly="0" labelOnly="1" outline="0" fieldPosition="0">
        <references count="1">
          <reference field="4294967294" count="8">
            <x v="0"/>
            <x v="1"/>
            <x v="2"/>
            <x v="3"/>
            <x v="4"/>
            <x v="5"/>
            <x v="6"/>
            <x v="7"/>
          </reference>
        </references>
      </pivotArea>
    </format>
    <format dxfId="13101">
      <pivotArea outline="0" collapsedLevelsAreSubtotals="1" fieldPosition="0">
        <references count="1">
          <reference field="4294967294" count="2" selected="0">
            <x v="6"/>
            <x v="7"/>
          </reference>
        </references>
      </pivotArea>
    </format>
    <format dxfId="13100">
      <pivotArea dataOnly="0" labelOnly="1" outline="0" fieldPosition="0">
        <references count="1">
          <reference field="4294967294" count="2">
            <x v="6"/>
            <x v="7"/>
          </reference>
        </references>
      </pivotArea>
    </format>
    <format dxfId="13099">
      <pivotArea outline="0" collapsedLevelsAreSubtotals="1" fieldPosition="0">
        <references count="1">
          <reference field="4294967294" count="2" selected="0">
            <x v="6"/>
            <x v="7"/>
          </reference>
        </references>
      </pivotArea>
    </format>
    <format dxfId="13098">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3"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51"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48">
    <i>
      <x v="15"/>
    </i>
    <i r="1">
      <x v="3"/>
    </i>
    <i r="2">
      <x v="6"/>
    </i>
    <i r="3">
      <x v="29"/>
    </i>
    <i r="4">
      <x v="1"/>
    </i>
    <i r="5">
      <x/>
    </i>
    <i r="5">
      <x v="33"/>
    </i>
    <i r="5">
      <x v="178"/>
    </i>
    <i r="5">
      <x v="180"/>
    </i>
    <i r="4">
      <x v="131"/>
    </i>
    <i r="5">
      <x/>
    </i>
    <i r="4">
      <x v="132"/>
    </i>
    <i r="5">
      <x/>
    </i>
    <i r="4">
      <x v="133"/>
    </i>
    <i r="5">
      <x/>
    </i>
    <i r="4">
      <x v="151"/>
    </i>
    <i r="5">
      <x/>
    </i>
    <i r="4">
      <x v="154"/>
    </i>
    <i r="5">
      <x/>
    </i>
    <i r="4">
      <x v="155"/>
    </i>
    <i r="5">
      <x/>
    </i>
    <i r="4">
      <x v="156"/>
    </i>
    <i r="5">
      <x/>
    </i>
    <i r="4">
      <x v="157"/>
    </i>
    <i r="5">
      <x/>
    </i>
    <i r="4">
      <x v="158"/>
    </i>
    <i r="5">
      <x/>
    </i>
    <i r="4">
      <x v="159"/>
    </i>
    <i r="5">
      <x/>
    </i>
    <i r="4">
      <x v="162"/>
    </i>
    <i r="5">
      <x/>
    </i>
    <i r="4">
      <x v="163"/>
    </i>
    <i r="5">
      <x/>
    </i>
    <i r="4">
      <x v="164"/>
    </i>
    <i r="5">
      <x/>
    </i>
    <i r="4">
      <x v="165"/>
    </i>
    <i r="5">
      <x/>
    </i>
    <i r="4">
      <x v="166"/>
    </i>
    <i r="5">
      <x/>
    </i>
    <i r="4">
      <x v="307"/>
    </i>
    <i r="5">
      <x/>
    </i>
    <i r="4">
      <x v="308"/>
    </i>
    <i r="5">
      <x/>
    </i>
    <i r="4">
      <x v="309"/>
    </i>
    <i r="5">
      <x/>
    </i>
    <i r="4">
      <x v="310"/>
    </i>
    <i r="5">
      <x/>
    </i>
    <i t="grand">
      <x/>
    </i>
  </rowItems>
  <colFields count="1">
    <field x="-2"/>
  </colFields>
  <colItems count="8">
    <i>
      <x/>
    </i>
    <i i="1">
      <x v="1"/>
    </i>
    <i i="2">
      <x v="2"/>
    </i>
    <i i="3">
      <x v="3"/>
    </i>
    <i i="4">
      <x v="4"/>
    </i>
    <i i="5">
      <x v="5"/>
    </i>
    <i i="6">
      <x v="6"/>
    </i>
    <i i="7">
      <x v="7"/>
    </i>
  </colItems>
  <pageFields count="1">
    <pageField fld="3" item="3"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9">
    <format dxfId="13097">
      <pivotArea outline="0" collapsedLevelsAreSubtotals="1" fieldPosition="0">
        <references count="1">
          <reference field="4294967294" count="2" selected="0">
            <x v="6"/>
            <x v="7"/>
          </reference>
        </references>
      </pivotArea>
    </format>
    <format dxfId="13096">
      <pivotArea dataOnly="0" labelOnly="1" outline="0" fieldPosition="0">
        <references count="1">
          <reference field="4294967294" count="2">
            <x v="6"/>
            <x v="7"/>
          </reference>
        </references>
      </pivotArea>
    </format>
    <format dxfId="13095">
      <pivotArea outline="0" collapsedLevelsAreSubtotals="1" fieldPosition="0">
        <references count="1">
          <reference field="4294967294" count="2" selected="0">
            <x v="6"/>
            <x v="7"/>
          </reference>
        </references>
      </pivotArea>
    </format>
    <format dxfId="13094">
      <pivotArea dataOnly="0" labelOnly="1" outline="0" fieldPosition="0">
        <references count="1">
          <reference field="4294967294" count="2">
            <x v="6"/>
            <x v="7"/>
          </reference>
        </references>
      </pivotArea>
    </format>
    <format dxfId="13093">
      <pivotArea dataOnly="0" labelOnly="1" fieldPosition="0">
        <references count="1">
          <reference field="13" count="0"/>
        </references>
      </pivotArea>
    </format>
    <format dxfId="13092">
      <pivotArea dataOnly="0" labelOnly="1" fieldPosition="0">
        <references count="1">
          <reference field="14" count="0"/>
        </references>
      </pivotArea>
    </format>
    <format dxfId="13091">
      <pivotArea dataOnly="0" labelOnly="1" fieldPosition="0">
        <references count="1">
          <reference field="14" count="0"/>
        </references>
      </pivotArea>
    </format>
    <format dxfId="13090">
      <pivotArea dataOnly="0" labelOnly="1" fieldPosition="0">
        <references count="1">
          <reference field="15" count="0"/>
        </references>
      </pivotArea>
    </format>
    <format dxfId="13089">
      <pivotArea dataOnly="0" labelOnly="1" fieldPosition="0">
        <references count="1">
          <reference field="15" count="0"/>
        </references>
      </pivotArea>
    </format>
    <format dxfId="13088">
      <pivotArea dataOnly="0" labelOnly="1" fieldPosition="0">
        <references count="1">
          <reference field="15" count="0"/>
        </references>
      </pivotArea>
    </format>
    <format dxfId="13087">
      <pivotArea dataOnly="0" labelOnly="1" fieldPosition="0">
        <references count="1">
          <reference field="12" count="0"/>
        </references>
      </pivotArea>
    </format>
    <format dxfId="13086">
      <pivotArea dataOnly="0" labelOnly="1" fieldPosition="0">
        <references count="1">
          <reference field="12" count="0"/>
        </references>
      </pivotArea>
    </format>
    <format dxfId="13085">
      <pivotArea dataOnly="0" labelOnly="1" fieldPosition="0">
        <references count="1">
          <reference field="12" count="0"/>
        </references>
      </pivotArea>
    </format>
    <format dxfId="13084">
      <pivotArea dataOnly="0" labelOnly="1" fieldPosition="0">
        <references count="1">
          <reference field="12" count="0"/>
        </references>
      </pivotArea>
    </format>
    <format dxfId="13083">
      <pivotArea dataOnly="0" labelOnly="1" fieldPosition="0">
        <references count="1">
          <reference field="8" count="0"/>
        </references>
      </pivotArea>
    </format>
    <format dxfId="13082">
      <pivotArea dataOnly="0" labelOnly="1" fieldPosition="0">
        <references count="1">
          <reference field="8" count="0"/>
        </references>
      </pivotArea>
    </format>
    <format dxfId="13081">
      <pivotArea dataOnly="0" labelOnly="1" fieldPosition="0">
        <references count="1">
          <reference field="8" count="0"/>
        </references>
      </pivotArea>
    </format>
    <format dxfId="13080">
      <pivotArea dataOnly="0" labelOnly="1" fieldPosition="0">
        <references count="1">
          <reference field="8" count="0"/>
        </references>
      </pivotArea>
    </format>
    <format dxfId="13079">
      <pivotArea dataOnly="0" labelOnly="1" fieldPosition="0">
        <references count="1">
          <reference field="8" count="0"/>
        </references>
      </pivotArea>
    </format>
    <format dxfId="13078">
      <pivotArea dataOnly="0" labelOnly="1" fieldPosition="0">
        <references count="1">
          <reference field="13" count="0"/>
        </references>
      </pivotArea>
    </format>
    <format dxfId="13077">
      <pivotArea dataOnly="0" labelOnly="1" fieldPosition="0">
        <references count="1">
          <reference field="14" count="0"/>
        </references>
      </pivotArea>
    </format>
    <format dxfId="13076">
      <pivotArea dataOnly="0" labelOnly="1" fieldPosition="0">
        <references count="1">
          <reference field="14" count="0"/>
        </references>
      </pivotArea>
    </format>
    <format dxfId="13075">
      <pivotArea dataOnly="0" labelOnly="1" fieldPosition="0">
        <references count="1">
          <reference field="15" count="0"/>
        </references>
      </pivotArea>
    </format>
    <format dxfId="13074">
      <pivotArea dataOnly="0" labelOnly="1" fieldPosition="0">
        <references count="1">
          <reference field="12" count="0"/>
        </references>
      </pivotArea>
    </format>
    <format dxfId="13073">
      <pivotArea dataOnly="0" labelOnly="1" fieldPosition="0">
        <references count="1">
          <reference field="12" count="0"/>
        </references>
      </pivotArea>
    </format>
    <format dxfId="13072">
      <pivotArea outline="0" collapsedLevelsAreSubtotals="1" fieldPosition="0">
        <references count="1">
          <reference field="4294967294" count="2" selected="0">
            <x v="6"/>
            <x v="7"/>
          </reference>
        </references>
      </pivotArea>
    </format>
    <format dxfId="13071">
      <pivotArea dataOnly="0" labelOnly="1" outline="0" fieldPosition="0">
        <references count="1">
          <reference field="4294967294" count="2">
            <x v="6"/>
            <x v="7"/>
          </reference>
        </references>
      </pivotArea>
    </format>
    <format dxfId="13070">
      <pivotArea type="all" dataOnly="0" outline="0" fieldPosition="0"/>
    </format>
    <format dxfId="13069">
      <pivotArea outline="0" collapsedLevelsAreSubtotals="1" fieldPosition="0"/>
    </format>
    <format dxfId="13068">
      <pivotArea field="2" type="button" dataOnly="0" labelOnly="1" outline="0" axis="axisRow" fieldPosition="0"/>
    </format>
    <format dxfId="13067">
      <pivotArea dataOnly="0" labelOnly="1" fieldPosition="0">
        <references count="1">
          <reference field="2" count="0"/>
        </references>
      </pivotArea>
    </format>
    <format dxfId="13066">
      <pivotArea dataOnly="0" labelOnly="1" grandRow="1" outline="0" fieldPosition="0"/>
    </format>
    <format dxfId="13065">
      <pivotArea dataOnly="0" labelOnly="1" fieldPosition="0">
        <references count="2">
          <reference field="2" count="1" selected="0">
            <x v="0"/>
          </reference>
          <reference field="13" count="2">
            <x v="0"/>
            <x v="1"/>
          </reference>
        </references>
      </pivotArea>
    </format>
    <format dxfId="13064">
      <pivotArea dataOnly="0" labelOnly="1" fieldPosition="0">
        <references count="2">
          <reference field="2" count="1" selected="0">
            <x v="1"/>
          </reference>
          <reference field="13" count="1">
            <x v="1"/>
          </reference>
        </references>
      </pivotArea>
    </format>
    <format dxfId="13063">
      <pivotArea dataOnly="0" labelOnly="1" fieldPosition="0">
        <references count="2">
          <reference field="2" count="1" selected="0">
            <x v="2"/>
          </reference>
          <reference field="13" count="1">
            <x v="3"/>
          </reference>
        </references>
      </pivotArea>
    </format>
    <format dxfId="13062">
      <pivotArea dataOnly="0" labelOnly="1" fieldPosition="0">
        <references count="2">
          <reference field="2" count="1" selected="0">
            <x v="3"/>
          </reference>
          <reference field="13" count="1">
            <x v="0"/>
          </reference>
        </references>
      </pivotArea>
    </format>
    <format dxfId="13061">
      <pivotArea dataOnly="0" labelOnly="1" fieldPosition="0">
        <references count="2">
          <reference field="2" count="1" selected="0">
            <x v="4"/>
          </reference>
          <reference field="13" count="1">
            <x v="0"/>
          </reference>
        </references>
      </pivotArea>
    </format>
    <format dxfId="13060">
      <pivotArea dataOnly="0" labelOnly="1" fieldPosition="0">
        <references count="2">
          <reference field="2" count="1" selected="0">
            <x v="5"/>
          </reference>
          <reference field="13" count="1">
            <x v="3"/>
          </reference>
        </references>
      </pivotArea>
    </format>
    <format dxfId="13059">
      <pivotArea dataOnly="0" labelOnly="1" fieldPosition="0">
        <references count="2">
          <reference field="2" count="1" selected="0">
            <x v="6"/>
          </reference>
          <reference field="13" count="1">
            <x v="1"/>
          </reference>
        </references>
      </pivotArea>
    </format>
    <format dxfId="13058">
      <pivotArea dataOnly="0" labelOnly="1" fieldPosition="0">
        <references count="2">
          <reference field="2" count="1" selected="0">
            <x v="7"/>
          </reference>
          <reference field="13" count="1">
            <x v="0"/>
          </reference>
        </references>
      </pivotArea>
    </format>
    <format dxfId="13057">
      <pivotArea dataOnly="0" labelOnly="1" fieldPosition="0">
        <references count="2">
          <reference field="2" count="1" selected="0">
            <x v="8"/>
          </reference>
          <reference field="13" count="3">
            <x v="1"/>
            <x v="3"/>
            <x v="4"/>
          </reference>
        </references>
      </pivotArea>
    </format>
    <format dxfId="13056">
      <pivotArea dataOnly="0" labelOnly="1" fieldPosition="0">
        <references count="2">
          <reference field="2" count="1" selected="0">
            <x v="9"/>
          </reference>
          <reference field="13" count="3">
            <x v="0"/>
            <x v="3"/>
            <x v="4"/>
          </reference>
        </references>
      </pivotArea>
    </format>
    <format dxfId="13055">
      <pivotArea dataOnly="0" labelOnly="1" fieldPosition="0">
        <references count="2">
          <reference field="2" count="1" selected="0">
            <x v="10"/>
          </reference>
          <reference field="13" count="1">
            <x v="0"/>
          </reference>
        </references>
      </pivotArea>
    </format>
    <format dxfId="13054">
      <pivotArea dataOnly="0" labelOnly="1" fieldPosition="0">
        <references count="2">
          <reference field="2" count="1" selected="0">
            <x v="11"/>
          </reference>
          <reference field="13" count="1">
            <x v="3"/>
          </reference>
        </references>
      </pivotArea>
    </format>
    <format dxfId="13053">
      <pivotArea dataOnly="0" labelOnly="1" fieldPosition="0">
        <references count="2">
          <reference field="2" count="1" selected="0">
            <x v="12"/>
          </reference>
          <reference field="13" count="1">
            <x v="3"/>
          </reference>
        </references>
      </pivotArea>
    </format>
    <format dxfId="13052">
      <pivotArea dataOnly="0" labelOnly="1" fieldPosition="0">
        <references count="2">
          <reference field="2" count="1" selected="0">
            <x v="13"/>
          </reference>
          <reference field="13" count="1">
            <x v="1"/>
          </reference>
        </references>
      </pivotArea>
    </format>
    <format dxfId="13051">
      <pivotArea dataOnly="0" labelOnly="1" fieldPosition="0">
        <references count="2">
          <reference field="2" count="1" selected="0">
            <x v="14"/>
          </reference>
          <reference field="13" count="3">
            <x v="2"/>
            <x v="3"/>
            <x v="4"/>
          </reference>
        </references>
      </pivotArea>
    </format>
    <format dxfId="13050">
      <pivotArea dataOnly="0" labelOnly="1" fieldPosition="0">
        <references count="2">
          <reference field="2" count="1" selected="0">
            <x v="15"/>
          </reference>
          <reference field="13" count="1">
            <x v="3"/>
          </reference>
        </references>
      </pivotArea>
    </format>
    <format dxfId="13049">
      <pivotArea dataOnly="0" labelOnly="1" fieldPosition="0">
        <references count="2">
          <reference field="2" count="1" selected="0">
            <x v="16"/>
          </reference>
          <reference field="13" count="4">
            <x v="0"/>
            <x v="1"/>
            <x v="2"/>
            <x v="3"/>
          </reference>
        </references>
      </pivotArea>
    </format>
    <format dxfId="13048">
      <pivotArea dataOnly="0" labelOnly="1" fieldPosition="0">
        <references count="2">
          <reference field="2" count="1" selected="0">
            <x v="17"/>
          </reference>
          <reference field="13" count="2">
            <x v="0"/>
            <x v="4"/>
          </reference>
        </references>
      </pivotArea>
    </format>
    <format dxfId="13047">
      <pivotArea dataOnly="0" labelOnly="1" fieldPosition="0">
        <references count="2">
          <reference field="2" count="1" selected="0">
            <x v="18"/>
          </reference>
          <reference field="13" count="1">
            <x v="1"/>
          </reference>
        </references>
      </pivotArea>
    </format>
    <format dxfId="13046">
      <pivotArea dataOnly="0" labelOnly="1" fieldPosition="0">
        <references count="2">
          <reference field="2" count="1" selected="0">
            <x v="19"/>
          </reference>
          <reference field="13" count="4">
            <x v="0"/>
            <x v="2"/>
            <x v="3"/>
            <x v="4"/>
          </reference>
        </references>
      </pivotArea>
    </format>
    <format dxfId="13045">
      <pivotArea dataOnly="0" labelOnly="1" fieldPosition="0">
        <references count="2">
          <reference field="2" count="1" selected="0">
            <x v="20"/>
          </reference>
          <reference field="13" count="4">
            <x v="0"/>
            <x v="1"/>
            <x v="2"/>
            <x v="3"/>
          </reference>
        </references>
      </pivotArea>
    </format>
    <format dxfId="13044">
      <pivotArea dataOnly="0" labelOnly="1" fieldPosition="0">
        <references count="3">
          <reference field="2" count="1" selected="0">
            <x v="0"/>
          </reference>
          <reference field="13" count="1" selected="0">
            <x v="0"/>
          </reference>
          <reference field="14" count="3">
            <x v="16"/>
            <x v="17"/>
            <x v="19"/>
          </reference>
        </references>
      </pivotArea>
    </format>
    <format dxfId="13043">
      <pivotArea dataOnly="0" labelOnly="1" fieldPosition="0">
        <references count="3">
          <reference field="2" count="1" selected="0">
            <x v="0"/>
          </reference>
          <reference field="13" count="1" selected="0">
            <x v="1"/>
          </reference>
          <reference field="14" count="2">
            <x v="23"/>
            <x v="26"/>
          </reference>
        </references>
      </pivotArea>
    </format>
    <format dxfId="13042">
      <pivotArea dataOnly="0" labelOnly="1" fieldPosition="0">
        <references count="3">
          <reference field="2" count="1" selected="0">
            <x v="1"/>
          </reference>
          <reference field="13" count="1" selected="0">
            <x v="1"/>
          </reference>
          <reference field="14" count="1">
            <x v="25"/>
          </reference>
        </references>
      </pivotArea>
    </format>
    <format dxfId="13041">
      <pivotArea dataOnly="0" labelOnly="1" fieldPosition="0">
        <references count="3">
          <reference field="2" count="1" selected="0">
            <x v="2"/>
          </reference>
          <reference field="13" count="1" selected="0">
            <x v="3"/>
          </reference>
          <reference field="14" count="1">
            <x v="6"/>
          </reference>
        </references>
      </pivotArea>
    </format>
    <format dxfId="13040">
      <pivotArea dataOnly="0" labelOnly="1" fieldPosition="0">
        <references count="3">
          <reference field="2" count="1" selected="0">
            <x v="3"/>
          </reference>
          <reference field="13" count="1" selected="0">
            <x v="0"/>
          </reference>
          <reference field="14" count="1">
            <x v="17"/>
          </reference>
        </references>
      </pivotArea>
    </format>
    <format dxfId="13039">
      <pivotArea dataOnly="0" labelOnly="1" fieldPosition="0">
        <references count="3">
          <reference field="2" count="1" selected="0">
            <x v="4"/>
          </reference>
          <reference field="13" count="1" selected="0">
            <x v="0"/>
          </reference>
          <reference field="14" count="1">
            <x v="18"/>
          </reference>
        </references>
      </pivotArea>
    </format>
    <format dxfId="13038">
      <pivotArea dataOnly="0" labelOnly="1" fieldPosition="0">
        <references count="3">
          <reference field="2" count="1" selected="0">
            <x v="5"/>
          </reference>
          <reference field="13" count="1" selected="0">
            <x v="3"/>
          </reference>
          <reference field="14" count="2">
            <x v="1"/>
            <x v="5"/>
          </reference>
        </references>
      </pivotArea>
    </format>
    <format dxfId="13037">
      <pivotArea dataOnly="0" labelOnly="1" fieldPosition="0">
        <references count="3">
          <reference field="2" count="1" selected="0">
            <x v="6"/>
          </reference>
          <reference field="13" count="1" selected="0">
            <x v="1"/>
          </reference>
          <reference field="14" count="1">
            <x v="26"/>
          </reference>
        </references>
      </pivotArea>
    </format>
    <format dxfId="13036">
      <pivotArea dataOnly="0" labelOnly="1" fieldPosition="0">
        <references count="3">
          <reference field="2" count="1" selected="0">
            <x v="7"/>
          </reference>
          <reference field="13" count="1" selected="0">
            <x v="0"/>
          </reference>
          <reference field="14" count="1">
            <x v="20"/>
          </reference>
        </references>
      </pivotArea>
    </format>
    <format dxfId="13035">
      <pivotArea dataOnly="0" labelOnly="1" fieldPosition="0">
        <references count="3">
          <reference field="2" count="1" selected="0">
            <x v="8"/>
          </reference>
          <reference field="13" count="1" selected="0">
            <x v="1"/>
          </reference>
          <reference field="14" count="1">
            <x v="27"/>
          </reference>
        </references>
      </pivotArea>
    </format>
    <format dxfId="13034">
      <pivotArea dataOnly="0" labelOnly="1" fieldPosition="0">
        <references count="3">
          <reference field="2" count="1" selected="0">
            <x v="8"/>
          </reference>
          <reference field="13" count="1" selected="0">
            <x v="3"/>
          </reference>
          <reference field="14" count="1">
            <x v="1"/>
          </reference>
        </references>
      </pivotArea>
    </format>
    <format dxfId="13033">
      <pivotArea dataOnly="0" labelOnly="1" fieldPosition="0">
        <references count="3">
          <reference field="2" count="1" selected="0">
            <x v="8"/>
          </reference>
          <reference field="13" count="1" selected="0">
            <x v="4"/>
          </reference>
          <reference field="14" count="2">
            <x v="8"/>
            <x v="11"/>
          </reference>
        </references>
      </pivotArea>
    </format>
    <format dxfId="13032">
      <pivotArea dataOnly="0" labelOnly="1" fieldPosition="0">
        <references count="3">
          <reference field="2" count="1" selected="0">
            <x v="9"/>
          </reference>
          <reference field="13" count="1" selected="0">
            <x v="0"/>
          </reference>
          <reference field="14" count="1">
            <x v="19"/>
          </reference>
        </references>
      </pivotArea>
    </format>
    <format dxfId="13031">
      <pivotArea dataOnly="0" labelOnly="1" fieldPosition="0">
        <references count="3">
          <reference field="2" count="1" selected="0">
            <x v="9"/>
          </reference>
          <reference field="13" count="1" selected="0">
            <x v="3"/>
          </reference>
          <reference field="14" count="4">
            <x v="2"/>
            <x v="3"/>
            <x v="4"/>
            <x v="6"/>
          </reference>
        </references>
      </pivotArea>
    </format>
    <format dxfId="13030">
      <pivotArea dataOnly="0" labelOnly="1" fieldPosition="0">
        <references count="3">
          <reference field="2" count="1" selected="0">
            <x v="9"/>
          </reference>
          <reference field="13" count="1" selected="0">
            <x v="4"/>
          </reference>
          <reference field="14" count="1">
            <x v="8"/>
          </reference>
        </references>
      </pivotArea>
    </format>
    <format dxfId="13029">
      <pivotArea dataOnly="0" labelOnly="1" fieldPosition="0">
        <references count="3">
          <reference field="2" count="1" selected="0">
            <x v="10"/>
          </reference>
          <reference field="13" count="1" selected="0">
            <x v="0"/>
          </reference>
          <reference field="14" count="2">
            <x v="16"/>
            <x v="22"/>
          </reference>
        </references>
      </pivotArea>
    </format>
    <format dxfId="13028">
      <pivotArea dataOnly="0" labelOnly="1" fieldPosition="0">
        <references count="3">
          <reference field="2" count="1" selected="0">
            <x v="11"/>
          </reference>
          <reference field="13" count="1" selected="0">
            <x v="3"/>
          </reference>
          <reference field="14" count="1">
            <x v="2"/>
          </reference>
        </references>
      </pivotArea>
    </format>
    <format dxfId="13027">
      <pivotArea dataOnly="0" labelOnly="1" fieldPosition="0">
        <references count="3">
          <reference field="2" count="1" selected="0">
            <x v="12"/>
          </reference>
          <reference field="13" count="1" selected="0">
            <x v="3"/>
          </reference>
          <reference field="14" count="1">
            <x v="6"/>
          </reference>
        </references>
      </pivotArea>
    </format>
    <format dxfId="13026">
      <pivotArea dataOnly="0" labelOnly="1" fieldPosition="0">
        <references count="3">
          <reference field="2" count="1" selected="0">
            <x v="13"/>
          </reference>
          <reference field="13" count="1" selected="0">
            <x v="1"/>
          </reference>
          <reference field="14" count="1">
            <x v="24"/>
          </reference>
        </references>
      </pivotArea>
    </format>
    <format dxfId="13025">
      <pivotArea dataOnly="0" labelOnly="1" fieldPosition="0">
        <references count="3">
          <reference field="2" count="1" selected="0">
            <x v="14"/>
          </reference>
          <reference field="13" count="1" selected="0">
            <x v="2"/>
          </reference>
          <reference field="14" count="2">
            <x v="29"/>
            <x v="30"/>
          </reference>
        </references>
      </pivotArea>
    </format>
    <format dxfId="13024">
      <pivotArea dataOnly="0" labelOnly="1" fieldPosition="0">
        <references count="3">
          <reference field="2" count="1" selected="0">
            <x v="14"/>
          </reference>
          <reference field="13" count="1" selected="0">
            <x v="3"/>
          </reference>
          <reference field="14" count="1">
            <x v="7"/>
          </reference>
        </references>
      </pivotArea>
    </format>
    <format dxfId="13023">
      <pivotArea dataOnly="0" labelOnly="1" fieldPosition="0">
        <references count="3">
          <reference field="2" count="1" selected="0">
            <x v="14"/>
          </reference>
          <reference field="13" count="1" selected="0">
            <x v="4"/>
          </reference>
          <reference field="14" count="1">
            <x v="8"/>
          </reference>
        </references>
      </pivotArea>
    </format>
    <format dxfId="13022">
      <pivotArea dataOnly="0" labelOnly="1" fieldPosition="0">
        <references count="3">
          <reference field="2" count="1" selected="0">
            <x v="15"/>
          </reference>
          <reference field="13" count="1" selected="0">
            <x v="3"/>
          </reference>
          <reference field="14" count="1">
            <x v="6"/>
          </reference>
        </references>
      </pivotArea>
    </format>
    <format dxfId="13021">
      <pivotArea dataOnly="0" labelOnly="1" fieldPosition="0">
        <references count="3">
          <reference field="2" count="1" selected="0">
            <x v="16"/>
          </reference>
          <reference field="13" count="1" selected="0">
            <x v="0"/>
          </reference>
          <reference field="14" count="1">
            <x v="21"/>
          </reference>
        </references>
      </pivotArea>
    </format>
    <format dxfId="13020">
      <pivotArea dataOnly="0" labelOnly="1" fieldPosition="0">
        <references count="3">
          <reference field="2" count="1" selected="0">
            <x v="16"/>
          </reference>
          <reference field="13" count="1" selected="0">
            <x v="1"/>
          </reference>
          <reference field="14" count="1">
            <x v="24"/>
          </reference>
        </references>
      </pivotArea>
    </format>
    <format dxfId="13019">
      <pivotArea dataOnly="0" labelOnly="1" fieldPosition="0">
        <references count="3">
          <reference field="2" count="1" selected="0">
            <x v="16"/>
          </reference>
          <reference field="13" count="1" selected="0">
            <x v="2"/>
          </reference>
          <reference field="14" count="2">
            <x v="29"/>
            <x v="31"/>
          </reference>
        </references>
      </pivotArea>
    </format>
    <format dxfId="13018">
      <pivotArea dataOnly="0" labelOnly="1" fieldPosition="0">
        <references count="3">
          <reference field="2" count="1" selected="0">
            <x v="16"/>
          </reference>
          <reference field="13" count="1" selected="0">
            <x v="3"/>
          </reference>
          <reference field="14" count="2">
            <x v="0"/>
            <x v="1"/>
          </reference>
        </references>
      </pivotArea>
    </format>
    <format dxfId="13017">
      <pivotArea dataOnly="0" labelOnly="1" fieldPosition="0">
        <references count="3">
          <reference field="2" count="1" selected="0">
            <x v="17"/>
          </reference>
          <reference field="13" count="1" selected="0">
            <x v="0"/>
          </reference>
          <reference field="14" count="2">
            <x v="18"/>
            <x v="22"/>
          </reference>
        </references>
      </pivotArea>
    </format>
    <format dxfId="13016">
      <pivotArea dataOnly="0" labelOnly="1" fieldPosition="0">
        <references count="3">
          <reference field="2" count="1" selected="0">
            <x v="17"/>
          </reference>
          <reference field="13" count="1" selected="0">
            <x v="4"/>
          </reference>
          <reference field="14" count="1">
            <x v="8"/>
          </reference>
        </references>
      </pivotArea>
    </format>
    <format dxfId="13015">
      <pivotArea dataOnly="0" labelOnly="1" fieldPosition="0">
        <references count="3">
          <reference field="2" count="1" selected="0">
            <x v="18"/>
          </reference>
          <reference field="13" count="1" selected="0">
            <x v="1"/>
          </reference>
          <reference field="14" count="1">
            <x v="24"/>
          </reference>
        </references>
      </pivotArea>
    </format>
    <format dxfId="13014">
      <pivotArea dataOnly="0" labelOnly="1" fieldPosition="0">
        <references count="3">
          <reference field="2" count="1" selected="0">
            <x v="19"/>
          </reference>
          <reference field="13" count="1" selected="0">
            <x v="0"/>
          </reference>
          <reference field="14" count="1">
            <x v="16"/>
          </reference>
        </references>
      </pivotArea>
    </format>
    <format dxfId="13013">
      <pivotArea dataOnly="0" labelOnly="1" fieldPosition="0">
        <references count="3">
          <reference field="2" count="1" selected="0">
            <x v="19"/>
          </reference>
          <reference field="13" count="1" selected="0">
            <x v="2"/>
          </reference>
          <reference field="14" count="2">
            <x v="29"/>
            <x v="30"/>
          </reference>
        </references>
      </pivotArea>
    </format>
    <format dxfId="13012">
      <pivotArea dataOnly="0" labelOnly="1" fieldPosition="0">
        <references count="3">
          <reference field="2" count="1" selected="0">
            <x v="19"/>
          </reference>
          <reference field="13" count="1" selected="0">
            <x v="3"/>
          </reference>
          <reference field="14" count="1">
            <x v="6"/>
          </reference>
        </references>
      </pivotArea>
    </format>
    <format dxfId="13011">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3010">
      <pivotArea dataOnly="0" labelOnly="1" fieldPosition="0">
        <references count="3">
          <reference field="2" count="1" selected="0">
            <x v="20"/>
          </reference>
          <reference field="13" count="1" selected="0">
            <x v="0"/>
          </reference>
          <reference field="14" count="2">
            <x v="18"/>
            <x v="22"/>
          </reference>
        </references>
      </pivotArea>
    </format>
    <format dxfId="13009">
      <pivotArea dataOnly="0" labelOnly="1" fieldPosition="0">
        <references count="3">
          <reference field="2" count="1" selected="0">
            <x v="20"/>
          </reference>
          <reference field="13" count="1" selected="0">
            <x v="1"/>
          </reference>
          <reference field="14" count="1">
            <x v="28"/>
          </reference>
        </references>
      </pivotArea>
    </format>
    <format dxfId="13008">
      <pivotArea dataOnly="0" labelOnly="1" fieldPosition="0">
        <references count="3">
          <reference field="2" count="1" selected="0">
            <x v="20"/>
          </reference>
          <reference field="13" count="1" selected="0">
            <x v="2"/>
          </reference>
          <reference field="14" count="1">
            <x v="32"/>
          </reference>
        </references>
      </pivotArea>
    </format>
    <format dxfId="13007">
      <pivotArea dataOnly="0" labelOnly="1" fieldPosition="0">
        <references count="3">
          <reference field="2" count="1" selected="0">
            <x v="20"/>
          </reference>
          <reference field="13" count="1" selected="0">
            <x v="3"/>
          </reference>
          <reference field="14" count="1">
            <x v="6"/>
          </reference>
        </references>
      </pivotArea>
    </format>
    <format dxfId="13006">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3005">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3004">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3003">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3002">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3001">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3000">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2999">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2998">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2997">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2996">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2995">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2994">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2993">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2992">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2991">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2990">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2989">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2988">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2987">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2986">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2985">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2984">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2983">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2982">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2981">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2980">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2979">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2978">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2977">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2976">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2975">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2974">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2973">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2972">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2971">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2970">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2969">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2968">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2967">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2966">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2965">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2964">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2963">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2962">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2961">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2960">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2959">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2958">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2957">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2956">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2955">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2954">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2953">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2952">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2951">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2950">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2949">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2948">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2947">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2946">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2945">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2944">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2943">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2942">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2941">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2940">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2939">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2938">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2937">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2936">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2935">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2934">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2933">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2932">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2931">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2930">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2929">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2928">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2927">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2926">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2925">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2924">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2923">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2922">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2921">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2920">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2919">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2918">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2917">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2916">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2915">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2914">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2913">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2912">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2911">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2910">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2909">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2908">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2907">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2906">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2905">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2904">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2903">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2902">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2901">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2900">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2899">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2898">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2897">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2896">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2895">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2894">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2893">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2892">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2891">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2890">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2889">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2888">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2887">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2886">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2885">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2884">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2883">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2882">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2881">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2880">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2879">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2878">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2877">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2876">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2875">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2874">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2873">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2872">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2871">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2870">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2869">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2868">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2867">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2866">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2865">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2864">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2863">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2862">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2861">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2860">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2859">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2858">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2857">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2856">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2855">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2854">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2853">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2852">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2851">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2850">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2849">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2848">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2847">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2846">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2845">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2844">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2843">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2842">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2841">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2840">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2839">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2838">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2837">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2836">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2835">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2834">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2833">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2832">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2831">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2830">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2829">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2828">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2827">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2826">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2825">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2824">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2823">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2822">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2821">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2820">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2819">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2818">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2817">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2816">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2815">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2814">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2813">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2812">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2811">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2810">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2809">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2808">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2807">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2806">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2805">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2804">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2803">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2802">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2801">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2800">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2799">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2798">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2797">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2796">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2795">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2794">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2793">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2792">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2791">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2790">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2789">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2788">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2787">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2786">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2785">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2784">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2783">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2782">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2781">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2780">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2779">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2778">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2777">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2776">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2775">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2774">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2773">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2772">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2771">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2770">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2769">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2768">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2767">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2766">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2765">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2764">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2763">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2762">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2761">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2760">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2759">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2758">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2757">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2756">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2755">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2754">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2753">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2752">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2751">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2750">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2749">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2748">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2747">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2746">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2745">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2744">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2743">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2742">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2741">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2740">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2739">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2738">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2737">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2736">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2735">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2734">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2733">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2732">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2731">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2730">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2729">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2728">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2727">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2726">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2725">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2724">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2723">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2722">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2721">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2720">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2719">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2718">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2717">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2716">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2715">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2714">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2713">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2712">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2711">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2710">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2709">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2708">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2707">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2706">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2705">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2704">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2703">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2702">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2701">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2700">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2699">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2698">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2697">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2696">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2695">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2694">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2693">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2692">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2691">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2690">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2689">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2688">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2687">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2686">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2685">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2684">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2683">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2682">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2681">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2680">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2679">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2678">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2677">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2676">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2675">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2674">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2673">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2672">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2671">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2670">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2669">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2668">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2667">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2666">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2665">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2664">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2663">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2662">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2661">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2660">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2659">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2658">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2657">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2656">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2655">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2654">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2653">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2652">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2651">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2650">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2649">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2648">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2647">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2646">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2645">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2644">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2643">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2642">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2641">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2640">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2639">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2638">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2637">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2636">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2635">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2634">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2633">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2632">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2631">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2630">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2629">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2628">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2627">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2626">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2625">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2624">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2623">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2622">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2621">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2620">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2619">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2618">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2617">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2616">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2615">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2614">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2613">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2612">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2611">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2610">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2609">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2608">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2607">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2606">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2605">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2604">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2603">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2602">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2601">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2600">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2599">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2598">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2597">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2596">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2595">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2594">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2593">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2592">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2591">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2590">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2589">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2588">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2587">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2586">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2585">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2584">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2583">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2582">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2581">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2580">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2579">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2578">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2577">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2576">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2575">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2574">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2573">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2572">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2571">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2570">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2569">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2568">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2567">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2566">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2565">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2564">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2563">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2562">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2561">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2560">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2559">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2558">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2557">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2556">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2555">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2554">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2553">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2552">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2551">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2550">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2549">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2548">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2547">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2546">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2545">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2544">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2543">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2542">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2541">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2540">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2539">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2538">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2537">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2536">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2535">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2534">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2533">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2532">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2531">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2530">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2529">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2528">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2527">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2526">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2525">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2524">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2523">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2522">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2521">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2520">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2519">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2518">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2517">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2516">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2515">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2514">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2513">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2512">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2511">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2510">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2509">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2508">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2507">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2506">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2505">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2504">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2503">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2502">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2501">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2500">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2499">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2498">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2497">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2496">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2495">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2494">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2493">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2492">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2491">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2490">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2489">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2488">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2487">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2486">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2485">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2484">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2483">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2482">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2481">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2480">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2479">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2478">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2477">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2476">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2475">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2474">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2473">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2472">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2471">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2470">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2469">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2468">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2467">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2466">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2465">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2464">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2463">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2462">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2461">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2460">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2459">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2458">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2457">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2456">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2455">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2454">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2453">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2452">
      <pivotArea dataOnly="0" labelOnly="1" outline="0" fieldPosition="0">
        <references count="1">
          <reference field="4294967294" count="8">
            <x v="0"/>
            <x v="1"/>
            <x v="2"/>
            <x v="3"/>
            <x v="4"/>
            <x v="5"/>
            <x v="6"/>
            <x v="7"/>
          </reference>
        </references>
      </pivotArea>
    </format>
    <format dxfId="12451">
      <pivotArea dataOnly="0" labelOnly="1" fieldPosition="0">
        <references count="1">
          <reference field="2" count="0"/>
        </references>
      </pivotArea>
    </format>
    <format dxfId="12450">
      <pivotArea dataOnly="0" labelOnly="1" fieldPosition="0">
        <references count="1">
          <reference field="13" count="0"/>
        </references>
      </pivotArea>
    </format>
    <format dxfId="12449">
      <pivotArea dataOnly="0" labelOnly="1" fieldPosition="0">
        <references count="1">
          <reference field="14" count="0"/>
        </references>
      </pivotArea>
    </format>
    <format dxfId="12448">
      <pivotArea dataOnly="0" labelOnly="1" fieldPosition="0">
        <references count="1">
          <reference field="15" count="0"/>
        </references>
      </pivotArea>
    </format>
    <format dxfId="12447">
      <pivotArea outline="0" collapsedLevelsAreSubtotals="1" fieldPosition="0">
        <references count="1">
          <reference field="4294967294" count="2" selected="0">
            <x v="6"/>
            <x v="7"/>
          </reference>
        </references>
      </pivotArea>
    </format>
    <format dxfId="12446">
      <pivotArea outline="0" collapsedLevelsAreSubtotals="1" fieldPosition="0">
        <references count="1">
          <reference field="4294967294" count="2" selected="0">
            <x v="6"/>
            <x v="7"/>
          </reference>
        </references>
      </pivotArea>
    </format>
    <format dxfId="12445">
      <pivotArea field="2" type="button" dataOnly="0" labelOnly="1" outline="0" axis="axisRow" fieldPosition="0"/>
    </format>
    <format dxfId="12444">
      <pivotArea dataOnly="0" labelOnly="1" outline="0" fieldPosition="0">
        <references count="1">
          <reference field="4294967294" count="8">
            <x v="0"/>
            <x v="1"/>
            <x v="2"/>
            <x v="3"/>
            <x v="4"/>
            <x v="5"/>
            <x v="6"/>
            <x v="7"/>
          </reference>
        </references>
      </pivotArea>
    </format>
    <format dxfId="12443">
      <pivotArea field="3" type="button" dataOnly="0" labelOnly="1" outline="0" axis="axisPage" fieldPosition="0"/>
    </format>
    <format dxfId="12442">
      <pivotArea field="2" type="button" dataOnly="0" labelOnly="1" outline="0" axis="axisRow" fieldPosition="0"/>
    </format>
    <format dxfId="12441">
      <pivotArea dataOnly="0" labelOnly="1" fieldPosition="0">
        <references count="1">
          <reference field="2" count="1">
            <x v="15"/>
          </reference>
        </references>
      </pivotArea>
    </format>
    <format dxfId="12440">
      <pivotArea dataOnly="0" labelOnly="1" grandRow="1" outline="0" fieldPosition="0"/>
    </format>
    <format dxfId="12439">
      <pivotArea dataOnly="0" labelOnly="1" fieldPosition="0">
        <references count="2">
          <reference field="2" count="1" selected="0">
            <x v="15"/>
          </reference>
          <reference field="13" count="1">
            <x v="3"/>
          </reference>
        </references>
      </pivotArea>
    </format>
    <format dxfId="12438">
      <pivotArea dataOnly="0" labelOnly="1" fieldPosition="0">
        <references count="3">
          <reference field="2" count="1" selected="0">
            <x v="15"/>
          </reference>
          <reference field="13" count="1" selected="0">
            <x v="3"/>
          </reference>
          <reference field="14" count="1">
            <x v="6"/>
          </reference>
        </references>
      </pivotArea>
    </format>
    <format dxfId="12437">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2436">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2435">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2434">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2433">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2432">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2431">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2430">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2429">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2428">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2427">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2426">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2425">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2424">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2423">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2422">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2421">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2420">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2419">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2418">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2417">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2416">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2415">
      <pivotArea outline="0" collapsedLevelsAreSubtotals="1" fieldPosition="0"/>
    </format>
    <format dxfId="12414">
      <pivotArea dataOnly="0" labelOnly="1" outline="0" fieldPosition="0">
        <references count="1">
          <reference field="3" count="1">
            <x v="3"/>
          </reference>
        </references>
      </pivotArea>
    </format>
    <format dxfId="12413">
      <pivotArea dataOnly="0" labelOnly="1" outline="0" fieldPosition="0">
        <references count="1">
          <reference field="4294967294" count="8">
            <x v="0"/>
            <x v="1"/>
            <x v="2"/>
            <x v="3"/>
            <x v="4"/>
            <x v="5"/>
            <x v="6"/>
            <x v="7"/>
          </reference>
        </references>
      </pivotArea>
    </format>
    <format dxfId="12412">
      <pivotArea outline="0" collapsedLevelsAreSubtotals="1" fieldPosition="0">
        <references count="1">
          <reference field="4294967294" count="2" selected="0">
            <x v="6"/>
            <x v="7"/>
          </reference>
        </references>
      </pivotArea>
    </format>
    <format dxfId="12411">
      <pivotArea dataOnly="0" labelOnly="1" outline="0" fieldPosition="0">
        <references count="1">
          <reference field="4294967294" count="2">
            <x v="6"/>
            <x v="7"/>
          </reference>
        </references>
      </pivotArea>
    </format>
    <format dxfId="12410">
      <pivotArea outline="0" collapsedLevelsAreSubtotals="1" fieldPosition="0">
        <references count="1">
          <reference field="4294967294" count="2" selected="0">
            <x v="6"/>
            <x v="7"/>
          </reference>
        </references>
      </pivotArea>
    </format>
    <format dxfId="12409">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2"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27"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24">
    <i>
      <x v="16"/>
    </i>
    <i r="1">
      <x/>
    </i>
    <i r="2">
      <x v="21"/>
    </i>
    <i r="3">
      <x v="86"/>
    </i>
    <i r="4">
      <x v="217"/>
    </i>
    <i r="5">
      <x/>
    </i>
    <i r="5">
      <x v="14"/>
    </i>
    <i r="5">
      <x v="58"/>
    </i>
    <i r="5">
      <x v="63"/>
    </i>
    <i r="5">
      <x v="100"/>
    </i>
    <i r="5">
      <x v="103"/>
    </i>
    <i r="5">
      <x v="104"/>
    </i>
    <i r="5">
      <x v="105"/>
    </i>
    <i r="5">
      <x v="106"/>
    </i>
    <i r="5">
      <x v="112"/>
    </i>
    <i r="4">
      <x v="227"/>
    </i>
    <i r="5">
      <x v="58"/>
    </i>
    <i r="5">
      <x v="80"/>
    </i>
    <i r="5">
      <x v="114"/>
    </i>
    <i r="4">
      <x v="237"/>
    </i>
    <i r="5">
      <x/>
    </i>
    <i r="4">
      <x v="304"/>
    </i>
    <i r="5">
      <x/>
    </i>
    <i r="5">
      <x v="26"/>
    </i>
    <i r="5">
      <x v="100"/>
    </i>
    <i r="5">
      <x v="108"/>
    </i>
    <i r="5">
      <x v="110"/>
    </i>
    <i r="5">
      <x v="111"/>
    </i>
    <i r="5">
      <x v="217"/>
    </i>
    <i r="4">
      <x v="305"/>
    </i>
    <i r="5">
      <x/>
    </i>
    <i r="5">
      <x v="70"/>
    </i>
    <i r="5">
      <x v="100"/>
    </i>
    <i r="3">
      <x v="87"/>
    </i>
    <i r="4">
      <x v="216"/>
    </i>
    <i r="5">
      <x v="8"/>
    </i>
    <i r="5">
      <x v="99"/>
    </i>
    <i r="5">
      <x v="140"/>
    </i>
    <i r="5">
      <x v="141"/>
    </i>
    <i r="4">
      <x v="223"/>
    </i>
    <i r="5">
      <x/>
    </i>
    <i r="5">
      <x v="100"/>
    </i>
    <i r="3">
      <x v="88"/>
    </i>
    <i r="4">
      <x v="231"/>
    </i>
    <i r="5">
      <x/>
    </i>
    <i r="5">
      <x v="30"/>
    </i>
    <i r="5">
      <x v="100"/>
    </i>
    <i r="5">
      <x v="163"/>
    </i>
    <i r="3">
      <x v="89"/>
    </i>
    <i r="4">
      <x v="300"/>
    </i>
    <i r="5">
      <x/>
    </i>
    <i r="3">
      <x v="90"/>
    </i>
    <i r="4">
      <x v="196"/>
    </i>
    <i r="5">
      <x/>
    </i>
    <i r="1">
      <x v="1"/>
    </i>
    <i r="2">
      <x v="24"/>
    </i>
    <i r="3">
      <x v="113"/>
    </i>
    <i r="4">
      <x v="195"/>
    </i>
    <i r="5">
      <x/>
    </i>
    <i r="5">
      <x v="65"/>
    </i>
    <i r="5">
      <x v="95"/>
    </i>
    <i r="5">
      <x v="100"/>
    </i>
    <i r="1">
      <x v="2"/>
    </i>
    <i r="2">
      <x v="29"/>
    </i>
    <i r="3">
      <x v="142"/>
    </i>
    <i r="4">
      <x v="211"/>
    </i>
    <i r="5">
      <x/>
    </i>
    <i r="5">
      <x v="56"/>
    </i>
    <i r="5">
      <x v="185"/>
    </i>
    <i r="5">
      <x v="219"/>
    </i>
    <i r="3">
      <x v="143"/>
    </i>
    <i r="4">
      <x v="214"/>
    </i>
    <i r="5">
      <x/>
    </i>
    <i r="4">
      <x v="235"/>
    </i>
    <i r="5">
      <x/>
    </i>
    <i r="5">
      <x v="67"/>
    </i>
    <i r="5">
      <x v="100"/>
    </i>
    <i r="3">
      <x v="151"/>
    </i>
    <i r="4">
      <x v="302"/>
    </i>
    <i r="5">
      <x/>
    </i>
    <i r="2">
      <x v="31"/>
    </i>
    <i r="3">
      <x v="155"/>
    </i>
    <i r="4">
      <x v="173"/>
    </i>
    <i r="5">
      <x/>
    </i>
    <i r="5">
      <x v="113"/>
    </i>
    <i r="4">
      <x v="225"/>
    </i>
    <i r="5">
      <x/>
    </i>
    <i r="4">
      <x v="290"/>
    </i>
    <i r="5">
      <x/>
    </i>
    <i r="4">
      <x v="301"/>
    </i>
    <i r="5">
      <x/>
    </i>
    <i r="3">
      <x v="156"/>
    </i>
    <i r="4">
      <x v="226"/>
    </i>
    <i r="5">
      <x/>
    </i>
    <i r="3">
      <x v="157"/>
    </i>
    <i r="4">
      <x v="224"/>
    </i>
    <i r="5">
      <x/>
    </i>
    <i r="1">
      <x v="3"/>
    </i>
    <i r="2">
      <x/>
    </i>
    <i r="3">
      <x/>
    </i>
    <i r="4">
      <x v="92"/>
    </i>
    <i r="5">
      <x/>
    </i>
    <i r="4">
      <x v="199"/>
    </i>
    <i r="5">
      <x/>
    </i>
    <i r="3">
      <x v="1"/>
    </i>
    <i r="4">
      <x v="297"/>
    </i>
    <i r="5">
      <x/>
    </i>
    <i r="5">
      <x v="100"/>
    </i>
    <i r="2">
      <x v="1"/>
    </i>
    <i r="3">
      <x v="2"/>
    </i>
    <i r="4">
      <x v="210"/>
    </i>
    <i r="5">
      <x/>
    </i>
    <i r="3">
      <x v="3"/>
    </i>
    <i r="4">
      <x v="299"/>
    </i>
    <i r="5">
      <x/>
    </i>
    <i r="3">
      <x v="4"/>
    </i>
    <i r="4">
      <x v="220"/>
    </i>
    <i r="5">
      <x/>
    </i>
    <i r="3">
      <x v="5"/>
    </i>
    <i r="4">
      <x v="296"/>
    </i>
    <i r="5">
      <x/>
    </i>
    <i r="4">
      <x v="298"/>
    </i>
    <i r="5">
      <x/>
    </i>
    <i t="grand">
      <x/>
    </i>
  </rowItems>
  <colFields count="1">
    <field x="-2"/>
  </colFields>
  <colItems count="8">
    <i>
      <x/>
    </i>
    <i i="1">
      <x v="1"/>
    </i>
    <i i="2">
      <x v="2"/>
    </i>
    <i i="3">
      <x v="3"/>
    </i>
    <i i="4">
      <x v="4"/>
    </i>
    <i i="5">
      <x v="5"/>
    </i>
    <i i="6">
      <x v="6"/>
    </i>
    <i i="7">
      <x v="7"/>
    </i>
  </colItems>
  <pageFields count="1">
    <pageField fld="3" item="4"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23">
    <format dxfId="12408">
      <pivotArea outline="0" collapsedLevelsAreSubtotals="1" fieldPosition="0">
        <references count="1">
          <reference field="4294967294" count="2" selected="0">
            <x v="6"/>
            <x v="7"/>
          </reference>
        </references>
      </pivotArea>
    </format>
    <format dxfId="12407">
      <pivotArea dataOnly="0" labelOnly="1" outline="0" fieldPosition="0">
        <references count="1">
          <reference field="4294967294" count="2">
            <x v="6"/>
            <x v="7"/>
          </reference>
        </references>
      </pivotArea>
    </format>
    <format dxfId="12406">
      <pivotArea outline="0" collapsedLevelsAreSubtotals="1" fieldPosition="0">
        <references count="1">
          <reference field="4294967294" count="2" selected="0">
            <x v="6"/>
            <x v="7"/>
          </reference>
        </references>
      </pivotArea>
    </format>
    <format dxfId="12405">
      <pivotArea dataOnly="0" labelOnly="1" outline="0" fieldPosition="0">
        <references count="1">
          <reference field="4294967294" count="2">
            <x v="6"/>
            <x v="7"/>
          </reference>
        </references>
      </pivotArea>
    </format>
    <format dxfId="12404">
      <pivotArea dataOnly="0" labelOnly="1" fieldPosition="0">
        <references count="1">
          <reference field="13" count="0"/>
        </references>
      </pivotArea>
    </format>
    <format dxfId="12403">
      <pivotArea dataOnly="0" labelOnly="1" fieldPosition="0">
        <references count="1">
          <reference field="14" count="0"/>
        </references>
      </pivotArea>
    </format>
    <format dxfId="12402">
      <pivotArea dataOnly="0" labelOnly="1" fieldPosition="0">
        <references count="1">
          <reference field="14" count="0"/>
        </references>
      </pivotArea>
    </format>
    <format dxfId="12401">
      <pivotArea dataOnly="0" labelOnly="1" fieldPosition="0">
        <references count="1">
          <reference field="15" count="0"/>
        </references>
      </pivotArea>
    </format>
    <format dxfId="12400">
      <pivotArea dataOnly="0" labelOnly="1" fieldPosition="0">
        <references count="1">
          <reference field="15" count="0"/>
        </references>
      </pivotArea>
    </format>
    <format dxfId="12399">
      <pivotArea dataOnly="0" labelOnly="1" fieldPosition="0">
        <references count="1">
          <reference field="15" count="0"/>
        </references>
      </pivotArea>
    </format>
    <format dxfId="12398">
      <pivotArea dataOnly="0" labelOnly="1" fieldPosition="0">
        <references count="1">
          <reference field="12" count="0"/>
        </references>
      </pivotArea>
    </format>
    <format dxfId="12397">
      <pivotArea dataOnly="0" labelOnly="1" fieldPosition="0">
        <references count="1">
          <reference field="12" count="0"/>
        </references>
      </pivotArea>
    </format>
    <format dxfId="12396">
      <pivotArea dataOnly="0" labelOnly="1" fieldPosition="0">
        <references count="1">
          <reference field="12" count="0"/>
        </references>
      </pivotArea>
    </format>
    <format dxfId="12395">
      <pivotArea dataOnly="0" labelOnly="1" fieldPosition="0">
        <references count="1">
          <reference field="12" count="0"/>
        </references>
      </pivotArea>
    </format>
    <format dxfId="12394">
      <pivotArea dataOnly="0" labelOnly="1" fieldPosition="0">
        <references count="1">
          <reference field="8" count="0"/>
        </references>
      </pivotArea>
    </format>
    <format dxfId="12393">
      <pivotArea dataOnly="0" labelOnly="1" fieldPosition="0">
        <references count="1">
          <reference field="8" count="0"/>
        </references>
      </pivotArea>
    </format>
    <format dxfId="12392">
      <pivotArea dataOnly="0" labelOnly="1" fieldPosition="0">
        <references count="1">
          <reference field="8" count="0"/>
        </references>
      </pivotArea>
    </format>
    <format dxfId="12391">
      <pivotArea dataOnly="0" labelOnly="1" fieldPosition="0">
        <references count="1">
          <reference field="8" count="0"/>
        </references>
      </pivotArea>
    </format>
    <format dxfId="12390">
      <pivotArea dataOnly="0" labelOnly="1" fieldPosition="0">
        <references count="1">
          <reference field="8" count="0"/>
        </references>
      </pivotArea>
    </format>
    <format dxfId="12389">
      <pivotArea dataOnly="0" labelOnly="1" fieldPosition="0">
        <references count="1">
          <reference field="13" count="0"/>
        </references>
      </pivotArea>
    </format>
    <format dxfId="12388">
      <pivotArea dataOnly="0" labelOnly="1" fieldPosition="0">
        <references count="1">
          <reference field="14" count="0"/>
        </references>
      </pivotArea>
    </format>
    <format dxfId="12387">
      <pivotArea dataOnly="0" labelOnly="1" fieldPosition="0">
        <references count="1">
          <reference field="14" count="0"/>
        </references>
      </pivotArea>
    </format>
    <format dxfId="12386">
      <pivotArea dataOnly="0" labelOnly="1" fieldPosition="0">
        <references count="1">
          <reference field="15" count="0"/>
        </references>
      </pivotArea>
    </format>
    <format dxfId="12385">
      <pivotArea dataOnly="0" labelOnly="1" fieldPosition="0">
        <references count="1">
          <reference field="12" count="0"/>
        </references>
      </pivotArea>
    </format>
    <format dxfId="12384">
      <pivotArea dataOnly="0" labelOnly="1" fieldPosition="0">
        <references count="1">
          <reference field="12" count="0"/>
        </references>
      </pivotArea>
    </format>
    <format dxfId="12383">
      <pivotArea outline="0" collapsedLevelsAreSubtotals="1" fieldPosition="0">
        <references count="1">
          <reference field="4294967294" count="2" selected="0">
            <x v="6"/>
            <x v="7"/>
          </reference>
        </references>
      </pivotArea>
    </format>
    <format dxfId="12382">
      <pivotArea dataOnly="0" labelOnly="1" outline="0" fieldPosition="0">
        <references count="1">
          <reference field="4294967294" count="2">
            <x v="6"/>
            <x v="7"/>
          </reference>
        </references>
      </pivotArea>
    </format>
    <format dxfId="12381">
      <pivotArea type="all" dataOnly="0" outline="0" fieldPosition="0"/>
    </format>
    <format dxfId="12380">
      <pivotArea outline="0" collapsedLevelsAreSubtotals="1" fieldPosition="0"/>
    </format>
    <format dxfId="12379">
      <pivotArea field="2" type="button" dataOnly="0" labelOnly="1" outline="0" axis="axisRow" fieldPosition="0"/>
    </format>
    <format dxfId="12378">
      <pivotArea dataOnly="0" labelOnly="1" fieldPosition="0">
        <references count="1">
          <reference field="2" count="0"/>
        </references>
      </pivotArea>
    </format>
    <format dxfId="12377">
      <pivotArea dataOnly="0" labelOnly="1" grandRow="1" outline="0" fieldPosition="0"/>
    </format>
    <format dxfId="12376">
      <pivotArea dataOnly="0" labelOnly="1" fieldPosition="0">
        <references count="2">
          <reference field="2" count="1" selected="0">
            <x v="0"/>
          </reference>
          <reference field="13" count="2">
            <x v="0"/>
            <x v="1"/>
          </reference>
        </references>
      </pivotArea>
    </format>
    <format dxfId="12375">
      <pivotArea dataOnly="0" labelOnly="1" fieldPosition="0">
        <references count="2">
          <reference field="2" count="1" selected="0">
            <x v="1"/>
          </reference>
          <reference field="13" count="1">
            <x v="1"/>
          </reference>
        </references>
      </pivotArea>
    </format>
    <format dxfId="12374">
      <pivotArea dataOnly="0" labelOnly="1" fieldPosition="0">
        <references count="2">
          <reference field="2" count="1" selected="0">
            <x v="2"/>
          </reference>
          <reference field="13" count="1">
            <x v="3"/>
          </reference>
        </references>
      </pivotArea>
    </format>
    <format dxfId="12373">
      <pivotArea dataOnly="0" labelOnly="1" fieldPosition="0">
        <references count="2">
          <reference field="2" count="1" selected="0">
            <x v="3"/>
          </reference>
          <reference field="13" count="1">
            <x v="0"/>
          </reference>
        </references>
      </pivotArea>
    </format>
    <format dxfId="12372">
      <pivotArea dataOnly="0" labelOnly="1" fieldPosition="0">
        <references count="2">
          <reference field="2" count="1" selected="0">
            <x v="4"/>
          </reference>
          <reference field="13" count="1">
            <x v="0"/>
          </reference>
        </references>
      </pivotArea>
    </format>
    <format dxfId="12371">
      <pivotArea dataOnly="0" labelOnly="1" fieldPosition="0">
        <references count="2">
          <reference field="2" count="1" selected="0">
            <x v="5"/>
          </reference>
          <reference field="13" count="1">
            <x v="3"/>
          </reference>
        </references>
      </pivotArea>
    </format>
    <format dxfId="12370">
      <pivotArea dataOnly="0" labelOnly="1" fieldPosition="0">
        <references count="2">
          <reference field="2" count="1" selected="0">
            <x v="6"/>
          </reference>
          <reference field="13" count="1">
            <x v="1"/>
          </reference>
        </references>
      </pivotArea>
    </format>
    <format dxfId="12369">
      <pivotArea dataOnly="0" labelOnly="1" fieldPosition="0">
        <references count="2">
          <reference field="2" count="1" selected="0">
            <x v="7"/>
          </reference>
          <reference field="13" count="1">
            <x v="0"/>
          </reference>
        </references>
      </pivotArea>
    </format>
    <format dxfId="12368">
      <pivotArea dataOnly="0" labelOnly="1" fieldPosition="0">
        <references count="2">
          <reference field="2" count="1" selected="0">
            <x v="8"/>
          </reference>
          <reference field="13" count="3">
            <x v="1"/>
            <x v="3"/>
            <x v="4"/>
          </reference>
        </references>
      </pivotArea>
    </format>
    <format dxfId="12367">
      <pivotArea dataOnly="0" labelOnly="1" fieldPosition="0">
        <references count="2">
          <reference field="2" count="1" selected="0">
            <x v="9"/>
          </reference>
          <reference field="13" count="3">
            <x v="0"/>
            <x v="3"/>
            <x v="4"/>
          </reference>
        </references>
      </pivotArea>
    </format>
    <format dxfId="12366">
      <pivotArea dataOnly="0" labelOnly="1" fieldPosition="0">
        <references count="2">
          <reference field="2" count="1" selected="0">
            <x v="10"/>
          </reference>
          <reference field="13" count="1">
            <x v="0"/>
          </reference>
        </references>
      </pivotArea>
    </format>
    <format dxfId="12365">
      <pivotArea dataOnly="0" labelOnly="1" fieldPosition="0">
        <references count="2">
          <reference field="2" count="1" selected="0">
            <x v="11"/>
          </reference>
          <reference field="13" count="1">
            <x v="3"/>
          </reference>
        </references>
      </pivotArea>
    </format>
    <format dxfId="12364">
      <pivotArea dataOnly="0" labelOnly="1" fieldPosition="0">
        <references count="2">
          <reference field="2" count="1" selected="0">
            <x v="12"/>
          </reference>
          <reference field="13" count="1">
            <x v="3"/>
          </reference>
        </references>
      </pivotArea>
    </format>
    <format dxfId="12363">
      <pivotArea dataOnly="0" labelOnly="1" fieldPosition="0">
        <references count="2">
          <reference field="2" count="1" selected="0">
            <x v="13"/>
          </reference>
          <reference field="13" count="1">
            <x v="1"/>
          </reference>
        </references>
      </pivotArea>
    </format>
    <format dxfId="12362">
      <pivotArea dataOnly="0" labelOnly="1" fieldPosition="0">
        <references count="2">
          <reference field="2" count="1" selected="0">
            <x v="14"/>
          </reference>
          <reference field="13" count="3">
            <x v="2"/>
            <x v="3"/>
            <x v="4"/>
          </reference>
        </references>
      </pivotArea>
    </format>
    <format dxfId="12361">
      <pivotArea dataOnly="0" labelOnly="1" fieldPosition="0">
        <references count="2">
          <reference field="2" count="1" selected="0">
            <x v="15"/>
          </reference>
          <reference field="13" count="1">
            <x v="3"/>
          </reference>
        </references>
      </pivotArea>
    </format>
    <format dxfId="12360">
      <pivotArea dataOnly="0" labelOnly="1" fieldPosition="0">
        <references count="2">
          <reference field="2" count="1" selected="0">
            <x v="16"/>
          </reference>
          <reference field="13" count="4">
            <x v="0"/>
            <x v="1"/>
            <x v="2"/>
            <x v="3"/>
          </reference>
        </references>
      </pivotArea>
    </format>
    <format dxfId="12359">
      <pivotArea dataOnly="0" labelOnly="1" fieldPosition="0">
        <references count="2">
          <reference field="2" count="1" selected="0">
            <x v="17"/>
          </reference>
          <reference field="13" count="2">
            <x v="0"/>
            <x v="4"/>
          </reference>
        </references>
      </pivotArea>
    </format>
    <format dxfId="12358">
      <pivotArea dataOnly="0" labelOnly="1" fieldPosition="0">
        <references count="2">
          <reference field="2" count="1" selected="0">
            <x v="18"/>
          </reference>
          <reference field="13" count="1">
            <x v="1"/>
          </reference>
        </references>
      </pivotArea>
    </format>
    <format dxfId="12357">
      <pivotArea dataOnly="0" labelOnly="1" fieldPosition="0">
        <references count="2">
          <reference field="2" count="1" selected="0">
            <x v="19"/>
          </reference>
          <reference field="13" count="4">
            <x v="0"/>
            <x v="2"/>
            <x v="3"/>
            <x v="4"/>
          </reference>
        </references>
      </pivotArea>
    </format>
    <format dxfId="12356">
      <pivotArea dataOnly="0" labelOnly="1" fieldPosition="0">
        <references count="2">
          <reference field="2" count="1" selected="0">
            <x v="20"/>
          </reference>
          <reference field="13" count="4">
            <x v="0"/>
            <x v="1"/>
            <x v="2"/>
            <x v="3"/>
          </reference>
        </references>
      </pivotArea>
    </format>
    <format dxfId="12355">
      <pivotArea dataOnly="0" labelOnly="1" fieldPosition="0">
        <references count="3">
          <reference field="2" count="1" selected="0">
            <x v="0"/>
          </reference>
          <reference field="13" count="1" selected="0">
            <x v="0"/>
          </reference>
          <reference field="14" count="3">
            <x v="16"/>
            <x v="17"/>
            <x v="19"/>
          </reference>
        </references>
      </pivotArea>
    </format>
    <format dxfId="12354">
      <pivotArea dataOnly="0" labelOnly="1" fieldPosition="0">
        <references count="3">
          <reference field="2" count="1" selected="0">
            <x v="0"/>
          </reference>
          <reference field="13" count="1" selected="0">
            <x v="1"/>
          </reference>
          <reference field="14" count="2">
            <x v="23"/>
            <x v="26"/>
          </reference>
        </references>
      </pivotArea>
    </format>
    <format dxfId="12353">
      <pivotArea dataOnly="0" labelOnly="1" fieldPosition="0">
        <references count="3">
          <reference field="2" count="1" selected="0">
            <x v="1"/>
          </reference>
          <reference field="13" count="1" selected="0">
            <x v="1"/>
          </reference>
          <reference field="14" count="1">
            <x v="25"/>
          </reference>
        </references>
      </pivotArea>
    </format>
    <format dxfId="12352">
      <pivotArea dataOnly="0" labelOnly="1" fieldPosition="0">
        <references count="3">
          <reference field="2" count="1" selected="0">
            <x v="2"/>
          </reference>
          <reference field="13" count="1" selected="0">
            <x v="3"/>
          </reference>
          <reference field="14" count="1">
            <x v="6"/>
          </reference>
        </references>
      </pivotArea>
    </format>
    <format dxfId="12351">
      <pivotArea dataOnly="0" labelOnly="1" fieldPosition="0">
        <references count="3">
          <reference field="2" count="1" selected="0">
            <x v="3"/>
          </reference>
          <reference field="13" count="1" selected="0">
            <x v="0"/>
          </reference>
          <reference field="14" count="1">
            <x v="17"/>
          </reference>
        </references>
      </pivotArea>
    </format>
    <format dxfId="12350">
      <pivotArea dataOnly="0" labelOnly="1" fieldPosition="0">
        <references count="3">
          <reference field="2" count="1" selected="0">
            <x v="4"/>
          </reference>
          <reference field="13" count="1" selected="0">
            <x v="0"/>
          </reference>
          <reference field="14" count="1">
            <x v="18"/>
          </reference>
        </references>
      </pivotArea>
    </format>
    <format dxfId="12349">
      <pivotArea dataOnly="0" labelOnly="1" fieldPosition="0">
        <references count="3">
          <reference field="2" count="1" selected="0">
            <x v="5"/>
          </reference>
          <reference field="13" count="1" selected="0">
            <x v="3"/>
          </reference>
          <reference field="14" count="2">
            <x v="1"/>
            <x v="5"/>
          </reference>
        </references>
      </pivotArea>
    </format>
    <format dxfId="12348">
      <pivotArea dataOnly="0" labelOnly="1" fieldPosition="0">
        <references count="3">
          <reference field="2" count="1" selected="0">
            <x v="6"/>
          </reference>
          <reference field="13" count="1" selected="0">
            <x v="1"/>
          </reference>
          <reference field="14" count="1">
            <x v="26"/>
          </reference>
        </references>
      </pivotArea>
    </format>
    <format dxfId="12347">
      <pivotArea dataOnly="0" labelOnly="1" fieldPosition="0">
        <references count="3">
          <reference field="2" count="1" selected="0">
            <x v="7"/>
          </reference>
          <reference field="13" count="1" selected="0">
            <x v="0"/>
          </reference>
          <reference field="14" count="1">
            <x v="20"/>
          </reference>
        </references>
      </pivotArea>
    </format>
    <format dxfId="12346">
      <pivotArea dataOnly="0" labelOnly="1" fieldPosition="0">
        <references count="3">
          <reference field="2" count="1" selected="0">
            <x v="8"/>
          </reference>
          <reference field="13" count="1" selected="0">
            <x v="1"/>
          </reference>
          <reference field="14" count="1">
            <x v="27"/>
          </reference>
        </references>
      </pivotArea>
    </format>
    <format dxfId="12345">
      <pivotArea dataOnly="0" labelOnly="1" fieldPosition="0">
        <references count="3">
          <reference field="2" count="1" selected="0">
            <x v="8"/>
          </reference>
          <reference field="13" count="1" selected="0">
            <x v="3"/>
          </reference>
          <reference field="14" count="1">
            <x v="1"/>
          </reference>
        </references>
      </pivotArea>
    </format>
    <format dxfId="12344">
      <pivotArea dataOnly="0" labelOnly="1" fieldPosition="0">
        <references count="3">
          <reference field="2" count="1" selected="0">
            <x v="8"/>
          </reference>
          <reference field="13" count="1" selected="0">
            <x v="4"/>
          </reference>
          <reference field="14" count="2">
            <x v="8"/>
            <x v="11"/>
          </reference>
        </references>
      </pivotArea>
    </format>
    <format dxfId="12343">
      <pivotArea dataOnly="0" labelOnly="1" fieldPosition="0">
        <references count="3">
          <reference field="2" count="1" selected="0">
            <x v="9"/>
          </reference>
          <reference field="13" count="1" selected="0">
            <x v="0"/>
          </reference>
          <reference field="14" count="1">
            <x v="19"/>
          </reference>
        </references>
      </pivotArea>
    </format>
    <format dxfId="12342">
      <pivotArea dataOnly="0" labelOnly="1" fieldPosition="0">
        <references count="3">
          <reference field="2" count="1" selected="0">
            <x v="9"/>
          </reference>
          <reference field="13" count="1" selected="0">
            <x v="3"/>
          </reference>
          <reference field="14" count="4">
            <x v="2"/>
            <x v="3"/>
            <x v="4"/>
            <x v="6"/>
          </reference>
        </references>
      </pivotArea>
    </format>
    <format dxfId="12341">
      <pivotArea dataOnly="0" labelOnly="1" fieldPosition="0">
        <references count="3">
          <reference field="2" count="1" selected="0">
            <x v="9"/>
          </reference>
          <reference field="13" count="1" selected="0">
            <x v="4"/>
          </reference>
          <reference field="14" count="1">
            <x v="8"/>
          </reference>
        </references>
      </pivotArea>
    </format>
    <format dxfId="12340">
      <pivotArea dataOnly="0" labelOnly="1" fieldPosition="0">
        <references count="3">
          <reference field="2" count="1" selected="0">
            <x v="10"/>
          </reference>
          <reference field="13" count="1" selected="0">
            <x v="0"/>
          </reference>
          <reference field="14" count="2">
            <x v="16"/>
            <x v="22"/>
          </reference>
        </references>
      </pivotArea>
    </format>
    <format dxfId="12339">
      <pivotArea dataOnly="0" labelOnly="1" fieldPosition="0">
        <references count="3">
          <reference field="2" count="1" selected="0">
            <x v="11"/>
          </reference>
          <reference field="13" count="1" selected="0">
            <x v="3"/>
          </reference>
          <reference field="14" count="1">
            <x v="2"/>
          </reference>
        </references>
      </pivotArea>
    </format>
    <format dxfId="12338">
      <pivotArea dataOnly="0" labelOnly="1" fieldPosition="0">
        <references count="3">
          <reference field="2" count="1" selected="0">
            <x v="12"/>
          </reference>
          <reference field="13" count="1" selected="0">
            <x v="3"/>
          </reference>
          <reference field="14" count="1">
            <x v="6"/>
          </reference>
        </references>
      </pivotArea>
    </format>
    <format dxfId="12337">
      <pivotArea dataOnly="0" labelOnly="1" fieldPosition="0">
        <references count="3">
          <reference field="2" count="1" selected="0">
            <x v="13"/>
          </reference>
          <reference field="13" count="1" selected="0">
            <x v="1"/>
          </reference>
          <reference field="14" count="1">
            <x v="24"/>
          </reference>
        </references>
      </pivotArea>
    </format>
    <format dxfId="12336">
      <pivotArea dataOnly="0" labelOnly="1" fieldPosition="0">
        <references count="3">
          <reference field="2" count="1" selected="0">
            <x v="14"/>
          </reference>
          <reference field="13" count="1" selected="0">
            <x v="2"/>
          </reference>
          <reference field="14" count="2">
            <x v="29"/>
            <x v="30"/>
          </reference>
        </references>
      </pivotArea>
    </format>
    <format dxfId="12335">
      <pivotArea dataOnly="0" labelOnly="1" fieldPosition="0">
        <references count="3">
          <reference field="2" count="1" selected="0">
            <x v="14"/>
          </reference>
          <reference field="13" count="1" selected="0">
            <x v="3"/>
          </reference>
          <reference field="14" count="1">
            <x v="7"/>
          </reference>
        </references>
      </pivotArea>
    </format>
    <format dxfId="12334">
      <pivotArea dataOnly="0" labelOnly="1" fieldPosition="0">
        <references count="3">
          <reference field="2" count="1" selected="0">
            <x v="14"/>
          </reference>
          <reference field="13" count="1" selected="0">
            <x v="4"/>
          </reference>
          <reference field="14" count="1">
            <x v="8"/>
          </reference>
        </references>
      </pivotArea>
    </format>
    <format dxfId="12333">
      <pivotArea dataOnly="0" labelOnly="1" fieldPosition="0">
        <references count="3">
          <reference field="2" count="1" selected="0">
            <x v="15"/>
          </reference>
          <reference field="13" count="1" selected="0">
            <x v="3"/>
          </reference>
          <reference field="14" count="1">
            <x v="6"/>
          </reference>
        </references>
      </pivotArea>
    </format>
    <format dxfId="12332">
      <pivotArea dataOnly="0" labelOnly="1" fieldPosition="0">
        <references count="3">
          <reference field="2" count="1" selected="0">
            <x v="16"/>
          </reference>
          <reference field="13" count="1" selected="0">
            <x v="0"/>
          </reference>
          <reference field="14" count="1">
            <x v="21"/>
          </reference>
        </references>
      </pivotArea>
    </format>
    <format dxfId="12331">
      <pivotArea dataOnly="0" labelOnly="1" fieldPosition="0">
        <references count="3">
          <reference field="2" count="1" selected="0">
            <x v="16"/>
          </reference>
          <reference field="13" count="1" selected="0">
            <x v="1"/>
          </reference>
          <reference field="14" count="1">
            <x v="24"/>
          </reference>
        </references>
      </pivotArea>
    </format>
    <format dxfId="12330">
      <pivotArea dataOnly="0" labelOnly="1" fieldPosition="0">
        <references count="3">
          <reference field="2" count="1" selected="0">
            <x v="16"/>
          </reference>
          <reference field="13" count="1" selected="0">
            <x v="2"/>
          </reference>
          <reference field="14" count="2">
            <x v="29"/>
            <x v="31"/>
          </reference>
        </references>
      </pivotArea>
    </format>
    <format dxfId="12329">
      <pivotArea dataOnly="0" labelOnly="1" fieldPosition="0">
        <references count="3">
          <reference field="2" count="1" selected="0">
            <x v="16"/>
          </reference>
          <reference field="13" count="1" selected="0">
            <x v="3"/>
          </reference>
          <reference field="14" count="2">
            <x v="0"/>
            <x v="1"/>
          </reference>
        </references>
      </pivotArea>
    </format>
    <format dxfId="12328">
      <pivotArea dataOnly="0" labelOnly="1" fieldPosition="0">
        <references count="3">
          <reference field="2" count="1" selected="0">
            <x v="17"/>
          </reference>
          <reference field="13" count="1" selected="0">
            <x v="0"/>
          </reference>
          <reference field="14" count="2">
            <x v="18"/>
            <x v="22"/>
          </reference>
        </references>
      </pivotArea>
    </format>
    <format dxfId="12327">
      <pivotArea dataOnly="0" labelOnly="1" fieldPosition="0">
        <references count="3">
          <reference field="2" count="1" selected="0">
            <x v="17"/>
          </reference>
          <reference field="13" count="1" selected="0">
            <x v="4"/>
          </reference>
          <reference field="14" count="1">
            <x v="8"/>
          </reference>
        </references>
      </pivotArea>
    </format>
    <format dxfId="12326">
      <pivotArea dataOnly="0" labelOnly="1" fieldPosition="0">
        <references count="3">
          <reference field="2" count="1" selected="0">
            <x v="18"/>
          </reference>
          <reference field="13" count="1" selected="0">
            <x v="1"/>
          </reference>
          <reference field="14" count="1">
            <x v="24"/>
          </reference>
        </references>
      </pivotArea>
    </format>
    <format dxfId="12325">
      <pivotArea dataOnly="0" labelOnly="1" fieldPosition="0">
        <references count="3">
          <reference field="2" count="1" selected="0">
            <x v="19"/>
          </reference>
          <reference field="13" count="1" selected="0">
            <x v="0"/>
          </reference>
          <reference field="14" count="1">
            <x v="16"/>
          </reference>
        </references>
      </pivotArea>
    </format>
    <format dxfId="12324">
      <pivotArea dataOnly="0" labelOnly="1" fieldPosition="0">
        <references count="3">
          <reference field="2" count="1" selected="0">
            <x v="19"/>
          </reference>
          <reference field="13" count="1" selected="0">
            <x v="2"/>
          </reference>
          <reference field="14" count="2">
            <x v="29"/>
            <x v="30"/>
          </reference>
        </references>
      </pivotArea>
    </format>
    <format dxfId="12323">
      <pivotArea dataOnly="0" labelOnly="1" fieldPosition="0">
        <references count="3">
          <reference field="2" count="1" selected="0">
            <x v="19"/>
          </reference>
          <reference field="13" count="1" selected="0">
            <x v="3"/>
          </reference>
          <reference field="14" count="1">
            <x v="6"/>
          </reference>
        </references>
      </pivotArea>
    </format>
    <format dxfId="12322">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2321">
      <pivotArea dataOnly="0" labelOnly="1" fieldPosition="0">
        <references count="3">
          <reference field="2" count="1" selected="0">
            <x v="20"/>
          </reference>
          <reference field="13" count="1" selected="0">
            <x v="0"/>
          </reference>
          <reference field="14" count="2">
            <x v="18"/>
            <x v="22"/>
          </reference>
        </references>
      </pivotArea>
    </format>
    <format dxfId="12320">
      <pivotArea dataOnly="0" labelOnly="1" fieldPosition="0">
        <references count="3">
          <reference field="2" count="1" selected="0">
            <x v="20"/>
          </reference>
          <reference field="13" count="1" selected="0">
            <x v="1"/>
          </reference>
          <reference field="14" count="1">
            <x v="28"/>
          </reference>
        </references>
      </pivotArea>
    </format>
    <format dxfId="12319">
      <pivotArea dataOnly="0" labelOnly="1" fieldPosition="0">
        <references count="3">
          <reference field="2" count="1" selected="0">
            <x v="20"/>
          </reference>
          <reference field="13" count="1" selected="0">
            <x v="2"/>
          </reference>
          <reference field="14" count="1">
            <x v="32"/>
          </reference>
        </references>
      </pivotArea>
    </format>
    <format dxfId="12318">
      <pivotArea dataOnly="0" labelOnly="1" fieldPosition="0">
        <references count="3">
          <reference field="2" count="1" selected="0">
            <x v="20"/>
          </reference>
          <reference field="13" count="1" selected="0">
            <x v="3"/>
          </reference>
          <reference field="14" count="1">
            <x v="6"/>
          </reference>
        </references>
      </pivotArea>
    </format>
    <format dxfId="12317">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2316">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2315">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2314">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2313">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2312">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2311">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2310">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2309">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2308">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2307">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2306">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2305">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2304">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2303">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2302">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2301">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2300">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2299">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2298">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2297">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2296">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2295">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2294">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2293">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2292">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2291">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2290">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2289">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2288">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2287">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2286">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2285">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2284">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2283">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2282">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2281">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2280">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2279">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2278">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2277">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2276">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2275">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2274">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2273">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2272">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2271">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2270">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2269">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2268">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2267">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2266">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2265">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2264">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2263">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2262">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2261">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2260">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2259">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2258">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2257">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2256">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2255">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2254">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2253">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2252">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2251">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2250">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2249">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2248">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2247">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2246">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2245">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2244">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2243">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2242">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2241">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2240">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2239">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2238">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2237">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2236">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2235">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2234">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2233">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2232">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2231">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2230">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2229">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2228">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2227">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2226">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2225">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2224">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2223">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2222">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2221">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2220">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2219">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2218">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2217">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2216">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2215">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2214">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2213">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2212">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2211">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2210">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2209">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2208">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2207">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2206">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2205">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2204">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2203">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2202">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2201">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2200">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2199">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2198">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2197">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2196">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2195">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2194">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2193">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2192">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2191">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2190">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2189">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2188">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2187">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2186">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2185">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2184">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2183">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2182">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2181">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2180">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2179">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2178">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2177">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2176">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2175">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2174">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2173">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2172">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2171">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2170">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2169">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2168">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2167">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2166">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2165">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2164">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2163">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2162">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2161">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2160">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2159">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2158">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2157">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2156">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2155">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2154">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2153">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2152">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2151">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2150">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2149">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2148">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2147">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2146">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2145">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2144">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2143">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2142">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2141">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2140">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2139">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2138">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2137">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2136">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2135">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2134">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2133">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2132">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2131">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2130">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2129">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2128">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2127">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2126">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2125">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2124">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2123">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2122">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2121">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2120">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2119">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2118">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2117">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2116">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2115">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2114">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2113">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2112">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2111">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2110">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2109">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2108">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2107">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2106">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2105">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2104">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2103">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2102">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2101">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2100">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2099">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2098">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2097">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2096">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2095">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2094">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2093">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2092">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2091">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2090">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2089">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2088">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2087">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2086">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2085">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2084">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2083">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2082">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2081">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2080">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2079">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2078">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2077">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2076">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2075">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2074">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2073">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2072">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2071">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2070">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2069">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2068">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2067">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2066">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2065">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2064">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2063">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2062">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2061">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2060">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2059">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2058">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2057">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2056">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2055">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2054">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2053">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2052">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2051">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2050">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2049">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2048">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2047">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2046">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2045">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2044">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2043">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2042">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2041">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2040">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2039">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2038">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2037">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2036">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2035">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2034">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2033">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2032">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2031">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2030">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2029">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2028">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2027">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2026">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2025">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2024">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2023">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2022">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2021">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2020">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2019">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2018">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2017">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2016">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2015">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2014">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2013">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2012">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2011">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2010">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2009">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2008">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2007">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2006">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2005">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2004">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2003">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2002">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2001">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2000">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1999">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1998">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1997">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1996">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1995">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1994">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1993">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1992">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1991">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1990">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1989">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1988">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1987">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1986">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1985">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1984">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1983">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1982">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1981">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1980">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1979">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1978">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1977">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1976">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1975">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1974">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1973">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1972">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1971">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1970">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1969">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1968">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1967">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1966">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1965">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1964">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1963">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1962">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1961">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1960">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1959">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1958">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1957">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1956">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1955">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1954">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1953">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1952">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1951">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1950">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1949">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1948">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1947">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1946">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1945">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1944">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1943">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1942">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1941">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1940">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1939">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1938">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1937">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1936">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1935">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1934">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1933">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1932">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1931">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1930">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1929">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1928">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1927">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1926">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1925">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1924">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1923">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1922">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1921">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1920">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1919">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1918">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1917">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1916">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1915">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1914">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1913">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1912">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1911">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1910">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1909">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1908">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1907">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1906">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1905">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1904">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1903">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1902">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1901">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1900">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1899">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1898">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1897">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1896">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1895">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1894">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1893">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1892">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1891">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1890">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1889">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1888">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1887">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1886">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1885">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1884">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1883">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1882">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1881">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1880">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1879">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1878">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1877">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1876">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1875">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1874">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1873">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1872">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1871">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1870">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1869">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1868">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1867">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1866">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1865">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1864">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1863">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1862">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1861">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1860">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1859">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1858">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1857">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1856">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1855">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1854">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1853">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1852">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1851">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1850">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1849">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1848">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1847">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1846">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1845">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1844">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1843">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1842">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1841">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1840">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1839">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1838">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1837">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1836">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1835">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1834">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1833">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1832">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1831">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1830">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1829">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1828">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1827">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1826">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1825">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1824">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1823">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1822">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1821">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1820">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1819">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1818">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1817">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1816">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1815">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1814">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1813">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1812">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1811">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1810">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1809">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1808">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1807">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1806">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1805">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1804">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1803">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1802">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1801">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1800">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1799">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1798">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1797">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1796">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1795">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1794">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1793">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1792">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1791">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1790">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1789">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1788">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1787">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1786">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1785">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1784">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1783">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1782">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1781">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1780">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1779">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1778">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1777">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1776">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1775">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1774">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1773">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1772">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1771">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1770">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1769">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1768">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1767">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1766">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1765">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1764">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1763">
      <pivotArea dataOnly="0" labelOnly="1" outline="0" fieldPosition="0">
        <references count="1">
          <reference field="4294967294" count="8">
            <x v="0"/>
            <x v="1"/>
            <x v="2"/>
            <x v="3"/>
            <x v="4"/>
            <x v="5"/>
            <x v="6"/>
            <x v="7"/>
          </reference>
        </references>
      </pivotArea>
    </format>
    <format dxfId="11762">
      <pivotArea dataOnly="0" labelOnly="1" fieldPosition="0">
        <references count="1">
          <reference field="2" count="0"/>
        </references>
      </pivotArea>
    </format>
    <format dxfId="11761">
      <pivotArea dataOnly="0" labelOnly="1" fieldPosition="0">
        <references count="1">
          <reference field="13" count="0"/>
        </references>
      </pivotArea>
    </format>
    <format dxfId="11760">
      <pivotArea dataOnly="0" labelOnly="1" fieldPosition="0">
        <references count="1">
          <reference field="14" count="0"/>
        </references>
      </pivotArea>
    </format>
    <format dxfId="11759">
      <pivotArea dataOnly="0" labelOnly="1" fieldPosition="0">
        <references count="1">
          <reference field="15" count="0"/>
        </references>
      </pivotArea>
    </format>
    <format dxfId="11758">
      <pivotArea outline="0" collapsedLevelsAreSubtotals="1" fieldPosition="0">
        <references count="1">
          <reference field="4294967294" count="2" selected="0">
            <x v="6"/>
            <x v="7"/>
          </reference>
        </references>
      </pivotArea>
    </format>
    <format dxfId="11757">
      <pivotArea outline="0" collapsedLevelsAreSubtotals="1" fieldPosition="0">
        <references count="1">
          <reference field="4294967294" count="2" selected="0">
            <x v="6"/>
            <x v="7"/>
          </reference>
        </references>
      </pivotArea>
    </format>
    <format dxfId="11756">
      <pivotArea field="2" type="button" dataOnly="0" labelOnly="1" outline="0" axis="axisRow" fieldPosition="0"/>
    </format>
    <format dxfId="11755">
      <pivotArea dataOnly="0" labelOnly="1" outline="0" fieldPosition="0">
        <references count="1">
          <reference field="4294967294" count="8">
            <x v="0"/>
            <x v="1"/>
            <x v="2"/>
            <x v="3"/>
            <x v="4"/>
            <x v="5"/>
            <x v="6"/>
            <x v="7"/>
          </reference>
        </references>
      </pivotArea>
    </format>
    <format dxfId="11754">
      <pivotArea field="3" type="button" dataOnly="0" labelOnly="1" outline="0" axis="axisPage" fieldPosition="0"/>
    </format>
    <format dxfId="11753">
      <pivotArea field="2" type="button" dataOnly="0" labelOnly="1" outline="0" axis="axisRow" fieldPosition="0"/>
    </format>
    <format dxfId="11752">
      <pivotArea dataOnly="0" labelOnly="1" fieldPosition="0">
        <references count="1">
          <reference field="2" count="1">
            <x v="16"/>
          </reference>
        </references>
      </pivotArea>
    </format>
    <format dxfId="11751">
      <pivotArea dataOnly="0" labelOnly="1" grandRow="1" outline="0" fieldPosition="0"/>
    </format>
    <format dxfId="11750">
      <pivotArea dataOnly="0" labelOnly="1" fieldPosition="0">
        <references count="2">
          <reference field="2" count="1" selected="0">
            <x v="16"/>
          </reference>
          <reference field="13" count="4">
            <x v="0"/>
            <x v="1"/>
            <x v="2"/>
            <x v="3"/>
          </reference>
        </references>
      </pivotArea>
    </format>
    <format dxfId="11749">
      <pivotArea dataOnly="0" labelOnly="1" fieldPosition="0">
        <references count="3">
          <reference field="2" count="1" selected="0">
            <x v="16"/>
          </reference>
          <reference field="13" count="1" selected="0">
            <x v="0"/>
          </reference>
          <reference field="14" count="1">
            <x v="21"/>
          </reference>
        </references>
      </pivotArea>
    </format>
    <format dxfId="11748">
      <pivotArea dataOnly="0" labelOnly="1" fieldPosition="0">
        <references count="3">
          <reference field="2" count="1" selected="0">
            <x v="16"/>
          </reference>
          <reference field="13" count="1" selected="0">
            <x v="1"/>
          </reference>
          <reference field="14" count="1">
            <x v="24"/>
          </reference>
        </references>
      </pivotArea>
    </format>
    <format dxfId="11747">
      <pivotArea dataOnly="0" labelOnly="1" fieldPosition="0">
        <references count="3">
          <reference field="2" count="1" selected="0">
            <x v="16"/>
          </reference>
          <reference field="13" count="1" selected="0">
            <x v="2"/>
          </reference>
          <reference field="14" count="2">
            <x v="29"/>
            <x v="31"/>
          </reference>
        </references>
      </pivotArea>
    </format>
    <format dxfId="11746">
      <pivotArea dataOnly="0" labelOnly="1" fieldPosition="0">
        <references count="3">
          <reference field="2" count="1" selected="0">
            <x v="16"/>
          </reference>
          <reference field="13" count="1" selected="0">
            <x v="3"/>
          </reference>
          <reference field="14" count="2">
            <x v="0"/>
            <x v="1"/>
          </reference>
        </references>
      </pivotArea>
    </format>
    <format dxfId="11745">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1744">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1743">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1742">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1741">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1740">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1739">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1738">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1737">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1736">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1735">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1734">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1733">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1732">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1731">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1730">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1729">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1728">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1727">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1726">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1725">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1724">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1723">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1722">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1721">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1720">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1719">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1718">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1717">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1716">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1715">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1714">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1713">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1712">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1711">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1710">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1709">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1708">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1707">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1706">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1705">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1704">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1703">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1702">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1701">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1700">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1699">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1698">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1697">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1696">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1695">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1694">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1693">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1692">
      <pivotArea outline="0" collapsedLevelsAreSubtotals="1" fieldPosition="0"/>
    </format>
    <format dxfId="11691">
      <pivotArea dataOnly="0" labelOnly="1" outline="0" fieldPosition="0">
        <references count="1">
          <reference field="3" count="1">
            <x v="4"/>
          </reference>
        </references>
      </pivotArea>
    </format>
    <format dxfId="11690">
      <pivotArea dataOnly="0" labelOnly="1" outline="0" fieldPosition="0">
        <references count="1">
          <reference field="4294967294" count="8">
            <x v="0"/>
            <x v="1"/>
            <x v="2"/>
            <x v="3"/>
            <x v="4"/>
            <x v="5"/>
            <x v="6"/>
            <x v="7"/>
          </reference>
        </references>
      </pivotArea>
    </format>
    <format dxfId="11689">
      <pivotArea outline="0" collapsedLevelsAreSubtotals="1" fieldPosition="0">
        <references count="1">
          <reference field="4294967294" count="2" selected="0">
            <x v="6"/>
            <x v="7"/>
          </reference>
        </references>
      </pivotArea>
    </format>
    <format dxfId="11688">
      <pivotArea dataOnly="0" labelOnly="1" outline="0" fieldPosition="0">
        <references count="1">
          <reference field="4294967294" count="2">
            <x v="6"/>
            <x v="7"/>
          </reference>
        </references>
      </pivotArea>
    </format>
    <format dxfId="11687">
      <pivotArea outline="0" collapsedLevelsAreSubtotals="1" fieldPosition="0">
        <references count="1">
          <reference field="4294967294" count="2" selected="0">
            <x v="6"/>
            <x v="7"/>
          </reference>
        </references>
      </pivotArea>
    </format>
    <format dxfId="11686">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1"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47"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44">
    <i>
      <x v="17"/>
    </i>
    <i r="1">
      <x/>
    </i>
    <i r="2">
      <x v="18"/>
    </i>
    <i r="3">
      <x v="73"/>
    </i>
    <i r="4">
      <x v="181"/>
    </i>
    <i r="5">
      <x/>
    </i>
    <i r="5">
      <x v="29"/>
    </i>
    <i r="5">
      <x v="100"/>
    </i>
    <i r="5">
      <x v="112"/>
    </i>
    <i r="5">
      <x v="161"/>
    </i>
    <i r="5">
      <x v="162"/>
    </i>
    <i r="4">
      <x v="234"/>
    </i>
    <i r="5">
      <x/>
    </i>
    <i r="3">
      <x v="74"/>
    </i>
    <i r="4">
      <x v="169"/>
    </i>
    <i r="5">
      <x/>
    </i>
    <i r="5">
      <x v="64"/>
    </i>
    <i r="5">
      <x v="100"/>
    </i>
    <i r="5">
      <x v="114"/>
    </i>
    <i r="3">
      <x v="77"/>
    </i>
    <i r="4">
      <x v="205"/>
    </i>
    <i r="5">
      <x/>
    </i>
    <i r="5">
      <x v="64"/>
    </i>
    <i r="5">
      <x v="112"/>
    </i>
    <i r="5">
      <x v="114"/>
    </i>
    <i r="5">
      <x v="168"/>
    </i>
    <i r="5">
      <x v="170"/>
    </i>
    <i r="2">
      <x v="22"/>
    </i>
    <i r="3">
      <x v="92"/>
    </i>
    <i r="4">
      <x v="312"/>
    </i>
    <i r="5">
      <x/>
    </i>
    <i r="3">
      <x v="93"/>
    </i>
    <i r="4">
      <x v="121"/>
    </i>
    <i r="5">
      <x/>
    </i>
    <i r="5">
      <x v="64"/>
    </i>
    <i r="4">
      <x v="315"/>
    </i>
    <i r="5">
      <x v="100"/>
    </i>
    <i r="1">
      <x v="4"/>
    </i>
    <i r="2">
      <x v="8"/>
    </i>
    <i r="3">
      <x v="37"/>
    </i>
    <i r="4">
      <x v="160"/>
    </i>
    <i r="5">
      <x/>
    </i>
    <i r="5">
      <x v="64"/>
    </i>
    <i t="grand">
      <x/>
    </i>
  </rowItems>
  <colFields count="1">
    <field x="-2"/>
  </colFields>
  <colItems count="8">
    <i>
      <x/>
    </i>
    <i i="1">
      <x v="1"/>
    </i>
    <i i="2">
      <x v="2"/>
    </i>
    <i i="3">
      <x v="3"/>
    </i>
    <i i="4">
      <x v="4"/>
    </i>
    <i i="5">
      <x v="5"/>
    </i>
    <i i="6">
      <x v="6"/>
    </i>
    <i i="7">
      <x v="7"/>
    </i>
  </colItems>
  <pageFields count="1">
    <pageField fld="3" item="5"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85">
    <format dxfId="11685">
      <pivotArea outline="0" collapsedLevelsAreSubtotals="1" fieldPosition="0">
        <references count="1">
          <reference field="4294967294" count="2" selected="0">
            <x v="6"/>
            <x v="7"/>
          </reference>
        </references>
      </pivotArea>
    </format>
    <format dxfId="11684">
      <pivotArea dataOnly="0" labelOnly="1" outline="0" fieldPosition="0">
        <references count="1">
          <reference field="4294967294" count="2">
            <x v="6"/>
            <x v="7"/>
          </reference>
        </references>
      </pivotArea>
    </format>
    <format dxfId="11683">
      <pivotArea outline="0" collapsedLevelsAreSubtotals="1" fieldPosition="0">
        <references count="1">
          <reference field="4294967294" count="2" selected="0">
            <x v="6"/>
            <x v="7"/>
          </reference>
        </references>
      </pivotArea>
    </format>
    <format dxfId="11682">
      <pivotArea dataOnly="0" labelOnly="1" outline="0" fieldPosition="0">
        <references count="1">
          <reference field="4294967294" count="2">
            <x v="6"/>
            <x v="7"/>
          </reference>
        </references>
      </pivotArea>
    </format>
    <format dxfId="11681">
      <pivotArea dataOnly="0" labelOnly="1" fieldPosition="0">
        <references count="1">
          <reference field="13" count="0"/>
        </references>
      </pivotArea>
    </format>
    <format dxfId="11680">
      <pivotArea dataOnly="0" labelOnly="1" fieldPosition="0">
        <references count="1">
          <reference field="14" count="0"/>
        </references>
      </pivotArea>
    </format>
    <format dxfId="11679">
      <pivotArea dataOnly="0" labelOnly="1" fieldPosition="0">
        <references count="1">
          <reference field="14" count="0"/>
        </references>
      </pivotArea>
    </format>
    <format dxfId="11678">
      <pivotArea dataOnly="0" labelOnly="1" fieldPosition="0">
        <references count="1">
          <reference field="15" count="0"/>
        </references>
      </pivotArea>
    </format>
    <format dxfId="11677">
      <pivotArea dataOnly="0" labelOnly="1" fieldPosition="0">
        <references count="1">
          <reference field="15" count="0"/>
        </references>
      </pivotArea>
    </format>
    <format dxfId="11676">
      <pivotArea dataOnly="0" labelOnly="1" fieldPosition="0">
        <references count="1">
          <reference field="15" count="0"/>
        </references>
      </pivotArea>
    </format>
    <format dxfId="11675">
      <pivotArea dataOnly="0" labelOnly="1" fieldPosition="0">
        <references count="1">
          <reference field="12" count="0"/>
        </references>
      </pivotArea>
    </format>
    <format dxfId="11674">
      <pivotArea dataOnly="0" labelOnly="1" fieldPosition="0">
        <references count="1">
          <reference field="12" count="0"/>
        </references>
      </pivotArea>
    </format>
    <format dxfId="11673">
      <pivotArea dataOnly="0" labelOnly="1" fieldPosition="0">
        <references count="1">
          <reference field="12" count="0"/>
        </references>
      </pivotArea>
    </format>
    <format dxfId="11672">
      <pivotArea dataOnly="0" labelOnly="1" fieldPosition="0">
        <references count="1">
          <reference field="12" count="0"/>
        </references>
      </pivotArea>
    </format>
    <format dxfId="11671">
      <pivotArea dataOnly="0" labelOnly="1" fieldPosition="0">
        <references count="1">
          <reference field="8" count="0"/>
        </references>
      </pivotArea>
    </format>
    <format dxfId="11670">
      <pivotArea dataOnly="0" labelOnly="1" fieldPosition="0">
        <references count="1">
          <reference field="8" count="0"/>
        </references>
      </pivotArea>
    </format>
    <format dxfId="11669">
      <pivotArea dataOnly="0" labelOnly="1" fieldPosition="0">
        <references count="1">
          <reference field="8" count="0"/>
        </references>
      </pivotArea>
    </format>
    <format dxfId="11668">
      <pivotArea dataOnly="0" labelOnly="1" fieldPosition="0">
        <references count="1">
          <reference field="8" count="0"/>
        </references>
      </pivotArea>
    </format>
    <format dxfId="11667">
      <pivotArea dataOnly="0" labelOnly="1" fieldPosition="0">
        <references count="1">
          <reference field="8" count="0"/>
        </references>
      </pivotArea>
    </format>
    <format dxfId="11666">
      <pivotArea dataOnly="0" labelOnly="1" fieldPosition="0">
        <references count="1">
          <reference field="13" count="0"/>
        </references>
      </pivotArea>
    </format>
    <format dxfId="11665">
      <pivotArea dataOnly="0" labelOnly="1" fieldPosition="0">
        <references count="1">
          <reference field="14" count="0"/>
        </references>
      </pivotArea>
    </format>
    <format dxfId="11664">
      <pivotArea dataOnly="0" labelOnly="1" fieldPosition="0">
        <references count="1">
          <reference field="14" count="0"/>
        </references>
      </pivotArea>
    </format>
    <format dxfId="11663">
      <pivotArea dataOnly="0" labelOnly="1" fieldPosition="0">
        <references count="1">
          <reference field="15" count="0"/>
        </references>
      </pivotArea>
    </format>
    <format dxfId="11662">
      <pivotArea dataOnly="0" labelOnly="1" fieldPosition="0">
        <references count="1">
          <reference field="12" count="0"/>
        </references>
      </pivotArea>
    </format>
    <format dxfId="11661">
      <pivotArea dataOnly="0" labelOnly="1" fieldPosition="0">
        <references count="1">
          <reference field="12" count="0"/>
        </references>
      </pivotArea>
    </format>
    <format dxfId="11660">
      <pivotArea outline="0" collapsedLevelsAreSubtotals="1" fieldPosition="0">
        <references count="1">
          <reference field="4294967294" count="2" selected="0">
            <x v="6"/>
            <x v="7"/>
          </reference>
        </references>
      </pivotArea>
    </format>
    <format dxfId="11659">
      <pivotArea dataOnly="0" labelOnly="1" outline="0" fieldPosition="0">
        <references count="1">
          <reference field="4294967294" count="2">
            <x v="6"/>
            <x v="7"/>
          </reference>
        </references>
      </pivotArea>
    </format>
    <format dxfId="11658">
      <pivotArea type="all" dataOnly="0" outline="0" fieldPosition="0"/>
    </format>
    <format dxfId="11657">
      <pivotArea outline="0" collapsedLevelsAreSubtotals="1" fieldPosition="0"/>
    </format>
    <format dxfId="11656">
      <pivotArea field="2" type="button" dataOnly="0" labelOnly="1" outline="0" axis="axisRow" fieldPosition="0"/>
    </format>
    <format dxfId="11655">
      <pivotArea dataOnly="0" labelOnly="1" fieldPosition="0">
        <references count="1">
          <reference field="2" count="0"/>
        </references>
      </pivotArea>
    </format>
    <format dxfId="11654">
      <pivotArea dataOnly="0" labelOnly="1" grandRow="1" outline="0" fieldPosition="0"/>
    </format>
    <format dxfId="11653">
      <pivotArea dataOnly="0" labelOnly="1" fieldPosition="0">
        <references count="2">
          <reference field="2" count="1" selected="0">
            <x v="0"/>
          </reference>
          <reference field="13" count="2">
            <x v="0"/>
            <x v="1"/>
          </reference>
        </references>
      </pivotArea>
    </format>
    <format dxfId="11652">
      <pivotArea dataOnly="0" labelOnly="1" fieldPosition="0">
        <references count="2">
          <reference field="2" count="1" selected="0">
            <x v="1"/>
          </reference>
          <reference field="13" count="1">
            <x v="1"/>
          </reference>
        </references>
      </pivotArea>
    </format>
    <format dxfId="11651">
      <pivotArea dataOnly="0" labelOnly="1" fieldPosition="0">
        <references count="2">
          <reference field="2" count="1" selected="0">
            <x v="2"/>
          </reference>
          <reference field="13" count="1">
            <x v="3"/>
          </reference>
        </references>
      </pivotArea>
    </format>
    <format dxfId="11650">
      <pivotArea dataOnly="0" labelOnly="1" fieldPosition="0">
        <references count="2">
          <reference field="2" count="1" selected="0">
            <x v="3"/>
          </reference>
          <reference field="13" count="1">
            <x v="0"/>
          </reference>
        </references>
      </pivotArea>
    </format>
    <format dxfId="11649">
      <pivotArea dataOnly="0" labelOnly="1" fieldPosition="0">
        <references count="2">
          <reference field="2" count="1" selected="0">
            <x v="4"/>
          </reference>
          <reference field="13" count="1">
            <x v="0"/>
          </reference>
        </references>
      </pivotArea>
    </format>
    <format dxfId="11648">
      <pivotArea dataOnly="0" labelOnly="1" fieldPosition="0">
        <references count="2">
          <reference field="2" count="1" selected="0">
            <x v="5"/>
          </reference>
          <reference field="13" count="1">
            <x v="3"/>
          </reference>
        </references>
      </pivotArea>
    </format>
    <format dxfId="11647">
      <pivotArea dataOnly="0" labelOnly="1" fieldPosition="0">
        <references count="2">
          <reference field="2" count="1" selected="0">
            <x v="6"/>
          </reference>
          <reference field="13" count="1">
            <x v="1"/>
          </reference>
        </references>
      </pivotArea>
    </format>
    <format dxfId="11646">
      <pivotArea dataOnly="0" labelOnly="1" fieldPosition="0">
        <references count="2">
          <reference field="2" count="1" selected="0">
            <x v="7"/>
          </reference>
          <reference field="13" count="1">
            <x v="0"/>
          </reference>
        </references>
      </pivotArea>
    </format>
    <format dxfId="11645">
      <pivotArea dataOnly="0" labelOnly="1" fieldPosition="0">
        <references count="2">
          <reference field="2" count="1" selected="0">
            <x v="8"/>
          </reference>
          <reference field="13" count="3">
            <x v="1"/>
            <x v="3"/>
            <x v="4"/>
          </reference>
        </references>
      </pivotArea>
    </format>
    <format dxfId="11644">
      <pivotArea dataOnly="0" labelOnly="1" fieldPosition="0">
        <references count="2">
          <reference field="2" count="1" selected="0">
            <x v="9"/>
          </reference>
          <reference field="13" count="3">
            <x v="0"/>
            <x v="3"/>
            <x v="4"/>
          </reference>
        </references>
      </pivotArea>
    </format>
    <format dxfId="11643">
      <pivotArea dataOnly="0" labelOnly="1" fieldPosition="0">
        <references count="2">
          <reference field="2" count="1" selected="0">
            <x v="10"/>
          </reference>
          <reference field="13" count="1">
            <x v="0"/>
          </reference>
        </references>
      </pivotArea>
    </format>
    <format dxfId="11642">
      <pivotArea dataOnly="0" labelOnly="1" fieldPosition="0">
        <references count="2">
          <reference field="2" count="1" selected="0">
            <x v="11"/>
          </reference>
          <reference field="13" count="1">
            <x v="3"/>
          </reference>
        </references>
      </pivotArea>
    </format>
    <format dxfId="11641">
      <pivotArea dataOnly="0" labelOnly="1" fieldPosition="0">
        <references count="2">
          <reference field="2" count="1" selected="0">
            <x v="12"/>
          </reference>
          <reference field="13" count="1">
            <x v="3"/>
          </reference>
        </references>
      </pivotArea>
    </format>
    <format dxfId="11640">
      <pivotArea dataOnly="0" labelOnly="1" fieldPosition="0">
        <references count="2">
          <reference field="2" count="1" selected="0">
            <x v="13"/>
          </reference>
          <reference field="13" count="1">
            <x v="1"/>
          </reference>
        </references>
      </pivotArea>
    </format>
    <format dxfId="11639">
      <pivotArea dataOnly="0" labelOnly="1" fieldPosition="0">
        <references count="2">
          <reference field="2" count="1" selected="0">
            <x v="14"/>
          </reference>
          <reference field="13" count="3">
            <x v="2"/>
            <x v="3"/>
            <x v="4"/>
          </reference>
        </references>
      </pivotArea>
    </format>
    <format dxfId="11638">
      <pivotArea dataOnly="0" labelOnly="1" fieldPosition="0">
        <references count="2">
          <reference field="2" count="1" selected="0">
            <x v="15"/>
          </reference>
          <reference field="13" count="1">
            <x v="3"/>
          </reference>
        </references>
      </pivotArea>
    </format>
    <format dxfId="11637">
      <pivotArea dataOnly="0" labelOnly="1" fieldPosition="0">
        <references count="2">
          <reference field="2" count="1" selected="0">
            <x v="16"/>
          </reference>
          <reference field="13" count="4">
            <x v="0"/>
            <x v="1"/>
            <x v="2"/>
            <x v="3"/>
          </reference>
        </references>
      </pivotArea>
    </format>
    <format dxfId="11636">
      <pivotArea dataOnly="0" labelOnly="1" fieldPosition="0">
        <references count="2">
          <reference field="2" count="1" selected="0">
            <x v="17"/>
          </reference>
          <reference field="13" count="2">
            <x v="0"/>
            <x v="4"/>
          </reference>
        </references>
      </pivotArea>
    </format>
    <format dxfId="11635">
      <pivotArea dataOnly="0" labelOnly="1" fieldPosition="0">
        <references count="2">
          <reference field="2" count="1" selected="0">
            <x v="18"/>
          </reference>
          <reference field="13" count="1">
            <x v="1"/>
          </reference>
        </references>
      </pivotArea>
    </format>
    <format dxfId="11634">
      <pivotArea dataOnly="0" labelOnly="1" fieldPosition="0">
        <references count="2">
          <reference field="2" count="1" selected="0">
            <x v="19"/>
          </reference>
          <reference field="13" count="4">
            <x v="0"/>
            <x v="2"/>
            <x v="3"/>
            <x v="4"/>
          </reference>
        </references>
      </pivotArea>
    </format>
    <format dxfId="11633">
      <pivotArea dataOnly="0" labelOnly="1" fieldPosition="0">
        <references count="2">
          <reference field="2" count="1" selected="0">
            <x v="20"/>
          </reference>
          <reference field="13" count="4">
            <x v="0"/>
            <x v="1"/>
            <x v="2"/>
            <x v="3"/>
          </reference>
        </references>
      </pivotArea>
    </format>
    <format dxfId="11632">
      <pivotArea dataOnly="0" labelOnly="1" fieldPosition="0">
        <references count="3">
          <reference field="2" count="1" selected="0">
            <x v="0"/>
          </reference>
          <reference field="13" count="1" selected="0">
            <x v="0"/>
          </reference>
          <reference field="14" count="3">
            <x v="16"/>
            <x v="17"/>
            <x v="19"/>
          </reference>
        </references>
      </pivotArea>
    </format>
    <format dxfId="11631">
      <pivotArea dataOnly="0" labelOnly="1" fieldPosition="0">
        <references count="3">
          <reference field="2" count="1" selected="0">
            <x v="0"/>
          </reference>
          <reference field="13" count="1" selected="0">
            <x v="1"/>
          </reference>
          <reference field="14" count="2">
            <x v="23"/>
            <x v="26"/>
          </reference>
        </references>
      </pivotArea>
    </format>
    <format dxfId="11630">
      <pivotArea dataOnly="0" labelOnly="1" fieldPosition="0">
        <references count="3">
          <reference field="2" count="1" selected="0">
            <x v="1"/>
          </reference>
          <reference field="13" count="1" selected="0">
            <x v="1"/>
          </reference>
          <reference field="14" count="1">
            <x v="25"/>
          </reference>
        </references>
      </pivotArea>
    </format>
    <format dxfId="11629">
      <pivotArea dataOnly="0" labelOnly="1" fieldPosition="0">
        <references count="3">
          <reference field="2" count="1" selected="0">
            <x v="2"/>
          </reference>
          <reference field="13" count="1" selected="0">
            <x v="3"/>
          </reference>
          <reference field="14" count="1">
            <x v="6"/>
          </reference>
        </references>
      </pivotArea>
    </format>
    <format dxfId="11628">
      <pivotArea dataOnly="0" labelOnly="1" fieldPosition="0">
        <references count="3">
          <reference field="2" count="1" selected="0">
            <x v="3"/>
          </reference>
          <reference field="13" count="1" selected="0">
            <x v="0"/>
          </reference>
          <reference field="14" count="1">
            <x v="17"/>
          </reference>
        </references>
      </pivotArea>
    </format>
    <format dxfId="11627">
      <pivotArea dataOnly="0" labelOnly="1" fieldPosition="0">
        <references count="3">
          <reference field="2" count="1" selected="0">
            <x v="4"/>
          </reference>
          <reference field="13" count="1" selected="0">
            <x v="0"/>
          </reference>
          <reference field="14" count="1">
            <x v="18"/>
          </reference>
        </references>
      </pivotArea>
    </format>
    <format dxfId="11626">
      <pivotArea dataOnly="0" labelOnly="1" fieldPosition="0">
        <references count="3">
          <reference field="2" count="1" selected="0">
            <x v="5"/>
          </reference>
          <reference field="13" count="1" selected="0">
            <x v="3"/>
          </reference>
          <reference field="14" count="2">
            <x v="1"/>
            <x v="5"/>
          </reference>
        </references>
      </pivotArea>
    </format>
    <format dxfId="11625">
      <pivotArea dataOnly="0" labelOnly="1" fieldPosition="0">
        <references count="3">
          <reference field="2" count="1" selected="0">
            <x v="6"/>
          </reference>
          <reference field="13" count="1" selected="0">
            <x v="1"/>
          </reference>
          <reference field="14" count="1">
            <x v="26"/>
          </reference>
        </references>
      </pivotArea>
    </format>
    <format dxfId="11624">
      <pivotArea dataOnly="0" labelOnly="1" fieldPosition="0">
        <references count="3">
          <reference field="2" count="1" selected="0">
            <x v="7"/>
          </reference>
          <reference field="13" count="1" selected="0">
            <x v="0"/>
          </reference>
          <reference field="14" count="1">
            <x v="20"/>
          </reference>
        </references>
      </pivotArea>
    </format>
    <format dxfId="11623">
      <pivotArea dataOnly="0" labelOnly="1" fieldPosition="0">
        <references count="3">
          <reference field="2" count="1" selected="0">
            <x v="8"/>
          </reference>
          <reference field="13" count="1" selected="0">
            <x v="1"/>
          </reference>
          <reference field="14" count="1">
            <x v="27"/>
          </reference>
        </references>
      </pivotArea>
    </format>
    <format dxfId="11622">
      <pivotArea dataOnly="0" labelOnly="1" fieldPosition="0">
        <references count="3">
          <reference field="2" count="1" selected="0">
            <x v="8"/>
          </reference>
          <reference field="13" count="1" selected="0">
            <x v="3"/>
          </reference>
          <reference field="14" count="1">
            <x v="1"/>
          </reference>
        </references>
      </pivotArea>
    </format>
    <format dxfId="11621">
      <pivotArea dataOnly="0" labelOnly="1" fieldPosition="0">
        <references count="3">
          <reference field="2" count="1" selected="0">
            <x v="8"/>
          </reference>
          <reference field="13" count="1" selected="0">
            <x v="4"/>
          </reference>
          <reference field="14" count="2">
            <x v="8"/>
            <x v="11"/>
          </reference>
        </references>
      </pivotArea>
    </format>
    <format dxfId="11620">
      <pivotArea dataOnly="0" labelOnly="1" fieldPosition="0">
        <references count="3">
          <reference field="2" count="1" selected="0">
            <x v="9"/>
          </reference>
          <reference field="13" count="1" selected="0">
            <x v="0"/>
          </reference>
          <reference field="14" count="1">
            <x v="19"/>
          </reference>
        </references>
      </pivotArea>
    </format>
    <format dxfId="11619">
      <pivotArea dataOnly="0" labelOnly="1" fieldPosition="0">
        <references count="3">
          <reference field="2" count="1" selected="0">
            <x v="9"/>
          </reference>
          <reference field="13" count="1" selected="0">
            <x v="3"/>
          </reference>
          <reference field="14" count="4">
            <x v="2"/>
            <x v="3"/>
            <x v="4"/>
            <x v="6"/>
          </reference>
        </references>
      </pivotArea>
    </format>
    <format dxfId="11618">
      <pivotArea dataOnly="0" labelOnly="1" fieldPosition="0">
        <references count="3">
          <reference field="2" count="1" selected="0">
            <x v="9"/>
          </reference>
          <reference field="13" count="1" selected="0">
            <x v="4"/>
          </reference>
          <reference field="14" count="1">
            <x v="8"/>
          </reference>
        </references>
      </pivotArea>
    </format>
    <format dxfId="11617">
      <pivotArea dataOnly="0" labelOnly="1" fieldPosition="0">
        <references count="3">
          <reference field="2" count="1" selected="0">
            <x v="10"/>
          </reference>
          <reference field="13" count="1" selected="0">
            <x v="0"/>
          </reference>
          <reference field="14" count="2">
            <x v="16"/>
            <x v="22"/>
          </reference>
        </references>
      </pivotArea>
    </format>
    <format dxfId="11616">
      <pivotArea dataOnly="0" labelOnly="1" fieldPosition="0">
        <references count="3">
          <reference field="2" count="1" selected="0">
            <x v="11"/>
          </reference>
          <reference field="13" count="1" selected="0">
            <x v="3"/>
          </reference>
          <reference field="14" count="1">
            <x v="2"/>
          </reference>
        </references>
      </pivotArea>
    </format>
    <format dxfId="11615">
      <pivotArea dataOnly="0" labelOnly="1" fieldPosition="0">
        <references count="3">
          <reference field="2" count="1" selected="0">
            <x v="12"/>
          </reference>
          <reference field="13" count="1" selected="0">
            <x v="3"/>
          </reference>
          <reference field="14" count="1">
            <x v="6"/>
          </reference>
        </references>
      </pivotArea>
    </format>
    <format dxfId="11614">
      <pivotArea dataOnly="0" labelOnly="1" fieldPosition="0">
        <references count="3">
          <reference field="2" count="1" selected="0">
            <x v="13"/>
          </reference>
          <reference field="13" count="1" selected="0">
            <x v="1"/>
          </reference>
          <reference field="14" count="1">
            <x v="24"/>
          </reference>
        </references>
      </pivotArea>
    </format>
    <format dxfId="11613">
      <pivotArea dataOnly="0" labelOnly="1" fieldPosition="0">
        <references count="3">
          <reference field="2" count="1" selected="0">
            <x v="14"/>
          </reference>
          <reference field="13" count="1" selected="0">
            <x v="2"/>
          </reference>
          <reference field="14" count="2">
            <x v="29"/>
            <x v="30"/>
          </reference>
        </references>
      </pivotArea>
    </format>
    <format dxfId="11612">
      <pivotArea dataOnly="0" labelOnly="1" fieldPosition="0">
        <references count="3">
          <reference field="2" count="1" selected="0">
            <x v="14"/>
          </reference>
          <reference field="13" count="1" selected="0">
            <x v="3"/>
          </reference>
          <reference field="14" count="1">
            <x v="7"/>
          </reference>
        </references>
      </pivotArea>
    </format>
    <format dxfId="11611">
      <pivotArea dataOnly="0" labelOnly="1" fieldPosition="0">
        <references count="3">
          <reference field="2" count="1" selected="0">
            <x v="14"/>
          </reference>
          <reference field="13" count="1" selected="0">
            <x v="4"/>
          </reference>
          <reference field="14" count="1">
            <x v="8"/>
          </reference>
        </references>
      </pivotArea>
    </format>
    <format dxfId="11610">
      <pivotArea dataOnly="0" labelOnly="1" fieldPosition="0">
        <references count="3">
          <reference field="2" count="1" selected="0">
            <x v="15"/>
          </reference>
          <reference field="13" count="1" selected="0">
            <x v="3"/>
          </reference>
          <reference field="14" count="1">
            <x v="6"/>
          </reference>
        </references>
      </pivotArea>
    </format>
    <format dxfId="11609">
      <pivotArea dataOnly="0" labelOnly="1" fieldPosition="0">
        <references count="3">
          <reference field="2" count="1" selected="0">
            <x v="16"/>
          </reference>
          <reference field="13" count="1" selected="0">
            <x v="0"/>
          </reference>
          <reference field="14" count="1">
            <x v="21"/>
          </reference>
        </references>
      </pivotArea>
    </format>
    <format dxfId="11608">
      <pivotArea dataOnly="0" labelOnly="1" fieldPosition="0">
        <references count="3">
          <reference field="2" count="1" selected="0">
            <x v="16"/>
          </reference>
          <reference field="13" count="1" selected="0">
            <x v="1"/>
          </reference>
          <reference field="14" count="1">
            <x v="24"/>
          </reference>
        </references>
      </pivotArea>
    </format>
    <format dxfId="11607">
      <pivotArea dataOnly="0" labelOnly="1" fieldPosition="0">
        <references count="3">
          <reference field="2" count="1" selected="0">
            <x v="16"/>
          </reference>
          <reference field="13" count="1" selected="0">
            <x v="2"/>
          </reference>
          <reference field="14" count="2">
            <x v="29"/>
            <x v="31"/>
          </reference>
        </references>
      </pivotArea>
    </format>
    <format dxfId="11606">
      <pivotArea dataOnly="0" labelOnly="1" fieldPosition="0">
        <references count="3">
          <reference field="2" count="1" selected="0">
            <x v="16"/>
          </reference>
          <reference field="13" count="1" selected="0">
            <x v="3"/>
          </reference>
          <reference field="14" count="2">
            <x v="0"/>
            <x v="1"/>
          </reference>
        </references>
      </pivotArea>
    </format>
    <format dxfId="11605">
      <pivotArea dataOnly="0" labelOnly="1" fieldPosition="0">
        <references count="3">
          <reference field="2" count="1" selected="0">
            <x v="17"/>
          </reference>
          <reference field="13" count="1" selected="0">
            <x v="0"/>
          </reference>
          <reference field="14" count="2">
            <x v="18"/>
            <x v="22"/>
          </reference>
        </references>
      </pivotArea>
    </format>
    <format dxfId="11604">
      <pivotArea dataOnly="0" labelOnly="1" fieldPosition="0">
        <references count="3">
          <reference field="2" count="1" selected="0">
            <x v="17"/>
          </reference>
          <reference field="13" count="1" selected="0">
            <x v="4"/>
          </reference>
          <reference field="14" count="1">
            <x v="8"/>
          </reference>
        </references>
      </pivotArea>
    </format>
    <format dxfId="11603">
      <pivotArea dataOnly="0" labelOnly="1" fieldPosition="0">
        <references count="3">
          <reference field="2" count="1" selected="0">
            <x v="18"/>
          </reference>
          <reference field="13" count="1" selected="0">
            <x v="1"/>
          </reference>
          <reference field="14" count="1">
            <x v="24"/>
          </reference>
        </references>
      </pivotArea>
    </format>
    <format dxfId="11602">
      <pivotArea dataOnly="0" labelOnly="1" fieldPosition="0">
        <references count="3">
          <reference field="2" count="1" selected="0">
            <x v="19"/>
          </reference>
          <reference field="13" count="1" selected="0">
            <x v="0"/>
          </reference>
          <reference field="14" count="1">
            <x v="16"/>
          </reference>
        </references>
      </pivotArea>
    </format>
    <format dxfId="11601">
      <pivotArea dataOnly="0" labelOnly="1" fieldPosition="0">
        <references count="3">
          <reference field="2" count="1" selected="0">
            <x v="19"/>
          </reference>
          <reference field="13" count="1" selected="0">
            <x v="2"/>
          </reference>
          <reference field="14" count="2">
            <x v="29"/>
            <x v="30"/>
          </reference>
        </references>
      </pivotArea>
    </format>
    <format dxfId="11600">
      <pivotArea dataOnly="0" labelOnly="1" fieldPosition="0">
        <references count="3">
          <reference field="2" count="1" selected="0">
            <x v="19"/>
          </reference>
          <reference field="13" count="1" selected="0">
            <x v="3"/>
          </reference>
          <reference field="14" count="1">
            <x v="6"/>
          </reference>
        </references>
      </pivotArea>
    </format>
    <format dxfId="11599">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1598">
      <pivotArea dataOnly="0" labelOnly="1" fieldPosition="0">
        <references count="3">
          <reference field="2" count="1" selected="0">
            <x v="20"/>
          </reference>
          <reference field="13" count="1" selected="0">
            <x v="0"/>
          </reference>
          <reference field="14" count="2">
            <x v="18"/>
            <x v="22"/>
          </reference>
        </references>
      </pivotArea>
    </format>
    <format dxfId="11597">
      <pivotArea dataOnly="0" labelOnly="1" fieldPosition="0">
        <references count="3">
          <reference field="2" count="1" selected="0">
            <x v="20"/>
          </reference>
          <reference field="13" count="1" selected="0">
            <x v="1"/>
          </reference>
          <reference field="14" count="1">
            <x v="28"/>
          </reference>
        </references>
      </pivotArea>
    </format>
    <format dxfId="11596">
      <pivotArea dataOnly="0" labelOnly="1" fieldPosition="0">
        <references count="3">
          <reference field="2" count="1" selected="0">
            <x v="20"/>
          </reference>
          <reference field="13" count="1" selected="0">
            <x v="2"/>
          </reference>
          <reference field="14" count="1">
            <x v="32"/>
          </reference>
        </references>
      </pivotArea>
    </format>
    <format dxfId="11595">
      <pivotArea dataOnly="0" labelOnly="1" fieldPosition="0">
        <references count="3">
          <reference field="2" count="1" selected="0">
            <x v="20"/>
          </reference>
          <reference field="13" count="1" selected="0">
            <x v="3"/>
          </reference>
          <reference field="14" count="1">
            <x v="6"/>
          </reference>
        </references>
      </pivotArea>
    </format>
    <format dxfId="11594">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1593">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1592">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1591">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1590">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1589">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1588">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1587">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1586">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1585">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1584">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1583">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1582">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1581">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1580">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1579">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1578">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1577">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1576">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1575">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1574">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1573">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1572">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1571">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1570">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1569">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1568">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1567">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1566">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1565">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1564">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1563">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1562">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1561">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1560">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1559">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1558">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1557">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1556">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1555">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1554">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1553">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1552">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1551">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1550">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1549">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1548">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1547">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1546">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1545">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1544">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1543">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1542">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1541">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1540">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1539">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1538">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1537">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1536">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1535">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1534">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1533">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1532">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1531">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1530">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1529">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1528">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1527">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1526">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1525">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1524">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1523">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1522">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1521">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1520">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1519">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1518">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1517">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1516">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1515">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1514">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1513">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1512">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1511">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1510">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1509">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1508">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1507">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1506">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1505">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1504">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1503">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1502">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1501">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1500">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1499">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1498">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1497">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1496">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1495">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1494">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1493">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1492">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1491">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1490">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1489">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1488">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1487">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1486">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1485">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1484">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1483">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1482">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1481">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1480">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1479">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1478">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1477">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1476">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1475">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1474">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1473">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1472">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1471">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1470">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1469">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1468">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1467">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1466">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1465">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1464">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1463">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1462">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1461">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1460">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1459">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1458">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1457">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1456">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1455">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1454">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1453">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1452">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1451">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1450">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1449">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1448">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1447">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1446">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1445">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1444">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1443">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1442">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1441">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1440">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1439">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1438">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1437">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1436">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1435">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1434">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1433">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1432">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1431">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1430">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1429">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1428">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1427">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1426">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1425">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1424">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1423">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1422">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1421">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1420">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1419">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1418">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1417">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1416">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1415">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1414">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1413">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1412">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1411">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1410">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1409">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1408">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1407">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1406">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1405">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1404">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1403">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1402">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1401">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1400">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1399">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1398">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1397">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1396">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1395">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1394">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1393">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1392">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1391">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1390">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1389">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1388">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1387">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1386">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1385">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1384">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1383">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1382">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1381">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1380">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1379">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1378">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1377">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1376">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1375">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1374">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1373">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1372">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1371">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1370">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1369">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1368">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1367">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1366">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1365">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1364">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1363">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1362">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1361">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1360">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1359">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1358">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1357">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1356">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1355">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1354">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1353">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1352">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1351">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1350">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1349">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1348">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1347">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1346">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1345">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1344">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1343">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1342">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1341">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1340">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1339">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1338">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1337">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1336">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1335">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1334">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1333">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1332">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1331">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1330">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1329">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1328">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1327">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1326">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1325">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1324">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1323">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1322">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1321">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1320">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1319">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1318">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1317">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1316">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1315">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1314">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1313">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1312">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1311">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1310">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1309">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1308">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1307">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1306">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1305">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1304">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1303">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1302">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1301">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1300">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1299">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1298">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1297">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1296">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1295">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1294">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1293">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1292">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1291">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1290">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1289">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1288">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1287">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1286">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1285">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1284">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1283">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1282">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1281">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1280">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1279">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1278">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1277">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1276">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1275">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1274">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1273">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1272">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1271">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1270">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1269">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1268">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1267">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1266">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1265">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1264">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1263">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1262">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1261">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1260">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1259">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1258">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1257">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1256">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1255">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1254">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1253">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1252">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1251">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1250">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1249">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1248">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1247">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1246">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1245">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1244">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1243">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1242">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1241">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1240">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1239">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1238">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1237">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1236">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1235">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1234">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1233">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1232">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1231">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1230">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1229">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1228">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1227">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1226">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1225">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1224">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1223">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1222">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1221">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1220">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1219">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1218">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1217">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1216">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1215">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1214">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1213">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1212">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1211">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1210">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1209">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1208">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1207">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1206">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1205">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1204">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1203">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1202">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1201">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1200">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1199">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1198">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1197">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1196">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1195">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1194">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1193">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1192">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1191">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1190">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1189">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1188">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1187">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1186">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1185">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1184">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1183">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1182">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1181">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1180">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1179">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1178">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1177">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1176">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1175">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1174">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1173">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1172">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1171">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1170">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1169">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1168">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1167">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1166">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1165">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1164">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1163">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1162">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1161">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1160">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1159">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1158">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1157">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1156">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1155">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1154">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1153">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1152">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1151">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1150">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1149">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1148">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1147">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1146">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1145">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1144">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1143">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1142">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1141">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1140">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1139">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1138">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1137">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1136">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1135">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1134">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1133">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1132">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1131">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1130">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1129">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1128">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1127">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1126">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1125">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1124">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1123">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1122">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1121">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1120">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1119">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1118">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1117">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1116">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1115">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1114">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1113">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1112">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1111">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1110">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1109">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1108">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1107">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1106">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1105">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1104">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1103">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1102">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1101">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1100">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1099">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1098">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1097">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1096">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1095">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1094">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1093">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1092">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1091">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1090">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1089">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1088">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1087">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1086">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1085">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1084">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1083">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1082">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1081">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1080">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1079">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1078">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1077">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1076">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1075">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1074">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1073">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1072">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1071">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1070">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1069">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1068">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1067">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1066">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1065">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1064">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1063">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1062">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1061">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1060">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1059">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1058">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1057">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1056">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1055">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1054">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1053">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1052">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1051">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1050">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1049">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1048">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1047">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1046">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1045">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1044">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1043">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1042">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1041">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1040">
      <pivotArea dataOnly="0" labelOnly="1" outline="0" fieldPosition="0">
        <references count="1">
          <reference field="4294967294" count="8">
            <x v="0"/>
            <x v="1"/>
            <x v="2"/>
            <x v="3"/>
            <x v="4"/>
            <x v="5"/>
            <x v="6"/>
            <x v="7"/>
          </reference>
        </references>
      </pivotArea>
    </format>
    <format dxfId="11039">
      <pivotArea dataOnly="0" labelOnly="1" fieldPosition="0">
        <references count="1">
          <reference field="2" count="0"/>
        </references>
      </pivotArea>
    </format>
    <format dxfId="11038">
      <pivotArea dataOnly="0" labelOnly="1" fieldPosition="0">
        <references count="1">
          <reference field="13" count="0"/>
        </references>
      </pivotArea>
    </format>
    <format dxfId="11037">
      <pivotArea dataOnly="0" labelOnly="1" fieldPosition="0">
        <references count="1">
          <reference field="14" count="0"/>
        </references>
      </pivotArea>
    </format>
    <format dxfId="11036">
      <pivotArea dataOnly="0" labelOnly="1" fieldPosition="0">
        <references count="1">
          <reference field="15" count="0"/>
        </references>
      </pivotArea>
    </format>
    <format dxfId="11035">
      <pivotArea outline="0" collapsedLevelsAreSubtotals="1" fieldPosition="0">
        <references count="1">
          <reference field="4294967294" count="2" selected="0">
            <x v="6"/>
            <x v="7"/>
          </reference>
        </references>
      </pivotArea>
    </format>
    <format dxfId="11034">
      <pivotArea outline="0" collapsedLevelsAreSubtotals="1" fieldPosition="0">
        <references count="1">
          <reference field="4294967294" count="2" selected="0">
            <x v="6"/>
            <x v="7"/>
          </reference>
        </references>
      </pivotArea>
    </format>
    <format dxfId="11033">
      <pivotArea field="2" type="button" dataOnly="0" labelOnly="1" outline="0" axis="axisRow" fieldPosition="0"/>
    </format>
    <format dxfId="11032">
      <pivotArea dataOnly="0" labelOnly="1" outline="0" fieldPosition="0">
        <references count="1">
          <reference field="4294967294" count="8">
            <x v="0"/>
            <x v="1"/>
            <x v="2"/>
            <x v="3"/>
            <x v="4"/>
            <x v="5"/>
            <x v="6"/>
            <x v="7"/>
          </reference>
        </references>
      </pivotArea>
    </format>
    <format dxfId="11031">
      <pivotArea field="3" type="button" dataOnly="0" labelOnly="1" outline="0" axis="axisPage" fieldPosition="0"/>
    </format>
    <format dxfId="11030">
      <pivotArea field="2" type="button" dataOnly="0" labelOnly="1" outline="0" axis="axisRow" fieldPosition="0"/>
    </format>
    <format dxfId="11029">
      <pivotArea dataOnly="0" labelOnly="1" fieldPosition="0">
        <references count="1">
          <reference field="2" count="1">
            <x v="17"/>
          </reference>
        </references>
      </pivotArea>
    </format>
    <format dxfId="11028">
      <pivotArea dataOnly="0" labelOnly="1" grandRow="1" outline="0" fieldPosition="0"/>
    </format>
    <format dxfId="11027">
      <pivotArea dataOnly="0" labelOnly="1" fieldPosition="0">
        <references count="2">
          <reference field="2" count="1" selected="0">
            <x v="17"/>
          </reference>
          <reference field="13" count="2">
            <x v="0"/>
            <x v="4"/>
          </reference>
        </references>
      </pivotArea>
    </format>
    <format dxfId="11026">
      <pivotArea dataOnly="0" labelOnly="1" fieldPosition="0">
        <references count="3">
          <reference field="2" count="1" selected="0">
            <x v="17"/>
          </reference>
          <reference field="13" count="1" selected="0">
            <x v="0"/>
          </reference>
          <reference field="14" count="2">
            <x v="18"/>
            <x v="22"/>
          </reference>
        </references>
      </pivotArea>
    </format>
    <format dxfId="11025">
      <pivotArea dataOnly="0" labelOnly="1" fieldPosition="0">
        <references count="3">
          <reference field="2" count="1" selected="0">
            <x v="17"/>
          </reference>
          <reference field="13" count="1" selected="0">
            <x v="4"/>
          </reference>
          <reference field="14" count="1">
            <x v="8"/>
          </reference>
        </references>
      </pivotArea>
    </format>
    <format dxfId="11024">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1023">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1022">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1021">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1020">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1019">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1018">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1017">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1016">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1015">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1014">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1013">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1012">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1011">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1010">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1009">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1008">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1007">
      <pivotArea outline="0" collapsedLevelsAreSubtotals="1" fieldPosition="0"/>
    </format>
    <format dxfId="11006">
      <pivotArea dataOnly="0" labelOnly="1" outline="0" fieldPosition="0">
        <references count="1">
          <reference field="3" count="1">
            <x v="5"/>
          </reference>
        </references>
      </pivotArea>
    </format>
    <format dxfId="11005">
      <pivotArea dataOnly="0" labelOnly="1" outline="0" fieldPosition="0">
        <references count="1">
          <reference field="4294967294" count="8">
            <x v="0"/>
            <x v="1"/>
            <x v="2"/>
            <x v="3"/>
            <x v="4"/>
            <x v="5"/>
            <x v="6"/>
            <x v="7"/>
          </reference>
        </references>
      </pivotArea>
    </format>
    <format dxfId="11004">
      <pivotArea outline="0" collapsedLevelsAreSubtotals="1" fieldPosition="0">
        <references count="1">
          <reference field="4294967294" count="2" selected="0">
            <x v="6"/>
            <x v="7"/>
          </reference>
        </references>
      </pivotArea>
    </format>
    <format dxfId="11003">
      <pivotArea dataOnly="0" labelOnly="1" outline="0" fieldPosition="0">
        <references count="1">
          <reference field="4294967294" count="2">
            <x v="6"/>
            <x v="7"/>
          </reference>
        </references>
      </pivotArea>
    </format>
    <format dxfId="11002">
      <pivotArea outline="0" collapsedLevelsAreSubtotals="1" fieldPosition="0">
        <references count="1">
          <reference field="4294967294" count="2" selected="0">
            <x v="6"/>
            <x v="7"/>
          </reference>
        </references>
      </pivotArea>
    </format>
    <format dxfId="11001">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20"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15"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12">
    <i>
      <x v="18"/>
    </i>
    <i r="1">
      <x v="1"/>
    </i>
    <i r="2">
      <x v="24"/>
    </i>
    <i r="3">
      <x v="104"/>
    </i>
    <i r="4">
      <x v="15"/>
    </i>
    <i r="5">
      <x/>
    </i>
    <i r="5">
      <x v="49"/>
    </i>
    <i r="5">
      <x v="68"/>
    </i>
    <i r="5">
      <x v="100"/>
    </i>
    <i r="5">
      <x v="199"/>
    </i>
    <i r="5">
      <x v="200"/>
    </i>
    <i r="4">
      <x v="18"/>
    </i>
    <i r="5">
      <x/>
    </i>
    <i r="5">
      <x v="50"/>
    </i>
    <i r="5">
      <x v="51"/>
    </i>
    <i r="5">
      <x v="72"/>
    </i>
    <i r="5">
      <x v="201"/>
    </i>
    <i r="5">
      <x v="202"/>
    </i>
    <i r="5">
      <x v="203"/>
    </i>
    <i r="4">
      <x v="23"/>
    </i>
    <i r="5">
      <x/>
    </i>
    <i r="5">
      <x v="49"/>
    </i>
    <i r="5">
      <x v="100"/>
    </i>
    <i r="5">
      <x v="200"/>
    </i>
    <i r="4">
      <x v="30"/>
    </i>
    <i r="5">
      <x/>
    </i>
    <i r="5">
      <x v="50"/>
    </i>
    <i r="5">
      <x v="100"/>
    </i>
    <i r="5">
      <x v="203"/>
    </i>
    <i r="4">
      <x v="32"/>
    </i>
    <i r="5">
      <x/>
    </i>
    <i r="5">
      <x v="50"/>
    </i>
    <i r="5">
      <x v="72"/>
    </i>
    <i r="5">
      <x v="100"/>
    </i>
    <i r="5">
      <x v="201"/>
    </i>
    <i r="5">
      <x v="203"/>
    </i>
    <i r="4">
      <x v="38"/>
    </i>
    <i r="5">
      <x/>
    </i>
    <i r="5">
      <x v="49"/>
    </i>
    <i r="5">
      <x v="100"/>
    </i>
    <i r="4">
      <x v="46"/>
    </i>
    <i r="5">
      <x/>
    </i>
    <i r="4">
      <x v="75"/>
    </i>
    <i r="5">
      <x/>
    </i>
    <i r="5">
      <x v="12"/>
    </i>
    <i r="5">
      <x v="43"/>
    </i>
    <i r="5">
      <x v="56"/>
    </i>
    <i r="5">
      <x v="57"/>
    </i>
    <i r="5">
      <x v="63"/>
    </i>
    <i r="5">
      <x v="75"/>
    </i>
    <i r="5">
      <x v="78"/>
    </i>
    <i r="5">
      <x v="84"/>
    </i>
    <i r="5">
      <x v="189"/>
    </i>
    <i r="5">
      <x v="221"/>
    </i>
    <i r="5">
      <x v="222"/>
    </i>
    <i r="5">
      <x v="223"/>
    </i>
    <i r="4">
      <x v="289"/>
    </i>
    <i r="5">
      <x/>
    </i>
    <i r="5">
      <x v="49"/>
    </i>
    <i r="5">
      <x v="100"/>
    </i>
    <i r="5">
      <x v="200"/>
    </i>
    <i r="3">
      <x v="106"/>
    </i>
    <i r="4">
      <x v="87"/>
    </i>
    <i r="5">
      <x/>
    </i>
    <i r="4">
      <x v="90"/>
    </i>
    <i r="5">
      <x/>
    </i>
    <i r="4">
      <x v="122"/>
    </i>
    <i r="5">
      <x/>
    </i>
    <i r="3">
      <x v="107"/>
    </i>
    <i r="4">
      <x v="72"/>
    </i>
    <i r="5">
      <x/>
    </i>
    <i r="5">
      <x v="50"/>
    </i>
    <i r="5">
      <x v="203"/>
    </i>
    <i r="4">
      <x v="88"/>
    </i>
    <i r="5">
      <x/>
    </i>
    <i r="3">
      <x v="108"/>
    </i>
    <i r="4">
      <x v="71"/>
    </i>
    <i r="5">
      <x v="50"/>
    </i>
    <i r="5">
      <x v="203"/>
    </i>
    <i r="4">
      <x v="246"/>
    </i>
    <i r="5">
      <x v="50"/>
    </i>
    <i r="5">
      <x v="203"/>
    </i>
    <i r="3">
      <x v="109"/>
    </i>
    <i r="4">
      <x v="84"/>
    </i>
    <i r="5">
      <x/>
    </i>
    <i r="4">
      <x v="243"/>
    </i>
    <i r="5">
      <x/>
    </i>
    <i r="5">
      <x v="100"/>
    </i>
    <i r="3">
      <x v="110"/>
    </i>
    <i r="4">
      <x v="245"/>
    </i>
    <i r="5">
      <x/>
    </i>
    <i r="5">
      <x v="49"/>
    </i>
    <i r="5">
      <x v="200"/>
    </i>
    <i r="5">
      <x v="203"/>
    </i>
    <i r="3">
      <x v="111"/>
    </i>
    <i r="4">
      <x v="59"/>
    </i>
    <i r="5">
      <x/>
    </i>
    <i r="5">
      <x v="203"/>
    </i>
    <i r="4">
      <x v="89"/>
    </i>
    <i r="5">
      <x v="4"/>
    </i>
    <i r="5">
      <x v="122"/>
    </i>
    <i r="4">
      <x v="99"/>
    </i>
    <i r="5">
      <x/>
    </i>
    <i r="3">
      <x v="112"/>
    </i>
    <i r="4">
      <x v="47"/>
    </i>
    <i r="5">
      <x/>
    </i>
    <i r="4">
      <x v="61"/>
    </i>
    <i r="5">
      <x/>
    </i>
    <i r="5">
      <x v="100"/>
    </i>
    <i r="4">
      <x v="123"/>
    </i>
    <i r="5">
      <x/>
    </i>
    <i t="grand">
      <x/>
    </i>
  </rowItems>
  <colFields count="1">
    <field x="-2"/>
  </colFields>
  <colItems count="8">
    <i>
      <x/>
    </i>
    <i i="1">
      <x v="1"/>
    </i>
    <i i="2">
      <x v="2"/>
    </i>
    <i i="3">
      <x v="3"/>
    </i>
    <i i="4">
      <x v="4"/>
    </i>
    <i i="5">
      <x v="5"/>
    </i>
    <i i="6">
      <x v="6"/>
    </i>
    <i i="7">
      <x v="7"/>
    </i>
  </colItems>
  <pageFields count="1">
    <pageField fld="3" item="6"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01">
    <format dxfId="11000">
      <pivotArea outline="0" collapsedLevelsAreSubtotals="1" fieldPosition="0">
        <references count="1">
          <reference field="4294967294" count="2" selected="0">
            <x v="6"/>
            <x v="7"/>
          </reference>
        </references>
      </pivotArea>
    </format>
    <format dxfId="10999">
      <pivotArea dataOnly="0" labelOnly="1" outline="0" fieldPosition="0">
        <references count="1">
          <reference field="4294967294" count="2">
            <x v="6"/>
            <x v="7"/>
          </reference>
        </references>
      </pivotArea>
    </format>
    <format dxfId="10998">
      <pivotArea outline="0" collapsedLevelsAreSubtotals="1" fieldPosition="0">
        <references count="1">
          <reference field="4294967294" count="2" selected="0">
            <x v="6"/>
            <x v="7"/>
          </reference>
        </references>
      </pivotArea>
    </format>
    <format dxfId="10997">
      <pivotArea dataOnly="0" labelOnly="1" outline="0" fieldPosition="0">
        <references count="1">
          <reference field="4294967294" count="2">
            <x v="6"/>
            <x v="7"/>
          </reference>
        </references>
      </pivotArea>
    </format>
    <format dxfId="10996">
      <pivotArea dataOnly="0" labelOnly="1" fieldPosition="0">
        <references count="1">
          <reference field="13" count="0"/>
        </references>
      </pivotArea>
    </format>
    <format dxfId="10995">
      <pivotArea dataOnly="0" labelOnly="1" fieldPosition="0">
        <references count="1">
          <reference field="14" count="0"/>
        </references>
      </pivotArea>
    </format>
    <format dxfId="10994">
      <pivotArea dataOnly="0" labelOnly="1" fieldPosition="0">
        <references count="1">
          <reference field="14" count="0"/>
        </references>
      </pivotArea>
    </format>
    <format dxfId="10993">
      <pivotArea dataOnly="0" labelOnly="1" fieldPosition="0">
        <references count="1">
          <reference field="15" count="0"/>
        </references>
      </pivotArea>
    </format>
    <format dxfId="10992">
      <pivotArea dataOnly="0" labelOnly="1" fieldPosition="0">
        <references count="1">
          <reference field="15" count="0"/>
        </references>
      </pivotArea>
    </format>
    <format dxfId="10991">
      <pivotArea dataOnly="0" labelOnly="1" fieldPosition="0">
        <references count="1">
          <reference field="15" count="0"/>
        </references>
      </pivotArea>
    </format>
    <format dxfId="10990">
      <pivotArea dataOnly="0" labelOnly="1" fieldPosition="0">
        <references count="1">
          <reference field="12" count="0"/>
        </references>
      </pivotArea>
    </format>
    <format dxfId="10989">
      <pivotArea dataOnly="0" labelOnly="1" fieldPosition="0">
        <references count="1">
          <reference field="12" count="0"/>
        </references>
      </pivotArea>
    </format>
    <format dxfId="10988">
      <pivotArea dataOnly="0" labelOnly="1" fieldPosition="0">
        <references count="1">
          <reference field="12" count="0"/>
        </references>
      </pivotArea>
    </format>
    <format dxfId="10987">
      <pivotArea dataOnly="0" labelOnly="1" fieldPosition="0">
        <references count="1">
          <reference field="12" count="0"/>
        </references>
      </pivotArea>
    </format>
    <format dxfId="10986">
      <pivotArea dataOnly="0" labelOnly="1" fieldPosition="0">
        <references count="1">
          <reference field="8" count="0"/>
        </references>
      </pivotArea>
    </format>
    <format dxfId="10985">
      <pivotArea dataOnly="0" labelOnly="1" fieldPosition="0">
        <references count="1">
          <reference field="8" count="0"/>
        </references>
      </pivotArea>
    </format>
    <format dxfId="10984">
      <pivotArea dataOnly="0" labelOnly="1" fieldPosition="0">
        <references count="1">
          <reference field="8" count="0"/>
        </references>
      </pivotArea>
    </format>
    <format dxfId="10983">
      <pivotArea dataOnly="0" labelOnly="1" fieldPosition="0">
        <references count="1">
          <reference field="8" count="0"/>
        </references>
      </pivotArea>
    </format>
    <format dxfId="10982">
      <pivotArea dataOnly="0" labelOnly="1" fieldPosition="0">
        <references count="1">
          <reference field="8" count="0"/>
        </references>
      </pivotArea>
    </format>
    <format dxfId="10981">
      <pivotArea dataOnly="0" labelOnly="1" fieldPosition="0">
        <references count="1">
          <reference field="13" count="0"/>
        </references>
      </pivotArea>
    </format>
    <format dxfId="10980">
      <pivotArea dataOnly="0" labelOnly="1" fieldPosition="0">
        <references count="1">
          <reference field="14" count="0"/>
        </references>
      </pivotArea>
    </format>
    <format dxfId="10979">
      <pivotArea dataOnly="0" labelOnly="1" fieldPosition="0">
        <references count="1">
          <reference field="14" count="0"/>
        </references>
      </pivotArea>
    </format>
    <format dxfId="10978">
      <pivotArea dataOnly="0" labelOnly="1" fieldPosition="0">
        <references count="1">
          <reference field="15" count="0"/>
        </references>
      </pivotArea>
    </format>
    <format dxfId="10977">
      <pivotArea dataOnly="0" labelOnly="1" fieldPosition="0">
        <references count="1">
          <reference field="12" count="0"/>
        </references>
      </pivotArea>
    </format>
    <format dxfId="10976">
      <pivotArea dataOnly="0" labelOnly="1" fieldPosition="0">
        <references count="1">
          <reference field="12" count="0"/>
        </references>
      </pivotArea>
    </format>
    <format dxfId="10975">
      <pivotArea outline="0" collapsedLevelsAreSubtotals="1" fieldPosition="0">
        <references count="1">
          <reference field="4294967294" count="2" selected="0">
            <x v="6"/>
            <x v="7"/>
          </reference>
        </references>
      </pivotArea>
    </format>
    <format dxfId="10974">
      <pivotArea dataOnly="0" labelOnly="1" outline="0" fieldPosition="0">
        <references count="1">
          <reference field="4294967294" count="2">
            <x v="6"/>
            <x v="7"/>
          </reference>
        </references>
      </pivotArea>
    </format>
    <format dxfId="10973">
      <pivotArea type="all" dataOnly="0" outline="0" fieldPosition="0"/>
    </format>
    <format dxfId="10972">
      <pivotArea outline="0" collapsedLevelsAreSubtotals="1" fieldPosition="0"/>
    </format>
    <format dxfId="10971">
      <pivotArea field="2" type="button" dataOnly="0" labelOnly="1" outline="0" axis="axisRow" fieldPosition="0"/>
    </format>
    <format dxfId="10970">
      <pivotArea dataOnly="0" labelOnly="1" fieldPosition="0">
        <references count="1">
          <reference field="2" count="0"/>
        </references>
      </pivotArea>
    </format>
    <format dxfId="10969">
      <pivotArea dataOnly="0" labelOnly="1" grandRow="1" outline="0" fieldPosition="0"/>
    </format>
    <format dxfId="10968">
      <pivotArea dataOnly="0" labelOnly="1" fieldPosition="0">
        <references count="2">
          <reference field="2" count="1" selected="0">
            <x v="0"/>
          </reference>
          <reference field="13" count="2">
            <x v="0"/>
            <x v="1"/>
          </reference>
        </references>
      </pivotArea>
    </format>
    <format dxfId="10967">
      <pivotArea dataOnly="0" labelOnly="1" fieldPosition="0">
        <references count="2">
          <reference field="2" count="1" selected="0">
            <x v="1"/>
          </reference>
          <reference field="13" count="1">
            <x v="1"/>
          </reference>
        </references>
      </pivotArea>
    </format>
    <format dxfId="10966">
      <pivotArea dataOnly="0" labelOnly="1" fieldPosition="0">
        <references count="2">
          <reference field="2" count="1" selected="0">
            <x v="2"/>
          </reference>
          <reference field="13" count="1">
            <x v="3"/>
          </reference>
        </references>
      </pivotArea>
    </format>
    <format dxfId="10965">
      <pivotArea dataOnly="0" labelOnly="1" fieldPosition="0">
        <references count="2">
          <reference field="2" count="1" selected="0">
            <x v="3"/>
          </reference>
          <reference field="13" count="1">
            <x v="0"/>
          </reference>
        </references>
      </pivotArea>
    </format>
    <format dxfId="10964">
      <pivotArea dataOnly="0" labelOnly="1" fieldPosition="0">
        <references count="2">
          <reference field="2" count="1" selected="0">
            <x v="4"/>
          </reference>
          <reference field="13" count="1">
            <x v="0"/>
          </reference>
        </references>
      </pivotArea>
    </format>
    <format dxfId="10963">
      <pivotArea dataOnly="0" labelOnly="1" fieldPosition="0">
        <references count="2">
          <reference field="2" count="1" selected="0">
            <x v="5"/>
          </reference>
          <reference field="13" count="1">
            <x v="3"/>
          </reference>
        </references>
      </pivotArea>
    </format>
    <format dxfId="10962">
      <pivotArea dataOnly="0" labelOnly="1" fieldPosition="0">
        <references count="2">
          <reference field="2" count="1" selected="0">
            <x v="6"/>
          </reference>
          <reference field="13" count="1">
            <x v="1"/>
          </reference>
        </references>
      </pivotArea>
    </format>
    <format dxfId="10961">
      <pivotArea dataOnly="0" labelOnly="1" fieldPosition="0">
        <references count="2">
          <reference field="2" count="1" selected="0">
            <x v="7"/>
          </reference>
          <reference field="13" count="1">
            <x v="0"/>
          </reference>
        </references>
      </pivotArea>
    </format>
    <format dxfId="10960">
      <pivotArea dataOnly="0" labelOnly="1" fieldPosition="0">
        <references count="2">
          <reference field="2" count="1" selected="0">
            <x v="8"/>
          </reference>
          <reference field="13" count="3">
            <x v="1"/>
            <x v="3"/>
            <x v="4"/>
          </reference>
        </references>
      </pivotArea>
    </format>
    <format dxfId="10959">
      <pivotArea dataOnly="0" labelOnly="1" fieldPosition="0">
        <references count="2">
          <reference field="2" count="1" selected="0">
            <x v="9"/>
          </reference>
          <reference field="13" count="3">
            <x v="0"/>
            <x v="3"/>
            <x v="4"/>
          </reference>
        </references>
      </pivotArea>
    </format>
    <format dxfId="10958">
      <pivotArea dataOnly="0" labelOnly="1" fieldPosition="0">
        <references count="2">
          <reference field="2" count="1" selected="0">
            <x v="10"/>
          </reference>
          <reference field="13" count="1">
            <x v="0"/>
          </reference>
        </references>
      </pivotArea>
    </format>
    <format dxfId="10957">
      <pivotArea dataOnly="0" labelOnly="1" fieldPosition="0">
        <references count="2">
          <reference field="2" count="1" selected="0">
            <x v="11"/>
          </reference>
          <reference field="13" count="1">
            <x v="3"/>
          </reference>
        </references>
      </pivotArea>
    </format>
    <format dxfId="10956">
      <pivotArea dataOnly="0" labelOnly="1" fieldPosition="0">
        <references count="2">
          <reference field="2" count="1" selected="0">
            <x v="12"/>
          </reference>
          <reference field="13" count="1">
            <x v="3"/>
          </reference>
        </references>
      </pivotArea>
    </format>
    <format dxfId="10955">
      <pivotArea dataOnly="0" labelOnly="1" fieldPosition="0">
        <references count="2">
          <reference field="2" count="1" selected="0">
            <x v="13"/>
          </reference>
          <reference field="13" count="1">
            <x v="1"/>
          </reference>
        </references>
      </pivotArea>
    </format>
    <format dxfId="10954">
      <pivotArea dataOnly="0" labelOnly="1" fieldPosition="0">
        <references count="2">
          <reference field="2" count="1" selected="0">
            <x v="14"/>
          </reference>
          <reference field="13" count="3">
            <x v="2"/>
            <x v="3"/>
            <x v="4"/>
          </reference>
        </references>
      </pivotArea>
    </format>
    <format dxfId="10953">
      <pivotArea dataOnly="0" labelOnly="1" fieldPosition="0">
        <references count="2">
          <reference field="2" count="1" selected="0">
            <x v="15"/>
          </reference>
          <reference field="13" count="1">
            <x v="3"/>
          </reference>
        </references>
      </pivotArea>
    </format>
    <format dxfId="10952">
      <pivotArea dataOnly="0" labelOnly="1" fieldPosition="0">
        <references count="2">
          <reference field="2" count="1" selected="0">
            <x v="16"/>
          </reference>
          <reference field="13" count="4">
            <x v="0"/>
            <x v="1"/>
            <x v="2"/>
            <x v="3"/>
          </reference>
        </references>
      </pivotArea>
    </format>
    <format dxfId="10951">
      <pivotArea dataOnly="0" labelOnly="1" fieldPosition="0">
        <references count="2">
          <reference field="2" count="1" selected="0">
            <x v="17"/>
          </reference>
          <reference field="13" count="2">
            <x v="0"/>
            <x v="4"/>
          </reference>
        </references>
      </pivotArea>
    </format>
    <format dxfId="10950">
      <pivotArea dataOnly="0" labelOnly="1" fieldPosition="0">
        <references count="2">
          <reference field="2" count="1" selected="0">
            <x v="18"/>
          </reference>
          <reference field="13" count="1">
            <x v="1"/>
          </reference>
        </references>
      </pivotArea>
    </format>
    <format dxfId="10949">
      <pivotArea dataOnly="0" labelOnly="1" fieldPosition="0">
        <references count="2">
          <reference field="2" count="1" selected="0">
            <x v="19"/>
          </reference>
          <reference field="13" count="4">
            <x v="0"/>
            <x v="2"/>
            <x v="3"/>
            <x v="4"/>
          </reference>
        </references>
      </pivotArea>
    </format>
    <format dxfId="10948">
      <pivotArea dataOnly="0" labelOnly="1" fieldPosition="0">
        <references count="2">
          <reference field="2" count="1" selected="0">
            <x v="20"/>
          </reference>
          <reference field="13" count="4">
            <x v="0"/>
            <x v="1"/>
            <x v="2"/>
            <x v="3"/>
          </reference>
        </references>
      </pivotArea>
    </format>
    <format dxfId="10947">
      <pivotArea dataOnly="0" labelOnly="1" fieldPosition="0">
        <references count="3">
          <reference field="2" count="1" selected="0">
            <x v="0"/>
          </reference>
          <reference field="13" count="1" selected="0">
            <x v="0"/>
          </reference>
          <reference field="14" count="3">
            <x v="16"/>
            <x v="17"/>
            <x v="19"/>
          </reference>
        </references>
      </pivotArea>
    </format>
    <format dxfId="10946">
      <pivotArea dataOnly="0" labelOnly="1" fieldPosition="0">
        <references count="3">
          <reference field="2" count="1" selected="0">
            <x v="0"/>
          </reference>
          <reference field="13" count="1" selected="0">
            <x v="1"/>
          </reference>
          <reference field="14" count="2">
            <x v="23"/>
            <x v="26"/>
          </reference>
        </references>
      </pivotArea>
    </format>
    <format dxfId="10945">
      <pivotArea dataOnly="0" labelOnly="1" fieldPosition="0">
        <references count="3">
          <reference field="2" count="1" selected="0">
            <x v="1"/>
          </reference>
          <reference field="13" count="1" selected="0">
            <x v="1"/>
          </reference>
          <reference field="14" count="1">
            <x v="25"/>
          </reference>
        </references>
      </pivotArea>
    </format>
    <format dxfId="10944">
      <pivotArea dataOnly="0" labelOnly="1" fieldPosition="0">
        <references count="3">
          <reference field="2" count="1" selected="0">
            <x v="2"/>
          </reference>
          <reference field="13" count="1" selected="0">
            <x v="3"/>
          </reference>
          <reference field="14" count="1">
            <x v="6"/>
          </reference>
        </references>
      </pivotArea>
    </format>
    <format dxfId="10943">
      <pivotArea dataOnly="0" labelOnly="1" fieldPosition="0">
        <references count="3">
          <reference field="2" count="1" selected="0">
            <x v="3"/>
          </reference>
          <reference field="13" count="1" selected="0">
            <x v="0"/>
          </reference>
          <reference field="14" count="1">
            <x v="17"/>
          </reference>
        </references>
      </pivotArea>
    </format>
    <format dxfId="10942">
      <pivotArea dataOnly="0" labelOnly="1" fieldPosition="0">
        <references count="3">
          <reference field="2" count="1" selected="0">
            <x v="4"/>
          </reference>
          <reference field="13" count="1" selected="0">
            <x v="0"/>
          </reference>
          <reference field="14" count="1">
            <x v="18"/>
          </reference>
        </references>
      </pivotArea>
    </format>
    <format dxfId="10941">
      <pivotArea dataOnly="0" labelOnly="1" fieldPosition="0">
        <references count="3">
          <reference field="2" count="1" selected="0">
            <x v="5"/>
          </reference>
          <reference field="13" count="1" selected="0">
            <x v="3"/>
          </reference>
          <reference field="14" count="2">
            <x v="1"/>
            <x v="5"/>
          </reference>
        </references>
      </pivotArea>
    </format>
    <format dxfId="10940">
      <pivotArea dataOnly="0" labelOnly="1" fieldPosition="0">
        <references count="3">
          <reference field="2" count="1" selected="0">
            <x v="6"/>
          </reference>
          <reference field="13" count="1" selected="0">
            <x v="1"/>
          </reference>
          <reference field="14" count="1">
            <x v="26"/>
          </reference>
        </references>
      </pivotArea>
    </format>
    <format dxfId="10939">
      <pivotArea dataOnly="0" labelOnly="1" fieldPosition="0">
        <references count="3">
          <reference field="2" count="1" selected="0">
            <x v="7"/>
          </reference>
          <reference field="13" count="1" selected="0">
            <x v="0"/>
          </reference>
          <reference field="14" count="1">
            <x v="20"/>
          </reference>
        </references>
      </pivotArea>
    </format>
    <format dxfId="10938">
      <pivotArea dataOnly="0" labelOnly="1" fieldPosition="0">
        <references count="3">
          <reference field="2" count="1" selected="0">
            <x v="8"/>
          </reference>
          <reference field="13" count="1" selected="0">
            <x v="1"/>
          </reference>
          <reference field="14" count="1">
            <x v="27"/>
          </reference>
        </references>
      </pivotArea>
    </format>
    <format dxfId="10937">
      <pivotArea dataOnly="0" labelOnly="1" fieldPosition="0">
        <references count="3">
          <reference field="2" count="1" selected="0">
            <x v="8"/>
          </reference>
          <reference field="13" count="1" selected="0">
            <x v="3"/>
          </reference>
          <reference field="14" count="1">
            <x v="1"/>
          </reference>
        </references>
      </pivotArea>
    </format>
    <format dxfId="10936">
      <pivotArea dataOnly="0" labelOnly="1" fieldPosition="0">
        <references count="3">
          <reference field="2" count="1" selected="0">
            <x v="8"/>
          </reference>
          <reference field="13" count="1" selected="0">
            <x v="4"/>
          </reference>
          <reference field="14" count="2">
            <x v="8"/>
            <x v="11"/>
          </reference>
        </references>
      </pivotArea>
    </format>
    <format dxfId="10935">
      <pivotArea dataOnly="0" labelOnly="1" fieldPosition="0">
        <references count="3">
          <reference field="2" count="1" selected="0">
            <x v="9"/>
          </reference>
          <reference field="13" count="1" selected="0">
            <x v="0"/>
          </reference>
          <reference field="14" count="1">
            <x v="19"/>
          </reference>
        </references>
      </pivotArea>
    </format>
    <format dxfId="10934">
      <pivotArea dataOnly="0" labelOnly="1" fieldPosition="0">
        <references count="3">
          <reference field="2" count="1" selected="0">
            <x v="9"/>
          </reference>
          <reference field="13" count="1" selected="0">
            <x v="3"/>
          </reference>
          <reference field="14" count="4">
            <x v="2"/>
            <x v="3"/>
            <x v="4"/>
            <x v="6"/>
          </reference>
        </references>
      </pivotArea>
    </format>
    <format dxfId="10933">
      <pivotArea dataOnly="0" labelOnly="1" fieldPosition="0">
        <references count="3">
          <reference field="2" count="1" selected="0">
            <x v="9"/>
          </reference>
          <reference field="13" count="1" selected="0">
            <x v="4"/>
          </reference>
          <reference field="14" count="1">
            <x v="8"/>
          </reference>
        </references>
      </pivotArea>
    </format>
    <format dxfId="10932">
      <pivotArea dataOnly="0" labelOnly="1" fieldPosition="0">
        <references count="3">
          <reference field="2" count="1" selected="0">
            <x v="10"/>
          </reference>
          <reference field="13" count="1" selected="0">
            <x v="0"/>
          </reference>
          <reference field="14" count="2">
            <x v="16"/>
            <x v="22"/>
          </reference>
        </references>
      </pivotArea>
    </format>
    <format dxfId="10931">
      <pivotArea dataOnly="0" labelOnly="1" fieldPosition="0">
        <references count="3">
          <reference field="2" count="1" selected="0">
            <x v="11"/>
          </reference>
          <reference field="13" count="1" selected="0">
            <x v="3"/>
          </reference>
          <reference field="14" count="1">
            <x v="2"/>
          </reference>
        </references>
      </pivotArea>
    </format>
    <format dxfId="10930">
      <pivotArea dataOnly="0" labelOnly="1" fieldPosition="0">
        <references count="3">
          <reference field="2" count="1" selected="0">
            <x v="12"/>
          </reference>
          <reference field="13" count="1" selected="0">
            <x v="3"/>
          </reference>
          <reference field="14" count="1">
            <x v="6"/>
          </reference>
        </references>
      </pivotArea>
    </format>
    <format dxfId="10929">
      <pivotArea dataOnly="0" labelOnly="1" fieldPosition="0">
        <references count="3">
          <reference field="2" count="1" selected="0">
            <x v="13"/>
          </reference>
          <reference field="13" count="1" selected="0">
            <x v="1"/>
          </reference>
          <reference field="14" count="1">
            <x v="24"/>
          </reference>
        </references>
      </pivotArea>
    </format>
    <format dxfId="10928">
      <pivotArea dataOnly="0" labelOnly="1" fieldPosition="0">
        <references count="3">
          <reference field="2" count="1" selected="0">
            <x v="14"/>
          </reference>
          <reference field="13" count="1" selected="0">
            <x v="2"/>
          </reference>
          <reference field="14" count="2">
            <x v="29"/>
            <x v="30"/>
          </reference>
        </references>
      </pivotArea>
    </format>
    <format dxfId="10927">
      <pivotArea dataOnly="0" labelOnly="1" fieldPosition="0">
        <references count="3">
          <reference field="2" count="1" selected="0">
            <x v="14"/>
          </reference>
          <reference field="13" count="1" selected="0">
            <x v="3"/>
          </reference>
          <reference field="14" count="1">
            <x v="7"/>
          </reference>
        </references>
      </pivotArea>
    </format>
    <format dxfId="10926">
      <pivotArea dataOnly="0" labelOnly="1" fieldPosition="0">
        <references count="3">
          <reference field="2" count="1" selected="0">
            <x v="14"/>
          </reference>
          <reference field="13" count="1" selected="0">
            <x v="4"/>
          </reference>
          <reference field="14" count="1">
            <x v="8"/>
          </reference>
        </references>
      </pivotArea>
    </format>
    <format dxfId="10925">
      <pivotArea dataOnly="0" labelOnly="1" fieldPosition="0">
        <references count="3">
          <reference field="2" count="1" selected="0">
            <x v="15"/>
          </reference>
          <reference field="13" count="1" selected="0">
            <x v="3"/>
          </reference>
          <reference field="14" count="1">
            <x v="6"/>
          </reference>
        </references>
      </pivotArea>
    </format>
    <format dxfId="10924">
      <pivotArea dataOnly="0" labelOnly="1" fieldPosition="0">
        <references count="3">
          <reference field="2" count="1" selected="0">
            <x v="16"/>
          </reference>
          <reference field="13" count="1" selected="0">
            <x v="0"/>
          </reference>
          <reference field="14" count="1">
            <x v="21"/>
          </reference>
        </references>
      </pivotArea>
    </format>
    <format dxfId="10923">
      <pivotArea dataOnly="0" labelOnly="1" fieldPosition="0">
        <references count="3">
          <reference field="2" count="1" selected="0">
            <x v="16"/>
          </reference>
          <reference field="13" count="1" selected="0">
            <x v="1"/>
          </reference>
          <reference field="14" count="1">
            <x v="24"/>
          </reference>
        </references>
      </pivotArea>
    </format>
    <format dxfId="10922">
      <pivotArea dataOnly="0" labelOnly="1" fieldPosition="0">
        <references count="3">
          <reference field="2" count="1" selected="0">
            <x v="16"/>
          </reference>
          <reference field="13" count="1" selected="0">
            <x v="2"/>
          </reference>
          <reference field="14" count="2">
            <x v="29"/>
            <x v="31"/>
          </reference>
        </references>
      </pivotArea>
    </format>
    <format dxfId="10921">
      <pivotArea dataOnly="0" labelOnly="1" fieldPosition="0">
        <references count="3">
          <reference field="2" count="1" selected="0">
            <x v="16"/>
          </reference>
          <reference field="13" count="1" selected="0">
            <x v="3"/>
          </reference>
          <reference field="14" count="2">
            <x v="0"/>
            <x v="1"/>
          </reference>
        </references>
      </pivotArea>
    </format>
    <format dxfId="10920">
      <pivotArea dataOnly="0" labelOnly="1" fieldPosition="0">
        <references count="3">
          <reference field="2" count="1" selected="0">
            <x v="17"/>
          </reference>
          <reference field="13" count="1" selected="0">
            <x v="0"/>
          </reference>
          <reference field="14" count="2">
            <x v="18"/>
            <x v="22"/>
          </reference>
        </references>
      </pivotArea>
    </format>
    <format dxfId="10919">
      <pivotArea dataOnly="0" labelOnly="1" fieldPosition="0">
        <references count="3">
          <reference field="2" count="1" selected="0">
            <x v="17"/>
          </reference>
          <reference field="13" count="1" selected="0">
            <x v="4"/>
          </reference>
          <reference field="14" count="1">
            <x v="8"/>
          </reference>
        </references>
      </pivotArea>
    </format>
    <format dxfId="10918">
      <pivotArea dataOnly="0" labelOnly="1" fieldPosition="0">
        <references count="3">
          <reference field="2" count="1" selected="0">
            <x v="18"/>
          </reference>
          <reference field="13" count="1" selected="0">
            <x v="1"/>
          </reference>
          <reference field="14" count="1">
            <x v="24"/>
          </reference>
        </references>
      </pivotArea>
    </format>
    <format dxfId="10917">
      <pivotArea dataOnly="0" labelOnly="1" fieldPosition="0">
        <references count="3">
          <reference field="2" count="1" selected="0">
            <x v="19"/>
          </reference>
          <reference field="13" count="1" selected="0">
            <x v="0"/>
          </reference>
          <reference field="14" count="1">
            <x v="16"/>
          </reference>
        </references>
      </pivotArea>
    </format>
    <format dxfId="10916">
      <pivotArea dataOnly="0" labelOnly="1" fieldPosition="0">
        <references count="3">
          <reference field="2" count="1" selected="0">
            <x v="19"/>
          </reference>
          <reference field="13" count="1" selected="0">
            <x v="2"/>
          </reference>
          <reference field="14" count="2">
            <x v="29"/>
            <x v="30"/>
          </reference>
        </references>
      </pivotArea>
    </format>
    <format dxfId="10915">
      <pivotArea dataOnly="0" labelOnly="1" fieldPosition="0">
        <references count="3">
          <reference field="2" count="1" selected="0">
            <x v="19"/>
          </reference>
          <reference field="13" count="1" selected="0">
            <x v="3"/>
          </reference>
          <reference field="14" count="1">
            <x v="6"/>
          </reference>
        </references>
      </pivotArea>
    </format>
    <format dxfId="10914">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0913">
      <pivotArea dataOnly="0" labelOnly="1" fieldPosition="0">
        <references count="3">
          <reference field="2" count="1" selected="0">
            <x v="20"/>
          </reference>
          <reference field="13" count="1" selected="0">
            <x v="0"/>
          </reference>
          <reference field="14" count="2">
            <x v="18"/>
            <x v="22"/>
          </reference>
        </references>
      </pivotArea>
    </format>
    <format dxfId="10912">
      <pivotArea dataOnly="0" labelOnly="1" fieldPosition="0">
        <references count="3">
          <reference field="2" count="1" selected="0">
            <x v="20"/>
          </reference>
          <reference field="13" count="1" selected="0">
            <x v="1"/>
          </reference>
          <reference field="14" count="1">
            <x v="28"/>
          </reference>
        </references>
      </pivotArea>
    </format>
    <format dxfId="10911">
      <pivotArea dataOnly="0" labelOnly="1" fieldPosition="0">
        <references count="3">
          <reference field="2" count="1" selected="0">
            <x v="20"/>
          </reference>
          <reference field="13" count="1" selected="0">
            <x v="2"/>
          </reference>
          <reference field="14" count="1">
            <x v="32"/>
          </reference>
        </references>
      </pivotArea>
    </format>
    <format dxfId="10910">
      <pivotArea dataOnly="0" labelOnly="1" fieldPosition="0">
        <references count="3">
          <reference field="2" count="1" selected="0">
            <x v="20"/>
          </reference>
          <reference field="13" count="1" selected="0">
            <x v="3"/>
          </reference>
          <reference field="14" count="1">
            <x v="6"/>
          </reference>
        </references>
      </pivotArea>
    </format>
    <format dxfId="10909">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0908">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0907">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0906">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0905">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0904">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0903">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0902">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0901">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0900">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0899">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0898">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0897">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0896">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0895">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0894">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0893">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0892">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0891">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0890">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0889">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0888">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0887">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0886">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0885">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0884">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0883">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0882">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0881">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0880">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0879">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0878">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0877">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0876">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0875">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0874">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0873">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0872">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0871">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0870">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0869">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0868">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0867">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0866">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0865">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0864">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0863">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0862">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0861">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0860">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0859">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0858">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0857">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0856">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0855">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0854">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0853">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0852">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0851">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0850">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0849">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0848">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0847">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0846">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0845">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0844">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0843">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0842">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0841">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0840">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0839">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0838">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0837">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0836">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0835">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0834">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0833">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0832">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0831">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0830">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0829">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0828">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0827">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0826">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0825">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0824">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0823">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0822">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0821">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0820">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0819">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0818">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0817">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0816">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0815">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0814">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0813">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0812">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0811">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0810">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0809">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0808">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0807">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0806">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0805">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0804">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0803">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0802">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0801">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0800">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0799">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0798">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0797">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0796">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0795">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0794">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0793">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0792">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0791">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0790">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0789">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0788">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0787">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0786">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0785">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0784">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0783">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0782">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0781">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0780">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0779">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0778">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0777">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0776">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0775">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0774">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0773">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0772">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0771">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0770">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0769">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0768">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0767">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0766">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0765">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0764">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0763">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0762">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0761">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0760">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0759">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0758">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0757">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0756">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0755">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0754">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0753">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0752">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0751">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0750">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0749">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0748">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0747">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0746">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0745">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0744">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0743">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0742">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0741">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0740">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0739">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0738">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0737">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0736">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0735">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0734">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0733">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0732">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0731">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0730">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0729">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0728">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0727">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0726">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0725">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0724">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0723">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0722">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0721">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0720">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0719">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0718">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0717">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0716">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0715">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0714">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0713">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0712">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0711">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0710">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0709">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0708">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0707">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0706">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0705">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0704">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0703">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0702">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0701">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10700">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10699">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10698">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10697">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10696">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10695">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10694">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10693">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10692">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10691">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10690">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10689">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10688">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10687">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10686">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10685">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10684">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10683">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10682">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10681">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10680">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10679">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10678">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10677">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10676">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10675">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10674">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10673">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10672">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10671">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10670">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10669">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10668">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10667">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10666">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10665">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10664">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10663">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10662">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10661">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10660">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10659">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10658">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10657">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10656">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10655">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10654">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10653">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10652">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10651">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10650">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10649">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10648">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10647">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10646">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10645">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10644">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10643">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10642">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10641">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10640">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10639">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10638">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10637">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10636">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10635">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10634">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10633">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10632">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10631">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10630">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10629">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10628">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10627">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10626">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10625">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10624">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10623">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10622">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10621">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10620">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10619">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10618">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10617">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10616">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10615">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10614">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10613">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10612">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10611">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10610">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10609">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10608">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10607">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10606">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10605">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10604">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10603">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10602">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10601">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10600">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10599">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10598">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10597">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10596">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10595">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10594">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10593">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10592">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10591">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10590">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10589">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10588">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10587">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10586">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10585">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10584">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10583">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10582">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10581">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10580">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10579">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10578">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10577">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10576">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10575">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10574">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10573">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10572">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10571">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10570">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10569">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10568">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10567">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10566">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10565">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10564">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10563">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10562">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10561">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10560">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10559">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10558">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10557">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10556">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10555">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10554">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10553">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10552">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10551">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10550">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10549">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10548">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10547">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10546">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10545">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10544">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10543">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10542">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10541">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10540">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10539">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10538">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10537">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10536">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10535">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10534">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10533">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10532">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10531">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10530">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10529">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10528">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10527">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10526">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10525">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10524">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10523">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10522">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10521">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10520">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10519">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10518">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10517">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10516">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10515">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10514">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10513">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10512">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10511">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10510">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10509">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10508">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10507">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10506">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10505">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10504">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10503">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10502">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10501">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10500">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10499">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10498">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10497">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10496">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10495">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10494">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10493">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10492">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10491">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10490">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10489">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10488">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10487">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10486">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10485">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10484">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10483">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10482">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10481">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10480">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10479">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10478">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10477">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10476">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10475">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10474">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10473">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10472">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10471">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10470">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10469">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10468">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10467">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10466">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10465">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10464">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10463">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10462">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10461">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10460">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10459">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10458">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10457">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10456">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10455">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10454">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10453">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10452">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10451">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10450">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10449">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10448">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10447">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10446">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10445">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10444">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10443">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10442">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10441">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10440">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10439">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10438">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10437">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10436">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10435">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10434">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10433">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10432">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10431">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10430">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0429">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0428">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0427">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0426">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0425">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0424">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0423">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0422">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0421">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0420">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0419">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0418">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0417">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0416">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0415">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0414">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0413">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0412">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0411">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0410">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0409">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0408">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0407">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0406">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0405">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10404">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10403">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10402">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10401">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10400">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10399">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10398">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10397">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10396">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10395">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10394">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10393">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10392">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10391">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10390">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10389">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10388">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10387">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10386">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10385">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10384">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10383">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10382">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10381">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10380">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10379">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10378">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10377">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10376">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10375">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10374">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10373">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10372">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10371">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10370">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10369">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10368">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10367">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10366">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10365">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10364">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10363">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10362">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10361">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10360">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10359">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10358">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10357">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10356">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10355">
      <pivotArea dataOnly="0" labelOnly="1" outline="0" fieldPosition="0">
        <references count="1">
          <reference field="4294967294" count="8">
            <x v="0"/>
            <x v="1"/>
            <x v="2"/>
            <x v="3"/>
            <x v="4"/>
            <x v="5"/>
            <x v="6"/>
            <x v="7"/>
          </reference>
        </references>
      </pivotArea>
    </format>
    <format dxfId="10354">
      <pivotArea dataOnly="0" labelOnly="1" fieldPosition="0">
        <references count="1">
          <reference field="2" count="0"/>
        </references>
      </pivotArea>
    </format>
    <format dxfId="10353">
      <pivotArea dataOnly="0" labelOnly="1" fieldPosition="0">
        <references count="1">
          <reference field="13" count="0"/>
        </references>
      </pivotArea>
    </format>
    <format dxfId="10352">
      <pivotArea dataOnly="0" labelOnly="1" fieldPosition="0">
        <references count="1">
          <reference field="14" count="0"/>
        </references>
      </pivotArea>
    </format>
    <format dxfId="10351">
      <pivotArea dataOnly="0" labelOnly="1" fieldPosition="0">
        <references count="1">
          <reference field="15" count="0"/>
        </references>
      </pivotArea>
    </format>
    <format dxfId="10350">
      <pivotArea outline="0" collapsedLevelsAreSubtotals="1" fieldPosition="0">
        <references count="1">
          <reference field="4294967294" count="2" selected="0">
            <x v="6"/>
            <x v="7"/>
          </reference>
        </references>
      </pivotArea>
    </format>
    <format dxfId="10349">
      <pivotArea outline="0" collapsedLevelsAreSubtotals="1" fieldPosition="0">
        <references count="1">
          <reference field="4294967294" count="2" selected="0">
            <x v="6"/>
            <x v="7"/>
          </reference>
        </references>
      </pivotArea>
    </format>
    <format dxfId="10348">
      <pivotArea field="2" type="button" dataOnly="0" labelOnly="1" outline="0" axis="axisRow" fieldPosition="0"/>
    </format>
    <format dxfId="10347">
      <pivotArea dataOnly="0" labelOnly="1" outline="0" fieldPosition="0">
        <references count="1">
          <reference field="4294967294" count="8">
            <x v="0"/>
            <x v="1"/>
            <x v="2"/>
            <x v="3"/>
            <x v="4"/>
            <x v="5"/>
            <x v="6"/>
            <x v="7"/>
          </reference>
        </references>
      </pivotArea>
    </format>
    <format dxfId="10346">
      <pivotArea field="3" type="button" dataOnly="0" labelOnly="1" outline="0" axis="axisPage" fieldPosition="0"/>
    </format>
    <format dxfId="10345">
      <pivotArea field="2" type="button" dataOnly="0" labelOnly="1" outline="0" axis="axisRow" fieldPosition="0"/>
    </format>
    <format dxfId="10344">
      <pivotArea dataOnly="0" labelOnly="1" fieldPosition="0">
        <references count="1">
          <reference field="2" count="1">
            <x v="18"/>
          </reference>
        </references>
      </pivotArea>
    </format>
    <format dxfId="10343">
      <pivotArea dataOnly="0" labelOnly="1" grandRow="1" outline="0" fieldPosition="0"/>
    </format>
    <format dxfId="10342">
      <pivotArea dataOnly="0" labelOnly="1" fieldPosition="0">
        <references count="2">
          <reference field="2" count="1" selected="0">
            <x v="18"/>
          </reference>
          <reference field="13" count="1">
            <x v="1"/>
          </reference>
        </references>
      </pivotArea>
    </format>
    <format dxfId="10341">
      <pivotArea dataOnly="0" labelOnly="1" fieldPosition="0">
        <references count="3">
          <reference field="2" count="1" selected="0">
            <x v="18"/>
          </reference>
          <reference field="13" count="1" selected="0">
            <x v="1"/>
          </reference>
          <reference field="14" count="1">
            <x v="24"/>
          </reference>
        </references>
      </pivotArea>
    </format>
    <format dxfId="10340">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0339">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0338">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0337">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0336">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0335">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0334">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0333">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0332">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0331">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10330">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10329">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10328">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10327">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10326">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10325">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10324">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10323">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10322">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10321">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10320">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10319">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10318">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10317">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10316">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10315">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10314">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10313">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10312">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10311">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10310">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10309">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10308">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10307">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10306">
      <pivotArea outline="0" collapsedLevelsAreSubtotals="1" fieldPosition="0"/>
    </format>
    <format dxfId="10305">
      <pivotArea dataOnly="0" labelOnly="1" outline="0" fieldPosition="0">
        <references count="1">
          <reference field="3" count="1">
            <x v="6"/>
          </reference>
        </references>
      </pivotArea>
    </format>
    <format dxfId="10304">
      <pivotArea dataOnly="0" labelOnly="1" outline="0" fieldPosition="0">
        <references count="1">
          <reference field="4294967294" count="8">
            <x v="0"/>
            <x v="1"/>
            <x v="2"/>
            <x v="3"/>
            <x v="4"/>
            <x v="5"/>
            <x v="6"/>
            <x v="7"/>
          </reference>
        </references>
      </pivotArea>
    </format>
    <format dxfId="10303">
      <pivotArea outline="0" collapsedLevelsAreSubtotals="1" fieldPosition="0">
        <references count="1">
          <reference field="4294967294" count="2" selected="0">
            <x v="6"/>
            <x v="7"/>
          </reference>
        </references>
      </pivotArea>
    </format>
    <format dxfId="10302">
      <pivotArea dataOnly="0" labelOnly="1" outline="0" fieldPosition="0">
        <references count="1">
          <reference field="4294967294" count="2">
            <x v="6"/>
            <x v="7"/>
          </reference>
        </references>
      </pivotArea>
    </format>
    <format dxfId="10301">
      <pivotArea outline="0" collapsedLevelsAreSubtotals="1" fieldPosition="0">
        <references count="1">
          <reference field="4294967294" count="2" selected="0">
            <x v="6"/>
            <x v="7"/>
          </reference>
        </references>
      </pivotArea>
    </format>
    <format dxfId="10300">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9"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133"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130">
    <i>
      <x v="19"/>
    </i>
    <i r="1">
      <x/>
    </i>
    <i r="2">
      <x v="16"/>
    </i>
    <i r="3">
      <x v="64"/>
    </i>
    <i r="4">
      <x v="203"/>
    </i>
    <i r="5">
      <x/>
    </i>
    <i r="4">
      <x v="206"/>
    </i>
    <i r="5">
      <x/>
    </i>
    <i r="4">
      <x v="244"/>
    </i>
    <i r="5">
      <x/>
    </i>
    <i r="1">
      <x v="2"/>
    </i>
    <i r="2">
      <x v="29"/>
    </i>
    <i r="3">
      <x v="140"/>
    </i>
    <i r="4">
      <x v="35"/>
    </i>
    <i r="5">
      <x/>
    </i>
    <i r="5">
      <x v="147"/>
    </i>
    <i r="3">
      <x v="141"/>
    </i>
    <i r="4">
      <x v="207"/>
    </i>
    <i r="5">
      <x/>
    </i>
    <i r="3">
      <x v="144"/>
    </i>
    <i r="4">
      <x v="34"/>
    </i>
    <i r="5">
      <x/>
    </i>
    <i r="3">
      <x v="145"/>
    </i>
    <i r="4">
      <x v="33"/>
    </i>
    <i r="5">
      <x/>
    </i>
    <i r="2">
      <x v="30"/>
    </i>
    <i r="3">
      <x v="154"/>
    </i>
    <i r="4">
      <x v="204"/>
    </i>
    <i r="5">
      <x/>
    </i>
    <i r="1">
      <x v="3"/>
    </i>
    <i r="2">
      <x v="6"/>
    </i>
    <i r="3">
      <x v="28"/>
    </i>
    <i r="4">
      <x v="238"/>
    </i>
    <i r="5">
      <x/>
    </i>
    <i r="5">
      <x v="147"/>
    </i>
    <i r="4">
      <x v="239"/>
    </i>
    <i r="5">
      <x/>
    </i>
    <i r="4">
      <x v="240"/>
    </i>
    <i r="5">
      <x/>
    </i>
    <i r="5">
      <x v="147"/>
    </i>
    <i r="1">
      <x v="4"/>
    </i>
    <i r="2">
      <x v="8"/>
    </i>
    <i r="3">
      <x v="35"/>
    </i>
    <i r="4">
      <x v="255"/>
    </i>
    <i r="5">
      <x/>
    </i>
    <i r="3">
      <x v="36"/>
    </i>
    <i r="4">
      <x v="208"/>
    </i>
    <i r="5">
      <x/>
    </i>
    <i r="2">
      <x v="9"/>
    </i>
    <i r="3">
      <x v="40"/>
    </i>
    <i r="4">
      <x v="232"/>
    </i>
    <i r="5">
      <x/>
    </i>
    <i r="4">
      <x v="233"/>
    </i>
    <i r="5">
      <x/>
    </i>
    <i r="4">
      <x v="252"/>
    </i>
    <i r="5">
      <x/>
    </i>
    <i r="3">
      <x v="41"/>
    </i>
    <i r="4">
      <x v="247"/>
    </i>
    <i r="5">
      <x/>
    </i>
    <i r="3">
      <x v="42"/>
    </i>
    <i r="4">
      <x v="248"/>
    </i>
    <i r="5">
      <x/>
    </i>
    <i r="5">
      <x v="147"/>
    </i>
    <i r="3">
      <x v="43"/>
    </i>
    <i r="4">
      <x v="241"/>
    </i>
    <i r="5">
      <x/>
    </i>
    <i r="2">
      <x v="10"/>
    </i>
    <i r="3">
      <x v="44"/>
    </i>
    <i r="4">
      <x v="39"/>
    </i>
    <i r="5">
      <x/>
    </i>
    <i r="5">
      <x v="79"/>
    </i>
    <i r="5">
      <x v="224"/>
    </i>
    <i r="5">
      <x v="225"/>
    </i>
    <i r="3">
      <x v="45"/>
    </i>
    <i r="4">
      <x v="37"/>
    </i>
    <i r="5">
      <x/>
    </i>
    <i r="3">
      <x v="46"/>
    </i>
    <i r="4">
      <x v="40"/>
    </i>
    <i r="5">
      <x/>
    </i>
    <i r="3">
      <x v="47"/>
    </i>
    <i r="4">
      <x v="36"/>
    </i>
    <i r="5">
      <x/>
    </i>
    <i r="2">
      <x v="11"/>
    </i>
    <i r="3">
      <x v="48"/>
    </i>
    <i r="4">
      <x v="65"/>
    </i>
    <i r="5">
      <x/>
    </i>
    <i r="5">
      <x v="147"/>
    </i>
    <i r="3">
      <x v="49"/>
    </i>
    <i r="4">
      <x v="63"/>
    </i>
    <i r="5">
      <x/>
    </i>
    <i r="2">
      <x v="12"/>
    </i>
    <i r="3">
      <x v="50"/>
    </i>
    <i r="4">
      <x v="45"/>
    </i>
    <i r="5">
      <x/>
    </i>
    <i r="5">
      <x v="16"/>
    </i>
    <i r="5">
      <x v="94"/>
    </i>
    <i r="5">
      <x v="147"/>
    </i>
    <i r="5">
      <x v="152"/>
    </i>
    <i r="5">
      <x v="153"/>
    </i>
    <i r="5">
      <x v="154"/>
    </i>
    <i r="5">
      <x v="155"/>
    </i>
    <i r="4">
      <x v="100"/>
    </i>
    <i r="5">
      <x v="16"/>
    </i>
    <i r="5">
      <x v="154"/>
    </i>
    <i r="2">
      <x v="13"/>
    </i>
    <i r="3">
      <x v="51"/>
    </i>
    <i r="4">
      <x v="228"/>
    </i>
    <i r="5">
      <x/>
    </i>
    <i r="3">
      <x v="52"/>
    </i>
    <i r="4">
      <x v="230"/>
    </i>
    <i r="5">
      <x/>
    </i>
    <i r="5">
      <x v="147"/>
    </i>
    <i r="3">
      <x v="53"/>
    </i>
    <i r="4">
      <x v="229"/>
    </i>
    <i r="5">
      <x/>
    </i>
    <i r="2">
      <x v="14"/>
    </i>
    <i r="3">
      <x v="54"/>
    </i>
    <i r="4">
      <x v="209"/>
    </i>
    <i r="5">
      <x/>
    </i>
    <i r="3">
      <x v="55"/>
    </i>
    <i r="4">
      <x v="102"/>
    </i>
    <i r="5">
      <x/>
    </i>
    <i r="2">
      <x v="15"/>
    </i>
    <i r="3">
      <x v="56"/>
    </i>
    <i r="4">
      <x v="253"/>
    </i>
    <i r="5">
      <x/>
    </i>
    <i r="5">
      <x v="147"/>
    </i>
    <i r="4">
      <x v="254"/>
    </i>
    <i r="5">
      <x/>
    </i>
    <i t="grand">
      <x/>
    </i>
  </rowItems>
  <colFields count="1">
    <field x="-2"/>
  </colFields>
  <colItems count="8">
    <i>
      <x/>
    </i>
    <i i="1">
      <x v="1"/>
    </i>
    <i i="2">
      <x v="2"/>
    </i>
    <i i="3">
      <x v="3"/>
    </i>
    <i i="4">
      <x v="4"/>
    </i>
    <i i="5">
      <x v="5"/>
    </i>
    <i i="6">
      <x v="6"/>
    </i>
    <i i="7">
      <x v="7"/>
    </i>
  </colItems>
  <pageFields count="1">
    <pageField fld="3" item="7"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739">
    <format dxfId="10299">
      <pivotArea outline="0" collapsedLevelsAreSubtotals="1" fieldPosition="0">
        <references count="1">
          <reference field="4294967294" count="2" selected="0">
            <x v="6"/>
            <x v="7"/>
          </reference>
        </references>
      </pivotArea>
    </format>
    <format dxfId="10298">
      <pivotArea dataOnly="0" labelOnly="1" outline="0" fieldPosition="0">
        <references count="1">
          <reference field="4294967294" count="2">
            <x v="6"/>
            <x v="7"/>
          </reference>
        </references>
      </pivotArea>
    </format>
    <format dxfId="10297">
      <pivotArea outline="0" collapsedLevelsAreSubtotals="1" fieldPosition="0">
        <references count="1">
          <reference field="4294967294" count="2" selected="0">
            <x v="6"/>
            <x v="7"/>
          </reference>
        </references>
      </pivotArea>
    </format>
    <format dxfId="10296">
      <pivotArea dataOnly="0" labelOnly="1" outline="0" fieldPosition="0">
        <references count="1">
          <reference field="4294967294" count="2">
            <x v="6"/>
            <x v="7"/>
          </reference>
        </references>
      </pivotArea>
    </format>
    <format dxfId="10295">
      <pivotArea dataOnly="0" labelOnly="1" fieldPosition="0">
        <references count="1">
          <reference field="13" count="0"/>
        </references>
      </pivotArea>
    </format>
    <format dxfId="10294">
      <pivotArea dataOnly="0" labelOnly="1" fieldPosition="0">
        <references count="1">
          <reference field="14" count="0"/>
        </references>
      </pivotArea>
    </format>
    <format dxfId="10293">
      <pivotArea dataOnly="0" labelOnly="1" fieldPosition="0">
        <references count="1">
          <reference field="14" count="0"/>
        </references>
      </pivotArea>
    </format>
    <format dxfId="10292">
      <pivotArea dataOnly="0" labelOnly="1" fieldPosition="0">
        <references count="1">
          <reference field="15" count="0"/>
        </references>
      </pivotArea>
    </format>
    <format dxfId="10291">
      <pivotArea dataOnly="0" labelOnly="1" fieldPosition="0">
        <references count="1">
          <reference field="15" count="0"/>
        </references>
      </pivotArea>
    </format>
    <format dxfId="10290">
      <pivotArea dataOnly="0" labelOnly="1" fieldPosition="0">
        <references count="1">
          <reference field="15" count="0"/>
        </references>
      </pivotArea>
    </format>
    <format dxfId="10289">
      <pivotArea dataOnly="0" labelOnly="1" fieldPosition="0">
        <references count="1">
          <reference field="12" count="0"/>
        </references>
      </pivotArea>
    </format>
    <format dxfId="10288">
      <pivotArea dataOnly="0" labelOnly="1" fieldPosition="0">
        <references count="1">
          <reference field="12" count="0"/>
        </references>
      </pivotArea>
    </format>
    <format dxfId="10287">
      <pivotArea dataOnly="0" labelOnly="1" fieldPosition="0">
        <references count="1">
          <reference field="12" count="0"/>
        </references>
      </pivotArea>
    </format>
    <format dxfId="10286">
      <pivotArea dataOnly="0" labelOnly="1" fieldPosition="0">
        <references count="1">
          <reference field="12" count="0"/>
        </references>
      </pivotArea>
    </format>
    <format dxfId="10285">
      <pivotArea dataOnly="0" labelOnly="1" fieldPosition="0">
        <references count="1">
          <reference field="8" count="0"/>
        </references>
      </pivotArea>
    </format>
    <format dxfId="10284">
      <pivotArea dataOnly="0" labelOnly="1" fieldPosition="0">
        <references count="1">
          <reference field="8" count="0"/>
        </references>
      </pivotArea>
    </format>
    <format dxfId="10283">
      <pivotArea dataOnly="0" labelOnly="1" fieldPosition="0">
        <references count="1">
          <reference field="8" count="0"/>
        </references>
      </pivotArea>
    </format>
    <format dxfId="10282">
      <pivotArea dataOnly="0" labelOnly="1" fieldPosition="0">
        <references count="1">
          <reference field="8" count="0"/>
        </references>
      </pivotArea>
    </format>
    <format dxfId="10281">
      <pivotArea dataOnly="0" labelOnly="1" fieldPosition="0">
        <references count="1">
          <reference field="8" count="0"/>
        </references>
      </pivotArea>
    </format>
    <format dxfId="10280">
      <pivotArea dataOnly="0" labelOnly="1" fieldPosition="0">
        <references count="1">
          <reference field="13" count="0"/>
        </references>
      </pivotArea>
    </format>
    <format dxfId="10279">
      <pivotArea dataOnly="0" labelOnly="1" fieldPosition="0">
        <references count="1">
          <reference field="14" count="0"/>
        </references>
      </pivotArea>
    </format>
    <format dxfId="10278">
      <pivotArea dataOnly="0" labelOnly="1" fieldPosition="0">
        <references count="1">
          <reference field="14" count="0"/>
        </references>
      </pivotArea>
    </format>
    <format dxfId="10277">
      <pivotArea dataOnly="0" labelOnly="1" fieldPosition="0">
        <references count="1">
          <reference field="15" count="0"/>
        </references>
      </pivotArea>
    </format>
    <format dxfId="10276">
      <pivotArea dataOnly="0" labelOnly="1" fieldPosition="0">
        <references count="1">
          <reference field="12" count="0"/>
        </references>
      </pivotArea>
    </format>
    <format dxfId="10275">
      <pivotArea dataOnly="0" labelOnly="1" fieldPosition="0">
        <references count="1">
          <reference field="12" count="0"/>
        </references>
      </pivotArea>
    </format>
    <format dxfId="10274">
      <pivotArea outline="0" collapsedLevelsAreSubtotals="1" fieldPosition="0">
        <references count="1">
          <reference field="4294967294" count="2" selected="0">
            <x v="6"/>
            <x v="7"/>
          </reference>
        </references>
      </pivotArea>
    </format>
    <format dxfId="10273">
      <pivotArea dataOnly="0" labelOnly="1" outline="0" fieldPosition="0">
        <references count="1">
          <reference field="4294967294" count="2">
            <x v="6"/>
            <x v="7"/>
          </reference>
        </references>
      </pivotArea>
    </format>
    <format dxfId="10272">
      <pivotArea type="all" dataOnly="0" outline="0" fieldPosition="0"/>
    </format>
    <format dxfId="10271">
      <pivotArea outline="0" collapsedLevelsAreSubtotals="1" fieldPosition="0"/>
    </format>
    <format dxfId="10270">
      <pivotArea field="2" type="button" dataOnly="0" labelOnly="1" outline="0" axis="axisRow" fieldPosition="0"/>
    </format>
    <format dxfId="10269">
      <pivotArea dataOnly="0" labelOnly="1" fieldPosition="0">
        <references count="1">
          <reference field="2" count="0"/>
        </references>
      </pivotArea>
    </format>
    <format dxfId="10268">
      <pivotArea dataOnly="0" labelOnly="1" grandRow="1" outline="0" fieldPosition="0"/>
    </format>
    <format dxfId="10267">
      <pivotArea dataOnly="0" labelOnly="1" fieldPosition="0">
        <references count="2">
          <reference field="2" count="1" selected="0">
            <x v="0"/>
          </reference>
          <reference field="13" count="2">
            <x v="0"/>
            <x v="1"/>
          </reference>
        </references>
      </pivotArea>
    </format>
    <format dxfId="10266">
      <pivotArea dataOnly="0" labelOnly="1" fieldPosition="0">
        <references count="2">
          <reference field="2" count="1" selected="0">
            <x v="1"/>
          </reference>
          <reference field="13" count="1">
            <x v="1"/>
          </reference>
        </references>
      </pivotArea>
    </format>
    <format dxfId="10265">
      <pivotArea dataOnly="0" labelOnly="1" fieldPosition="0">
        <references count="2">
          <reference field="2" count="1" selected="0">
            <x v="2"/>
          </reference>
          <reference field="13" count="1">
            <x v="3"/>
          </reference>
        </references>
      </pivotArea>
    </format>
    <format dxfId="10264">
      <pivotArea dataOnly="0" labelOnly="1" fieldPosition="0">
        <references count="2">
          <reference field="2" count="1" selected="0">
            <x v="3"/>
          </reference>
          <reference field="13" count="1">
            <x v="0"/>
          </reference>
        </references>
      </pivotArea>
    </format>
    <format dxfId="10263">
      <pivotArea dataOnly="0" labelOnly="1" fieldPosition="0">
        <references count="2">
          <reference field="2" count="1" selected="0">
            <x v="4"/>
          </reference>
          <reference field="13" count="1">
            <x v="0"/>
          </reference>
        </references>
      </pivotArea>
    </format>
    <format dxfId="10262">
      <pivotArea dataOnly="0" labelOnly="1" fieldPosition="0">
        <references count="2">
          <reference field="2" count="1" selected="0">
            <x v="5"/>
          </reference>
          <reference field="13" count="1">
            <x v="3"/>
          </reference>
        </references>
      </pivotArea>
    </format>
    <format dxfId="10261">
      <pivotArea dataOnly="0" labelOnly="1" fieldPosition="0">
        <references count="2">
          <reference field="2" count="1" selected="0">
            <x v="6"/>
          </reference>
          <reference field="13" count="1">
            <x v="1"/>
          </reference>
        </references>
      </pivotArea>
    </format>
    <format dxfId="10260">
      <pivotArea dataOnly="0" labelOnly="1" fieldPosition="0">
        <references count="2">
          <reference field="2" count="1" selected="0">
            <x v="7"/>
          </reference>
          <reference field="13" count="1">
            <x v="0"/>
          </reference>
        </references>
      </pivotArea>
    </format>
    <format dxfId="10259">
      <pivotArea dataOnly="0" labelOnly="1" fieldPosition="0">
        <references count="2">
          <reference field="2" count="1" selected="0">
            <x v="8"/>
          </reference>
          <reference field="13" count="3">
            <x v="1"/>
            <x v="3"/>
            <x v="4"/>
          </reference>
        </references>
      </pivotArea>
    </format>
    <format dxfId="10258">
      <pivotArea dataOnly="0" labelOnly="1" fieldPosition="0">
        <references count="2">
          <reference field="2" count="1" selected="0">
            <x v="9"/>
          </reference>
          <reference field="13" count="3">
            <x v="0"/>
            <x v="3"/>
            <x v="4"/>
          </reference>
        </references>
      </pivotArea>
    </format>
    <format dxfId="10257">
      <pivotArea dataOnly="0" labelOnly="1" fieldPosition="0">
        <references count="2">
          <reference field="2" count="1" selected="0">
            <x v="10"/>
          </reference>
          <reference field="13" count="1">
            <x v="0"/>
          </reference>
        </references>
      </pivotArea>
    </format>
    <format dxfId="10256">
      <pivotArea dataOnly="0" labelOnly="1" fieldPosition="0">
        <references count="2">
          <reference field="2" count="1" selected="0">
            <x v="11"/>
          </reference>
          <reference field="13" count="1">
            <x v="3"/>
          </reference>
        </references>
      </pivotArea>
    </format>
    <format dxfId="10255">
      <pivotArea dataOnly="0" labelOnly="1" fieldPosition="0">
        <references count="2">
          <reference field="2" count="1" selected="0">
            <x v="12"/>
          </reference>
          <reference field="13" count="1">
            <x v="3"/>
          </reference>
        </references>
      </pivotArea>
    </format>
    <format dxfId="10254">
      <pivotArea dataOnly="0" labelOnly="1" fieldPosition="0">
        <references count="2">
          <reference field="2" count="1" selected="0">
            <x v="13"/>
          </reference>
          <reference field="13" count="1">
            <x v="1"/>
          </reference>
        </references>
      </pivotArea>
    </format>
    <format dxfId="10253">
      <pivotArea dataOnly="0" labelOnly="1" fieldPosition="0">
        <references count="2">
          <reference field="2" count="1" selected="0">
            <x v="14"/>
          </reference>
          <reference field="13" count="3">
            <x v="2"/>
            <x v="3"/>
            <x v="4"/>
          </reference>
        </references>
      </pivotArea>
    </format>
    <format dxfId="10252">
      <pivotArea dataOnly="0" labelOnly="1" fieldPosition="0">
        <references count="2">
          <reference field="2" count="1" selected="0">
            <x v="15"/>
          </reference>
          <reference field="13" count="1">
            <x v="3"/>
          </reference>
        </references>
      </pivotArea>
    </format>
    <format dxfId="10251">
      <pivotArea dataOnly="0" labelOnly="1" fieldPosition="0">
        <references count="2">
          <reference field="2" count="1" selected="0">
            <x v="16"/>
          </reference>
          <reference field="13" count="4">
            <x v="0"/>
            <x v="1"/>
            <x v="2"/>
            <x v="3"/>
          </reference>
        </references>
      </pivotArea>
    </format>
    <format dxfId="10250">
      <pivotArea dataOnly="0" labelOnly="1" fieldPosition="0">
        <references count="2">
          <reference field="2" count="1" selected="0">
            <x v="17"/>
          </reference>
          <reference field="13" count="2">
            <x v="0"/>
            <x v="4"/>
          </reference>
        </references>
      </pivotArea>
    </format>
    <format dxfId="10249">
      <pivotArea dataOnly="0" labelOnly="1" fieldPosition="0">
        <references count="2">
          <reference field="2" count="1" selected="0">
            <x v="18"/>
          </reference>
          <reference field="13" count="1">
            <x v="1"/>
          </reference>
        </references>
      </pivotArea>
    </format>
    <format dxfId="10248">
      <pivotArea dataOnly="0" labelOnly="1" fieldPosition="0">
        <references count="2">
          <reference field="2" count="1" selected="0">
            <x v="19"/>
          </reference>
          <reference field="13" count="4">
            <x v="0"/>
            <x v="2"/>
            <x v="3"/>
            <x v="4"/>
          </reference>
        </references>
      </pivotArea>
    </format>
    <format dxfId="10247">
      <pivotArea dataOnly="0" labelOnly="1" fieldPosition="0">
        <references count="2">
          <reference field="2" count="1" selected="0">
            <x v="20"/>
          </reference>
          <reference field="13" count="4">
            <x v="0"/>
            <x v="1"/>
            <x v="2"/>
            <x v="3"/>
          </reference>
        </references>
      </pivotArea>
    </format>
    <format dxfId="10246">
      <pivotArea dataOnly="0" labelOnly="1" fieldPosition="0">
        <references count="3">
          <reference field="2" count="1" selected="0">
            <x v="0"/>
          </reference>
          <reference field="13" count="1" selected="0">
            <x v="0"/>
          </reference>
          <reference field="14" count="3">
            <x v="16"/>
            <x v="17"/>
            <x v="19"/>
          </reference>
        </references>
      </pivotArea>
    </format>
    <format dxfId="10245">
      <pivotArea dataOnly="0" labelOnly="1" fieldPosition="0">
        <references count="3">
          <reference field="2" count="1" selected="0">
            <x v="0"/>
          </reference>
          <reference field="13" count="1" selected="0">
            <x v="1"/>
          </reference>
          <reference field="14" count="2">
            <x v="23"/>
            <x v="26"/>
          </reference>
        </references>
      </pivotArea>
    </format>
    <format dxfId="10244">
      <pivotArea dataOnly="0" labelOnly="1" fieldPosition="0">
        <references count="3">
          <reference field="2" count="1" selected="0">
            <x v="1"/>
          </reference>
          <reference field="13" count="1" selected="0">
            <x v="1"/>
          </reference>
          <reference field="14" count="1">
            <x v="25"/>
          </reference>
        </references>
      </pivotArea>
    </format>
    <format dxfId="10243">
      <pivotArea dataOnly="0" labelOnly="1" fieldPosition="0">
        <references count="3">
          <reference field="2" count="1" selected="0">
            <x v="2"/>
          </reference>
          <reference field="13" count="1" selected="0">
            <x v="3"/>
          </reference>
          <reference field="14" count="1">
            <x v="6"/>
          </reference>
        </references>
      </pivotArea>
    </format>
    <format dxfId="10242">
      <pivotArea dataOnly="0" labelOnly="1" fieldPosition="0">
        <references count="3">
          <reference field="2" count="1" selected="0">
            <x v="3"/>
          </reference>
          <reference field="13" count="1" selected="0">
            <x v="0"/>
          </reference>
          <reference field="14" count="1">
            <x v="17"/>
          </reference>
        </references>
      </pivotArea>
    </format>
    <format dxfId="10241">
      <pivotArea dataOnly="0" labelOnly="1" fieldPosition="0">
        <references count="3">
          <reference field="2" count="1" selected="0">
            <x v="4"/>
          </reference>
          <reference field="13" count="1" selected="0">
            <x v="0"/>
          </reference>
          <reference field="14" count="1">
            <x v="18"/>
          </reference>
        </references>
      </pivotArea>
    </format>
    <format dxfId="10240">
      <pivotArea dataOnly="0" labelOnly="1" fieldPosition="0">
        <references count="3">
          <reference field="2" count="1" selected="0">
            <x v="5"/>
          </reference>
          <reference field="13" count="1" selected="0">
            <x v="3"/>
          </reference>
          <reference field="14" count="2">
            <x v="1"/>
            <x v="5"/>
          </reference>
        </references>
      </pivotArea>
    </format>
    <format dxfId="10239">
      <pivotArea dataOnly="0" labelOnly="1" fieldPosition="0">
        <references count="3">
          <reference field="2" count="1" selected="0">
            <x v="6"/>
          </reference>
          <reference field="13" count="1" selected="0">
            <x v="1"/>
          </reference>
          <reference field="14" count="1">
            <x v="26"/>
          </reference>
        </references>
      </pivotArea>
    </format>
    <format dxfId="10238">
      <pivotArea dataOnly="0" labelOnly="1" fieldPosition="0">
        <references count="3">
          <reference field="2" count="1" selected="0">
            <x v="7"/>
          </reference>
          <reference field="13" count="1" selected="0">
            <x v="0"/>
          </reference>
          <reference field="14" count="1">
            <x v="20"/>
          </reference>
        </references>
      </pivotArea>
    </format>
    <format dxfId="10237">
      <pivotArea dataOnly="0" labelOnly="1" fieldPosition="0">
        <references count="3">
          <reference field="2" count="1" selected="0">
            <x v="8"/>
          </reference>
          <reference field="13" count="1" selected="0">
            <x v="1"/>
          </reference>
          <reference field="14" count="1">
            <x v="27"/>
          </reference>
        </references>
      </pivotArea>
    </format>
    <format dxfId="10236">
      <pivotArea dataOnly="0" labelOnly="1" fieldPosition="0">
        <references count="3">
          <reference field="2" count="1" selected="0">
            <x v="8"/>
          </reference>
          <reference field="13" count="1" selected="0">
            <x v="3"/>
          </reference>
          <reference field="14" count="1">
            <x v="1"/>
          </reference>
        </references>
      </pivotArea>
    </format>
    <format dxfId="10235">
      <pivotArea dataOnly="0" labelOnly="1" fieldPosition="0">
        <references count="3">
          <reference field="2" count="1" selected="0">
            <x v="8"/>
          </reference>
          <reference field="13" count="1" selected="0">
            <x v="4"/>
          </reference>
          <reference field="14" count="2">
            <x v="8"/>
            <x v="11"/>
          </reference>
        </references>
      </pivotArea>
    </format>
    <format dxfId="10234">
      <pivotArea dataOnly="0" labelOnly="1" fieldPosition="0">
        <references count="3">
          <reference field="2" count="1" selected="0">
            <x v="9"/>
          </reference>
          <reference field="13" count="1" selected="0">
            <x v="0"/>
          </reference>
          <reference field="14" count="1">
            <x v="19"/>
          </reference>
        </references>
      </pivotArea>
    </format>
    <format dxfId="10233">
      <pivotArea dataOnly="0" labelOnly="1" fieldPosition="0">
        <references count="3">
          <reference field="2" count="1" selected="0">
            <x v="9"/>
          </reference>
          <reference field="13" count="1" selected="0">
            <x v="3"/>
          </reference>
          <reference field="14" count="4">
            <x v="2"/>
            <x v="3"/>
            <x v="4"/>
            <x v="6"/>
          </reference>
        </references>
      </pivotArea>
    </format>
    <format dxfId="10232">
      <pivotArea dataOnly="0" labelOnly="1" fieldPosition="0">
        <references count="3">
          <reference field="2" count="1" selected="0">
            <x v="9"/>
          </reference>
          <reference field="13" count="1" selected="0">
            <x v="4"/>
          </reference>
          <reference field="14" count="1">
            <x v="8"/>
          </reference>
        </references>
      </pivotArea>
    </format>
    <format dxfId="10231">
      <pivotArea dataOnly="0" labelOnly="1" fieldPosition="0">
        <references count="3">
          <reference field="2" count="1" selected="0">
            <x v="10"/>
          </reference>
          <reference field="13" count="1" selected="0">
            <x v="0"/>
          </reference>
          <reference field="14" count="2">
            <x v="16"/>
            <x v="22"/>
          </reference>
        </references>
      </pivotArea>
    </format>
    <format dxfId="10230">
      <pivotArea dataOnly="0" labelOnly="1" fieldPosition="0">
        <references count="3">
          <reference field="2" count="1" selected="0">
            <x v="11"/>
          </reference>
          <reference field="13" count="1" selected="0">
            <x v="3"/>
          </reference>
          <reference field="14" count="1">
            <x v="2"/>
          </reference>
        </references>
      </pivotArea>
    </format>
    <format dxfId="10229">
      <pivotArea dataOnly="0" labelOnly="1" fieldPosition="0">
        <references count="3">
          <reference field="2" count="1" selected="0">
            <x v="12"/>
          </reference>
          <reference field="13" count="1" selected="0">
            <x v="3"/>
          </reference>
          <reference field="14" count="1">
            <x v="6"/>
          </reference>
        </references>
      </pivotArea>
    </format>
    <format dxfId="10228">
      <pivotArea dataOnly="0" labelOnly="1" fieldPosition="0">
        <references count="3">
          <reference field="2" count="1" selected="0">
            <x v="13"/>
          </reference>
          <reference field="13" count="1" selected="0">
            <x v="1"/>
          </reference>
          <reference field="14" count="1">
            <x v="24"/>
          </reference>
        </references>
      </pivotArea>
    </format>
    <format dxfId="10227">
      <pivotArea dataOnly="0" labelOnly="1" fieldPosition="0">
        <references count="3">
          <reference field="2" count="1" selected="0">
            <x v="14"/>
          </reference>
          <reference field="13" count="1" selected="0">
            <x v="2"/>
          </reference>
          <reference field="14" count="2">
            <x v="29"/>
            <x v="30"/>
          </reference>
        </references>
      </pivotArea>
    </format>
    <format dxfId="10226">
      <pivotArea dataOnly="0" labelOnly="1" fieldPosition="0">
        <references count="3">
          <reference field="2" count="1" selected="0">
            <x v="14"/>
          </reference>
          <reference field="13" count="1" selected="0">
            <x v="3"/>
          </reference>
          <reference field="14" count="1">
            <x v="7"/>
          </reference>
        </references>
      </pivotArea>
    </format>
    <format dxfId="10225">
      <pivotArea dataOnly="0" labelOnly="1" fieldPosition="0">
        <references count="3">
          <reference field="2" count="1" selected="0">
            <x v="14"/>
          </reference>
          <reference field="13" count="1" selected="0">
            <x v="4"/>
          </reference>
          <reference field="14" count="1">
            <x v="8"/>
          </reference>
        </references>
      </pivotArea>
    </format>
    <format dxfId="10224">
      <pivotArea dataOnly="0" labelOnly="1" fieldPosition="0">
        <references count="3">
          <reference field="2" count="1" selected="0">
            <x v="15"/>
          </reference>
          <reference field="13" count="1" selected="0">
            <x v="3"/>
          </reference>
          <reference field="14" count="1">
            <x v="6"/>
          </reference>
        </references>
      </pivotArea>
    </format>
    <format dxfId="10223">
      <pivotArea dataOnly="0" labelOnly="1" fieldPosition="0">
        <references count="3">
          <reference field="2" count="1" selected="0">
            <x v="16"/>
          </reference>
          <reference field="13" count="1" selected="0">
            <x v="0"/>
          </reference>
          <reference field="14" count="1">
            <x v="21"/>
          </reference>
        </references>
      </pivotArea>
    </format>
    <format dxfId="10222">
      <pivotArea dataOnly="0" labelOnly="1" fieldPosition="0">
        <references count="3">
          <reference field="2" count="1" selected="0">
            <x v="16"/>
          </reference>
          <reference field="13" count="1" selected="0">
            <x v="1"/>
          </reference>
          <reference field="14" count="1">
            <x v="24"/>
          </reference>
        </references>
      </pivotArea>
    </format>
    <format dxfId="10221">
      <pivotArea dataOnly="0" labelOnly="1" fieldPosition="0">
        <references count="3">
          <reference field="2" count="1" selected="0">
            <x v="16"/>
          </reference>
          <reference field="13" count="1" selected="0">
            <x v="2"/>
          </reference>
          <reference field="14" count="2">
            <x v="29"/>
            <x v="31"/>
          </reference>
        </references>
      </pivotArea>
    </format>
    <format dxfId="10220">
      <pivotArea dataOnly="0" labelOnly="1" fieldPosition="0">
        <references count="3">
          <reference field="2" count="1" selected="0">
            <x v="16"/>
          </reference>
          <reference field="13" count="1" selected="0">
            <x v="3"/>
          </reference>
          <reference field="14" count="2">
            <x v="0"/>
            <x v="1"/>
          </reference>
        </references>
      </pivotArea>
    </format>
    <format dxfId="10219">
      <pivotArea dataOnly="0" labelOnly="1" fieldPosition="0">
        <references count="3">
          <reference field="2" count="1" selected="0">
            <x v="17"/>
          </reference>
          <reference field="13" count="1" selected="0">
            <x v="0"/>
          </reference>
          <reference field="14" count="2">
            <x v="18"/>
            <x v="22"/>
          </reference>
        </references>
      </pivotArea>
    </format>
    <format dxfId="10218">
      <pivotArea dataOnly="0" labelOnly="1" fieldPosition="0">
        <references count="3">
          <reference field="2" count="1" selected="0">
            <x v="17"/>
          </reference>
          <reference field="13" count="1" selected="0">
            <x v="4"/>
          </reference>
          <reference field="14" count="1">
            <x v="8"/>
          </reference>
        </references>
      </pivotArea>
    </format>
    <format dxfId="10217">
      <pivotArea dataOnly="0" labelOnly="1" fieldPosition="0">
        <references count="3">
          <reference field="2" count="1" selected="0">
            <x v="18"/>
          </reference>
          <reference field="13" count="1" selected="0">
            <x v="1"/>
          </reference>
          <reference field="14" count="1">
            <x v="24"/>
          </reference>
        </references>
      </pivotArea>
    </format>
    <format dxfId="10216">
      <pivotArea dataOnly="0" labelOnly="1" fieldPosition="0">
        <references count="3">
          <reference field="2" count="1" selected="0">
            <x v="19"/>
          </reference>
          <reference field="13" count="1" selected="0">
            <x v="0"/>
          </reference>
          <reference field="14" count="1">
            <x v="16"/>
          </reference>
        </references>
      </pivotArea>
    </format>
    <format dxfId="10215">
      <pivotArea dataOnly="0" labelOnly="1" fieldPosition="0">
        <references count="3">
          <reference field="2" count="1" selected="0">
            <x v="19"/>
          </reference>
          <reference field="13" count="1" selected="0">
            <x v="2"/>
          </reference>
          <reference field="14" count="2">
            <x v="29"/>
            <x v="30"/>
          </reference>
        </references>
      </pivotArea>
    </format>
    <format dxfId="10214">
      <pivotArea dataOnly="0" labelOnly="1" fieldPosition="0">
        <references count="3">
          <reference field="2" count="1" selected="0">
            <x v="19"/>
          </reference>
          <reference field="13" count="1" selected="0">
            <x v="3"/>
          </reference>
          <reference field="14" count="1">
            <x v="6"/>
          </reference>
        </references>
      </pivotArea>
    </format>
    <format dxfId="10213">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10212">
      <pivotArea dataOnly="0" labelOnly="1" fieldPosition="0">
        <references count="3">
          <reference field="2" count="1" selected="0">
            <x v="20"/>
          </reference>
          <reference field="13" count="1" selected="0">
            <x v="0"/>
          </reference>
          <reference field="14" count="2">
            <x v="18"/>
            <x v="22"/>
          </reference>
        </references>
      </pivotArea>
    </format>
    <format dxfId="10211">
      <pivotArea dataOnly="0" labelOnly="1" fieldPosition="0">
        <references count="3">
          <reference field="2" count="1" selected="0">
            <x v="20"/>
          </reference>
          <reference field="13" count="1" selected="0">
            <x v="1"/>
          </reference>
          <reference field="14" count="1">
            <x v="28"/>
          </reference>
        </references>
      </pivotArea>
    </format>
    <format dxfId="10210">
      <pivotArea dataOnly="0" labelOnly="1" fieldPosition="0">
        <references count="3">
          <reference field="2" count="1" selected="0">
            <x v="20"/>
          </reference>
          <reference field="13" count="1" selected="0">
            <x v="2"/>
          </reference>
          <reference field="14" count="1">
            <x v="32"/>
          </reference>
        </references>
      </pivotArea>
    </format>
    <format dxfId="10209">
      <pivotArea dataOnly="0" labelOnly="1" fieldPosition="0">
        <references count="3">
          <reference field="2" count="1" selected="0">
            <x v="20"/>
          </reference>
          <reference field="13" count="1" selected="0">
            <x v="3"/>
          </reference>
          <reference field="14" count="1">
            <x v="6"/>
          </reference>
        </references>
      </pivotArea>
    </format>
    <format dxfId="10208">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10207">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10206">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10205">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10204">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10203">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10202">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10201">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10200">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10199">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10198">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10197">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10196">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10195">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10194">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10193">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10192">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10191">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10190">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10189">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10188">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10187">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10186">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10185">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10184">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10183">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10182">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10181">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10180">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10179">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10178">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10177">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10176">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10175">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10174">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10173">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10172">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10171">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10170">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10169">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10168">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10167">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10166">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10165">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10164">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10163">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10162">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10161">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10160">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10159">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10158">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10157">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10156">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10155">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10154">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10153">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10152">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10151">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10150">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10149">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10148">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10147">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10146">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10145">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10144">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10143">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10142">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10141">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10140">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10139">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10138">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10137">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10136">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10135">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10134">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10133">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10132">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10131">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10130">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10129">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10128">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10127">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10126">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10125">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10124">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10123">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10122">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10121">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10120">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10119">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10118">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10117">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10116">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10115">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10114">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10113">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10112">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10111">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10110">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10109">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10108">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10107">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10106">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10105">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10104">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10103">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10102">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10101">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10100">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10099">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10098">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10097">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10096">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10095">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10094">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10093">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10092">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10091">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10090">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10089">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10088">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10087">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10086">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10085">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10084">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10083">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10082">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10081">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10080">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10079">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10078">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10077">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10076">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10075">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10074">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10073">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10072">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10071">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10070">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10069">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10068">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10067">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10066">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10065">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10064">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10063">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10062">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10061">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10060">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10059">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10058">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10057">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10056">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10055">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10054">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10053">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10052">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10051">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10050">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10049">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10048">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10047">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10046">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10045">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10044">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10043">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10042">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10041">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10040">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10039">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10038">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10037">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10036">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10035">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10034">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10033">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10032">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10031">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10030">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10029">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10028">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10027">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10026">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10025">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10024">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10023">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10022">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10021">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10020">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10019">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10018">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10017">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10016">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10015">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10014">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10013">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10012">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10011">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10010">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10009">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10008">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10007">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10006">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10005">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10004">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10003">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10002">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10001">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10000">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9999">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9998">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9997">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9996">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9995">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9994">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9993">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9992">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9991">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9990">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9989">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9988">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9987">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9986">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9985">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9984">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9983">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9982">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9981">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9980">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9979">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9978">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9977">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9976">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9975">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9974">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9973">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9972">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9971">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9970">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9969">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9968">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9967">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9966">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9965">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9964">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9963">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9962">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9961">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9960">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9959">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9958">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9957">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9956">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9955">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9954">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9953">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9952">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9951">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9950">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9949">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9948">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9947">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9946">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9945">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9944">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9943">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9942">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9941">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9940">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9939">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9938">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9937">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9936">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9935">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9934">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9933">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9932">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9931">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9930">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9929">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9928">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9927">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9926">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9925">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9924">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9923">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9922">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9921">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9920">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9919">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9918">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9917">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9916">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9915">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9914">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9913">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9912">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9911">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9910">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9909">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9908">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9907">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9906">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9905">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9904">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9903">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9902">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9901">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9900">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9899">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9898">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9897">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9896">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9895">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9894">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9893">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9892">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9891">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9890">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9889">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9888">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9887">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9886">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9885">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9884">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9883">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9882">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9881">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9880">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9879">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9878">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9877">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9876">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9875">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9874">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9873">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9872">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9871">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9870">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9869">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9868">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9867">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9866">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9865">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9864">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9863">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9862">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9861">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9860">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9859">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9858">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9857">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9856">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9855">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9854">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9853">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9852">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9851">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9850">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9849">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9848">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9847">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9846">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9845">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9844">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9843">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9842">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9841">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9840">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9839">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9838">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9837">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9836">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9835">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9834">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9833">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9832">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9831">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9830">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9829">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9828">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9827">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9826">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9825">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9824">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9823">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9822">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9821">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9820">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9819">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9818">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9817">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9816">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9815">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9814">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9813">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9812">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9811">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9810">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9809">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9808">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9807">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9806">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9805">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9804">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9803">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9802">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9801">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9800">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9799">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9798">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9797">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9796">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9795">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9794">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9793">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9792">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9791">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9790">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9789">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9788">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9787">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9786">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9785">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9784">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9783">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9782">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9781">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9780">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9779">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9778">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9777">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9776">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9775">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9774">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9773">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9772">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9771">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9770">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9769">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9768">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9767">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9766">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9765">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9764">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9763">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9762">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9761">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9760">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9759">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9758">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9757">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9756">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9755">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9754">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9753">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9752">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9751">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9750">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9749">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9748">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9747">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9746">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9745">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9744">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9743">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9742">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9741">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9740">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9739">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9738">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9737">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9736">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9735">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9734">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9733">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9732">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9731">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9730">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9729">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9728">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9727">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9726">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9725">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9724">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9723">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9722">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9721">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9720">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9719">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9718">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9717">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9716">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9715">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9714">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9713">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9712">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9711">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9710">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9709">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9708">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9707">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9706">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9705">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9704">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9703">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9702">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9701">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9700">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9699">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9698">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9697">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9696">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9695">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9694">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9693">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9692">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9691">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9690">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9689">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9688">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9687">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9686">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9685">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9684">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9683">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9682">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9681">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9680">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9679">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9678">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9677">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9676">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9675">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9674">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9673">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9672">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9671">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9670">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9669">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9668">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9667">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9666">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9665">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9664">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9663">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9662">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9661">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9660">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9659">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9658">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9657">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9656">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9655">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9654">
      <pivotArea dataOnly="0" labelOnly="1" outline="0" fieldPosition="0">
        <references count="1">
          <reference field="4294967294" count="8">
            <x v="0"/>
            <x v="1"/>
            <x v="2"/>
            <x v="3"/>
            <x v="4"/>
            <x v="5"/>
            <x v="6"/>
            <x v="7"/>
          </reference>
        </references>
      </pivotArea>
    </format>
    <format dxfId="9653">
      <pivotArea dataOnly="0" labelOnly="1" fieldPosition="0">
        <references count="1">
          <reference field="2" count="0"/>
        </references>
      </pivotArea>
    </format>
    <format dxfId="9652">
      <pivotArea dataOnly="0" labelOnly="1" fieldPosition="0">
        <references count="1">
          <reference field="13" count="0"/>
        </references>
      </pivotArea>
    </format>
    <format dxfId="9651">
      <pivotArea dataOnly="0" labelOnly="1" fieldPosition="0">
        <references count="1">
          <reference field="14" count="0"/>
        </references>
      </pivotArea>
    </format>
    <format dxfId="9650">
      <pivotArea dataOnly="0" labelOnly="1" fieldPosition="0">
        <references count="1">
          <reference field="15" count="0"/>
        </references>
      </pivotArea>
    </format>
    <format dxfId="9649">
      <pivotArea outline="0" collapsedLevelsAreSubtotals="1" fieldPosition="0">
        <references count="1">
          <reference field="4294967294" count="2" selected="0">
            <x v="6"/>
            <x v="7"/>
          </reference>
        </references>
      </pivotArea>
    </format>
    <format dxfId="9648">
      <pivotArea outline="0" collapsedLevelsAreSubtotals="1" fieldPosition="0">
        <references count="1">
          <reference field="4294967294" count="2" selected="0">
            <x v="6"/>
            <x v="7"/>
          </reference>
        </references>
      </pivotArea>
    </format>
    <format dxfId="9647">
      <pivotArea field="2" type="button" dataOnly="0" labelOnly="1" outline="0" axis="axisRow" fieldPosition="0"/>
    </format>
    <format dxfId="9646">
      <pivotArea dataOnly="0" labelOnly="1" outline="0" fieldPosition="0">
        <references count="1">
          <reference field="4294967294" count="8">
            <x v="0"/>
            <x v="1"/>
            <x v="2"/>
            <x v="3"/>
            <x v="4"/>
            <x v="5"/>
            <x v="6"/>
            <x v="7"/>
          </reference>
        </references>
      </pivotArea>
    </format>
    <format dxfId="9645">
      <pivotArea outline="0" collapsedLevelsAreSubtotals="1" fieldPosition="0">
        <references count="1">
          <reference field="4294967294" count="2" selected="0">
            <x v="6"/>
            <x v="7"/>
          </reference>
        </references>
      </pivotArea>
    </format>
    <format dxfId="9644">
      <pivotArea dataOnly="0" labelOnly="1" outline="0" fieldPosition="0">
        <references count="1">
          <reference field="4294967294" count="2">
            <x v="6"/>
            <x v="7"/>
          </reference>
        </references>
      </pivotArea>
    </format>
    <format dxfId="9643">
      <pivotArea outline="0" collapsedLevelsAreSubtotals="1" fieldPosition="0">
        <references count="1">
          <reference field="4294967294" count="2" selected="0">
            <x v="6"/>
            <x v="7"/>
          </reference>
        </references>
      </pivotArea>
    </format>
    <format dxfId="9642">
      <pivotArea dataOnly="0" labelOnly="1" outline="0" fieldPosition="0">
        <references count="1">
          <reference field="4294967294" count="2">
            <x v="6"/>
            <x v="7"/>
          </reference>
        </references>
      </pivotArea>
    </format>
    <format dxfId="9641">
      <pivotArea field="3" type="button" dataOnly="0" labelOnly="1" outline="0" axis="axisPage" fieldPosition="0"/>
    </format>
    <format dxfId="9640">
      <pivotArea field="2" type="button" dataOnly="0" labelOnly="1" outline="0" axis="axisRow" fieldPosition="0"/>
    </format>
    <format dxfId="9639">
      <pivotArea dataOnly="0" labelOnly="1" fieldPosition="0">
        <references count="1">
          <reference field="2" count="1">
            <x v="19"/>
          </reference>
        </references>
      </pivotArea>
    </format>
    <format dxfId="9638">
      <pivotArea dataOnly="0" labelOnly="1" grandRow="1" outline="0" fieldPosition="0"/>
    </format>
    <format dxfId="9637">
      <pivotArea dataOnly="0" labelOnly="1" fieldPosition="0">
        <references count="2">
          <reference field="2" count="1" selected="0">
            <x v="19"/>
          </reference>
          <reference field="13" count="4">
            <x v="0"/>
            <x v="2"/>
            <x v="3"/>
            <x v="4"/>
          </reference>
        </references>
      </pivotArea>
    </format>
    <format dxfId="9636">
      <pivotArea dataOnly="0" labelOnly="1" fieldPosition="0">
        <references count="3">
          <reference field="2" count="1" selected="0">
            <x v="19"/>
          </reference>
          <reference field="13" count="1" selected="0">
            <x v="0"/>
          </reference>
          <reference field="14" count="1">
            <x v="16"/>
          </reference>
        </references>
      </pivotArea>
    </format>
    <format dxfId="9635">
      <pivotArea dataOnly="0" labelOnly="1" fieldPosition="0">
        <references count="3">
          <reference field="2" count="1" selected="0">
            <x v="19"/>
          </reference>
          <reference field="13" count="1" selected="0">
            <x v="2"/>
          </reference>
          <reference field="14" count="2">
            <x v="29"/>
            <x v="30"/>
          </reference>
        </references>
      </pivotArea>
    </format>
    <format dxfId="9634">
      <pivotArea dataOnly="0" labelOnly="1" fieldPosition="0">
        <references count="3">
          <reference field="2" count="1" selected="0">
            <x v="19"/>
          </reference>
          <reference field="13" count="1" selected="0">
            <x v="3"/>
          </reference>
          <reference field="14" count="1">
            <x v="6"/>
          </reference>
        </references>
      </pivotArea>
    </format>
    <format dxfId="9633">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9632">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9631">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9630">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9629">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9628">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9627">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9626">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9625">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9624">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9623">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9622">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9621">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9620">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9619">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9618">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9617">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9616">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9615">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9614">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9613">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9612">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9611">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9610">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9609">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9608">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9607">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9606">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9605">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9604">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9603">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9602">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9601">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9600">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9599">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9598">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9597">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9596">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9595">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9594">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9593">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9592">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9591">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9590">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9589">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9588">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9587">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9586">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9585">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9584">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9583">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9582">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9581">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9580">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9579">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9578">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9577">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9576">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9575">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9574">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9573">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9572">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9571">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9570">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9569">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9568">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9567">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9566">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9565">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9564">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9563">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9562">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9561">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D676521-8363-451C-8872-AC893C54F3B3}" name="TablaDinámica18" cacheId="27"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rowHeaderCaption="UNIDAD EJECUTORA">
  <location ref="A3:I86" firstHeaderRow="0" firstDataRow="1" firstDataCol="1" rowPageCount="1" colPageCount="1"/>
  <pivotFields count="31">
    <pivotField showAll="0"/>
    <pivotField showAll="0"/>
    <pivotField axis="axisRow" showAll="0">
      <items count="22">
        <item x="4"/>
        <item x="0"/>
        <item x="12"/>
        <item x="13"/>
        <item x="17"/>
        <item x="19"/>
        <item x="8"/>
        <item x="6"/>
        <item x="14"/>
        <item x="15"/>
        <item x="16"/>
        <item x="10"/>
        <item x="18"/>
        <item x="11"/>
        <item x="7"/>
        <item x="20"/>
        <item x="2"/>
        <item x="3"/>
        <item x="1"/>
        <item x="5"/>
        <item x="9"/>
        <item t="default"/>
      </items>
    </pivotField>
    <pivotField axis="axisPage" showAll="0">
      <items count="22">
        <item x="4"/>
        <item x="15"/>
        <item x="7"/>
        <item x="20"/>
        <item x="2"/>
        <item x="3"/>
        <item x="1"/>
        <item x="5"/>
        <item x="9"/>
        <item x="0"/>
        <item x="12"/>
        <item x="13"/>
        <item x="17"/>
        <item x="19"/>
        <item x="8"/>
        <item x="6"/>
        <item x="14"/>
        <item x="16"/>
        <item x="10"/>
        <item x="18"/>
        <item x="11"/>
        <item t="default"/>
      </items>
    </pivotField>
    <pivotField showAll="0"/>
    <pivotField showAll="0"/>
    <pivotField numFmtId="1" showAll="0"/>
    <pivotField showAll="0"/>
    <pivotField axis="axisRow" showAll="0">
      <items count="227">
        <item x="4"/>
        <item x="8"/>
        <item x="14"/>
        <item x="26"/>
        <item x="10"/>
        <item x="24"/>
        <item x="45"/>
        <item x="16"/>
        <item x="5"/>
        <item x="77"/>
        <item x="52"/>
        <item x="115"/>
        <item x="17"/>
        <item x="30"/>
        <item x="3"/>
        <item x="40"/>
        <item x="13"/>
        <item x="28"/>
        <item x="33"/>
        <item x="44"/>
        <item x="55"/>
        <item x="86"/>
        <item x="76"/>
        <item x="29"/>
        <item x="23"/>
        <item x="50"/>
        <item x="32"/>
        <item x="69"/>
        <item x="51"/>
        <item x="7"/>
        <item x="27"/>
        <item x="84"/>
        <item x="47"/>
        <item x="87"/>
        <item x="67"/>
        <item x="31"/>
        <item x="75"/>
        <item x="43"/>
        <item x="49"/>
        <item x="9"/>
        <item x="42"/>
        <item x="35"/>
        <item x="68"/>
        <item x="20"/>
        <item x="0"/>
        <item x="22"/>
        <item x="38"/>
        <item x="61"/>
        <item x="96"/>
        <item x="1"/>
        <item x="18"/>
        <item x="11"/>
        <item x="2"/>
        <item x="34"/>
        <item x="37"/>
        <item x="39"/>
        <item x="15"/>
        <item x="19"/>
        <item x="6"/>
        <item x="221"/>
        <item x="202"/>
        <item x="214"/>
        <item x="218"/>
        <item x="12"/>
        <item x="25"/>
        <item x="65"/>
        <item x="103"/>
        <item x="82"/>
        <item x="149"/>
        <item x="57"/>
        <item x="54"/>
        <item x="89"/>
        <item x="36"/>
        <item x="63"/>
        <item x="74"/>
        <item x="41"/>
        <item x="66"/>
        <item x="70"/>
        <item x="48"/>
        <item x="88"/>
        <item x="71"/>
        <item x="60"/>
        <item x="80"/>
        <item x="178"/>
        <item x="150"/>
        <item x="72"/>
        <item x="79"/>
        <item x="21"/>
        <item x="53"/>
        <item x="62"/>
        <item x="56"/>
        <item x="78"/>
        <item x="81"/>
        <item x="64"/>
        <item x="59"/>
        <item x="73"/>
        <item x="83"/>
        <item x="58"/>
        <item x="85"/>
        <item x="46"/>
        <item x="104"/>
        <item x="210"/>
        <item x="101"/>
        <item x="133"/>
        <item x="135"/>
        <item x="140"/>
        <item x="142"/>
        <item x="113"/>
        <item x="106"/>
        <item x="112"/>
        <item x="136"/>
        <item x="137"/>
        <item x="141"/>
        <item x="92"/>
        <item x="118"/>
        <item x="126"/>
        <item x="122"/>
        <item x="123"/>
        <item x="125"/>
        <item x="99"/>
        <item x="176"/>
        <item x="222"/>
        <item x="152"/>
        <item x="216"/>
        <item x="223"/>
        <item x="204"/>
        <item x="97"/>
        <item x="219"/>
        <item x="207"/>
        <item x="212"/>
        <item x="220"/>
        <item x="201"/>
        <item x="206"/>
        <item x="224"/>
        <item x="225"/>
        <item x="197"/>
        <item x="93"/>
        <item x="217"/>
        <item x="213"/>
        <item x="209"/>
        <item x="138"/>
        <item x="132"/>
        <item x="119"/>
        <item x="120"/>
        <item x="117"/>
        <item x="110"/>
        <item x="111"/>
        <item x="94"/>
        <item x="165"/>
        <item x="203"/>
        <item x="199"/>
        <item x="195"/>
        <item x="160"/>
        <item x="161"/>
        <item x="159"/>
        <item x="163"/>
        <item x="116"/>
        <item x="193"/>
        <item x="194"/>
        <item x="164"/>
        <item x="190"/>
        <item x="143"/>
        <item x="144"/>
        <item x="131"/>
        <item x="105"/>
        <item x="108"/>
        <item x="98"/>
        <item x="109"/>
        <item x="145"/>
        <item x="100"/>
        <item x="114"/>
        <item x="91"/>
        <item x="102"/>
        <item x="128"/>
        <item x="95"/>
        <item x="121"/>
        <item x="124"/>
        <item x="185"/>
        <item x="129"/>
        <item x="184"/>
        <item x="130"/>
        <item x="186"/>
        <item x="172"/>
        <item x="191"/>
        <item x="192"/>
        <item x="139"/>
        <item x="187"/>
        <item x="188"/>
        <item x="189"/>
        <item x="151"/>
        <item x="177"/>
        <item x="179"/>
        <item x="180"/>
        <item x="182"/>
        <item x="166"/>
        <item x="167"/>
        <item x="168"/>
        <item x="173"/>
        <item x="174"/>
        <item x="154"/>
        <item x="147"/>
        <item x="148"/>
        <item x="157"/>
        <item x="146"/>
        <item x="175"/>
        <item x="181"/>
        <item x="169"/>
        <item x="170"/>
        <item x="183"/>
        <item x="171"/>
        <item x="205"/>
        <item x="200"/>
        <item x="196"/>
        <item x="198"/>
        <item x="215"/>
        <item x="211"/>
        <item x="208"/>
        <item x="134"/>
        <item x="107"/>
        <item x="90"/>
        <item x="127"/>
        <item x="153"/>
        <item x="155"/>
        <item x="156"/>
        <item x="158"/>
        <item x="162"/>
        <item t="default"/>
      </items>
    </pivotField>
    <pivotField showAll="0"/>
    <pivotField showAll="0"/>
    <pivotField showAll="0"/>
    <pivotField axis="axisRow" showAll="0">
      <items count="317">
        <item x="58"/>
        <item x="72"/>
        <item x="80"/>
        <item x="62"/>
        <item x="49"/>
        <item x="67"/>
        <item x="42"/>
        <item x="15"/>
        <item x="79"/>
        <item x="17"/>
        <item x="142"/>
        <item x="69"/>
        <item x="98"/>
        <item x="131"/>
        <item x="139"/>
        <item x="1"/>
        <item x="75"/>
        <item x="55"/>
        <item x="4"/>
        <item x="182"/>
        <item x="183"/>
        <item x="94"/>
        <item x="122"/>
        <item x="3"/>
        <item x="106"/>
        <item x="180"/>
        <item x="188"/>
        <item x="158"/>
        <item x="8"/>
        <item x="219"/>
        <item x="24"/>
        <item x="143"/>
        <item x="11"/>
        <item x="271"/>
        <item x="258"/>
        <item x="127"/>
        <item x="281"/>
        <item x="71"/>
        <item x="30"/>
        <item x="89"/>
        <item x="270"/>
        <item x="120"/>
        <item x="135"/>
        <item x="128"/>
        <item x="70"/>
        <item x="13"/>
        <item x="86"/>
        <item x="146"/>
        <item x="234"/>
        <item x="272"/>
        <item x="273"/>
        <item x="133"/>
        <item x="78"/>
        <item x="23"/>
        <item x="14"/>
        <item x="246"/>
        <item x="215"/>
        <item x="147"/>
        <item x="138"/>
        <item x="132"/>
        <item x="112"/>
        <item x="88"/>
        <item x="113"/>
        <item x="282"/>
        <item x="208"/>
        <item x="231"/>
        <item x="163"/>
        <item x="185"/>
        <item x="155"/>
        <item x="239"/>
        <item x="44"/>
        <item x="107"/>
        <item x="105"/>
        <item x="221"/>
        <item x="187"/>
        <item x="6"/>
        <item x="238"/>
        <item x="52"/>
        <item x="222"/>
        <item x="141"/>
        <item x="164"/>
        <item x="186"/>
        <item x="41"/>
        <item x="47"/>
        <item x="184"/>
        <item x="289"/>
        <item x="61"/>
        <item x="245"/>
        <item x="277"/>
        <item x="10"/>
        <item x="167"/>
        <item x="45"/>
        <item x="145"/>
        <item x="40"/>
        <item x="136"/>
        <item x="123"/>
        <item x="50"/>
        <item x="284"/>
        <item x="244"/>
        <item x="230"/>
        <item x="38"/>
        <item x="181"/>
        <item x="288"/>
        <item x="210"/>
        <item x="242"/>
        <item x="207"/>
        <item x="156"/>
        <item x="298"/>
        <item x="161"/>
        <item x="173"/>
        <item x="137"/>
        <item x="213"/>
        <item x="279"/>
        <item x="211"/>
        <item x="97"/>
        <item x="216"/>
        <item x="101"/>
        <item x="31"/>
        <item x="193"/>
        <item x="119"/>
        <item x="194"/>
        <item x="126"/>
        <item x="254"/>
        <item x="267"/>
        <item x="200"/>
        <item x="206"/>
        <item x="195"/>
        <item x="201"/>
        <item x="197"/>
        <item x="202"/>
        <item x="203"/>
        <item x="224"/>
        <item x="124"/>
        <item x="266"/>
        <item x="307"/>
        <item x="315"/>
        <item x="309"/>
        <item x="240"/>
        <item x="199"/>
        <item x="241"/>
        <item x="305"/>
        <item x="306"/>
        <item x="100"/>
        <item x="198"/>
        <item x="310"/>
        <item x="308"/>
        <item x="204"/>
        <item x="311"/>
        <item x="312"/>
        <item x="313"/>
        <item x="275"/>
        <item x="152"/>
        <item x="304"/>
        <item x="196"/>
        <item x="262"/>
        <item x="140"/>
        <item x="263"/>
        <item x="191"/>
        <item x="226"/>
        <item x="225"/>
        <item x="257"/>
        <item x="314"/>
        <item x="250"/>
        <item x="264"/>
        <item x="265"/>
        <item x="153"/>
        <item x="192"/>
        <item x="280"/>
        <item x="303"/>
        <item x="26"/>
        <item x="170"/>
        <item x="110"/>
        <item x="223"/>
        <item x="286"/>
        <item x="53"/>
        <item x="129"/>
        <item x="252"/>
        <item x="34"/>
        <item x="28"/>
        <item x="9"/>
        <item x="299"/>
        <item x="7"/>
        <item x="0"/>
        <item x="179"/>
        <item x="169"/>
        <item x="46"/>
        <item x="84"/>
        <item x="57"/>
        <item x="102"/>
        <item x="150"/>
        <item x="189"/>
        <item x="218"/>
        <item x="54"/>
        <item x="74"/>
        <item x="114"/>
        <item x="85"/>
        <item x="178"/>
        <item x="177"/>
        <item x="174"/>
        <item x="83"/>
        <item x="134"/>
        <item x="27"/>
        <item x="165"/>
        <item x="151"/>
        <item x="154"/>
        <item x="20"/>
        <item x="168"/>
        <item x="261"/>
        <item x="268"/>
        <item x="109"/>
        <item x="117"/>
        <item x="76"/>
        <item x="90"/>
        <item x="36"/>
        <item x="259"/>
        <item x="18"/>
        <item x="5"/>
        <item x="2"/>
        <item x="91"/>
        <item x="64"/>
        <item x="108"/>
        <item x="176"/>
        <item x="220"/>
        <item x="229"/>
        <item x="157"/>
        <item x="214"/>
        <item x="96"/>
        <item x="121"/>
        <item x="166"/>
        <item x="232"/>
        <item x="172"/>
        <item x="43"/>
        <item x="283"/>
        <item x="296"/>
        <item x="21"/>
        <item x="292"/>
        <item x="175"/>
        <item x="12"/>
        <item x="35"/>
        <item x="233"/>
        <item x="160"/>
        <item x="285"/>
        <item x="237"/>
        <item x="93"/>
        <item x="247"/>
        <item x="32"/>
        <item x="22"/>
        <item x="276"/>
        <item x="60"/>
        <item x="95"/>
        <item x="235"/>
        <item x="236"/>
        <item x="297"/>
        <item x="290"/>
        <item x="291"/>
        <item x="269"/>
        <item x="116"/>
        <item x="68"/>
        <item x="300"/>
        <item x="274"/>
        <item x="253"/>
        <item x="301"/>
        <item x="159"/>
        <item x="212"/>
        <item x="56"/>
        <item x="39"/>
        <item x="37"/>
        <item x="209"/>
        <item x="65"/>
        <item x="260"/>
        <item x="295"/>
        <item x="294"/>
        <item x="115"/>
        <item x="77"/>
        <item x="92"/>
        <item x="66"/>
        <item x="205"/>
        <item x="25"/>
        <item x="81"/>
        <item x="256"/>
        <item x="63"/>
        <item x="248"/>
        <item x="48"/>
        <item x="249"/>
        <item x="149"/>
        <item x="111"/>
        <item x="29"/>
        <item x="19"/>
        <item x="190"/>
        <item x="87"/>
        <item x="287"/>
        <item x="33"/>
        <item x="118"/>
        <item x="217"/>
        <item x="162"/>
        <item x="99"/>
        <item x="171"/>
        <item x="243"/>
        <item x="130"/>
        <item x="148"/>
        <item x="251"/>
        <item x="293"/>
        <item x="125"/>
        <item x="278"/>
        <item x="82"/>
        <item x="59"/>
        <item x="16"/>
        <item x="73"/>
        <item x="144"/>
        <item x="228"/>
        <item x="227"/>
        <item x="104"/>
        <item x="51"/>
        <item x="103"/>
        <item x="255"/>
        <item x="302"/>
        <item t="default"/>
      </items>
    </pivotField>
    <pivotField axis="axisRow" showAll="0">
      <items count="6">
        <item x="1"/>
        <item x="0"/>
        <item x="4"/>
        <item x="3"/>
        <item x="2"/>
        <item t="default"/>
      </items>
    </pivotField>
    <pivotField axis="axisRow" showAll="0">
      <items count="34">
        <item x="22"/>
        <item x="25"/>
        <item x="11"/>
        <item x="15"/>
        <item x="23"/>
        <item x="19"/>
        <item x="12"/>
        <item x="8"/>
        <item x="27"/>
        <item x="18"/>
        <item x="20"/>
        <item x="31"/>
        <item x="5"/>
        <item x="29"/>
        <item x="26"/>
        <item x="32"/>
        <item x="16"/>
        <item x="4"/>
        <item x="3"/>
        <item x="7"/>
        <item x="6"/>
        <item x="2"/>
        <item x="10"/>
        <item x="17"/>
        <item x="1"/>
        <item x="0"/>
        <item x="9"/>
        <item x="14"/>
        <item x="21"/>
        <item x="13"/>
        <item x="28"/>
        <item x="24"/>
        <item x="30"/>
        <item t="default"/>
      </items>
    </pivotField>
    <pivotField axis="axisRow" showAll="0">
      <items count="161">
        <item x="56"/>
        <item x="135"/>
        <item x="78"/>
        <item x="94"/>
        <item x="71"/>
        <item x="84"/>
        <item x="140"/>
        <item x="33"/>
        <item x="23"/>
        <item x="112"/>
        <item x="91"/>
        <item x="47"/>
        <item x="127"/>
        <item x="36"/>
        <item x="92"/>
        <item x="117"/>
        <item x="18"/>
        <item x="25"/>
        <item x="73"/>
        <item x="30"/>
        <item x="63"/>
        <item x="126"/>
        <item x="131"/>
        <item x="130"/>
        <item x="48"/>
        <item x="139"/>
        <item x="77"/>
        <item x="147"/>
        <item x="24"/>
        <item x="21"/>
        <item x="109"/>
        <item x="42"/>
        <item x="10"/>
        <item x="13"/>
        <item x="83"/>
        <item x="145"/>
        <item x="103"/>
        <item x="141"/>
        <item x="151"/>
        <item x="123"/>
        <item x="154"/>
        <item x="148"/>
        <item x="43"/>
        <item x="155"/>
        <item x="60"/>
        <item x="50"/>
        <item x="146"/>
        <item x="152"/>
        <item x="128"/>
        <item x="153"/>
        <item x="7"/>
        <item x="104"/>
        <item x="108"/>
        <item x="129"/>
        <item x="72"/>
        <item x="156"/>
        <item x="158"/>
        <item x="61"/>
        <item x="111"/>
        <item x="32"/>
        <item x="132"/>
        <item x="45"/>
        <item x="133"/>
        <item x="110"/>
        <item x="97"/>
        <item x="90"/>
        <item x="35"/>
        <item x="20"/>
        <item x="89"/>
        <item x="5"/>
        <item x="27"/>
        <item x="26"/>
        <item x="46"/>
        <item x="4"/>
        <item x="17"/>
        <item x="157"/>
        <item x="159"/>
        <item x="12"/>
        <item x="39"/>
        <item x="55"/>
        <item x="9"/>
        <item x="107"/>
        <item x="15"/>
        <item x="8"/>
        <item x="137"/>
        <item x="136"/>
        <item x="2"/>
        <item x="3"/>
        <item x="31"/>
        <item x="138"/>
        <item x="113"/>
        <item x="16"/>
        <item x="37"/>
        <item x="38"/>
        <item x="106"/>
        <item x="34"/>
        <item x="124"/>
        <item x="125"/>
        <item x="68"/>
        <item x="41"/>
        <item x="96"/>
        <item x="115"/>
        <item x="57"/>
        <item x="116"/>
        <item x="1"/>
        <item x="19"/>
        <item x="105"/>
        <item x="69"/>
        <item x="14"/>
        <item x="62"/>
        <item x="22"/>
        <item x="6"/>
        <item x="59"/>
        <item x="58"/>
        <item x="0"/>
        <item x="87"/>
        <item x="99"/>
        <item x="86"/>
        <item x="82"/>
        <item x="75"/>
        <item x="93"/>
        <item x="70"/>
        <item x="74"/>
        <item x="51"/>
        <item x="52"/>
        <item x="49"/>
        <item x="66"/>
        <item x="40"/>
        <item x="64"/>
        <item x="95"/>
        <item x="11"/>
        <item x="67"/>
        <item x="85"/>
        <item x="76"/>
        <item x="44"/>
        <item x="150"/>
        <item x="149"/>
        <item x="29"/>
        <item x="54"/>
        <item x="121"/>
        <item x="81"/>
        <item x="144"/>
        <item x="53"/>
        <item x="143"/>
        <item x="142"/>
        <item x="79"/>
        <item x="119"/>
        <item x="28"/>
        <item x="100"/>
        <item x="134"/>
        <item x="102"/>
        <item x="80"/>
        <item x="88"/>
        <item x="118"/>
        <item x="98"/>
        <item x="122"/>
        <item x="65"/>
        <item x="101"/>
        <item x="120"/>
        <item x="114"/>
        <item t="default"/>
      </items>
    </pivotField>
    <pivotField showAll="0"/>
    <pivotField showAll="0"/>
    <pivotField dataField="1" numFmtId="43" showAll="0"/>
    <pivotField numFmtId="43" showAll="0"/>
    <pivotField dataField="1" numFmtId="43" showAll="0"/>
    <pivotField dataField="1" numFmtId="43" showAll="0"/>
    <pivotField numFmtId="43" showAll="0"/>
    <pivotField dataField="1" numFmtId="43" showAll="0"/>
    <pivotField numFmtId="43" showAll="0"/>
    <pivotField dataField="1" numFmtId="43" showAll="0"/>
    <pivotField numFmtId="43" showAll="0"/>
    <pivotField numFmtId="43" showAll="0"/>
    <pivotField dataField="1" numFmtId="43" showAll="0"/>
    <pivotField dataField="1" dragToRow="0" dragToCol="0" dragToPage="0" showAll="0" defaultSubtotal="0"/>
    <pivotField dataField="1" dragToRow="0" dragToCol="0" dragToPage="0" showAll="0" defaultSubtotal="0"/>
  </pivotFields>
  <rowFields count="6">
    <field x="2"/>
    <field x="13"/>
    <field x="14"/>
    <field x="15"/>
    <field x="12"/>
    <field x="8"/>
  </rowFields>
  <rowItems count="83">
    <i>
      <x v="20"/>
    </i>
    <i r="1">
      <x/>
    </i>
    <i r="2">
      <x v="18"/>
    </i>
    <i r="3">
      <x v="77"/>
    </i>
    <i r="4">
      <x v="215"/>
    </i>
    <i r="5">
      <x/>
    </i>
    <i r="5">
      <x v="56"/>
    </i>
    <i r="5">
      <x v="219"/>
    </i>
    <i r="2">
      <x v="22"/>
    </i>
    <i r="3">
      <x v="91"/>
    </i>
    <i r="4">
      <x v="95"/>
    </i>
    <i r="5">
      <x/>
    </i>
    <i r="4">
      <x v="277"/>
    </i>
    <i r="5">
      <x/>
    </i>
    <i r="5">
      <x v="64"/>
    </i>
    <i r="5">
      <x v="114"/>
    </i>
    <i r="5">
      <x v="219"/>
    </i>
    <i r="4">
      <x v="278"/>
    </i>
    <i r="5">
      <x/>
    </i>
    <i r="5">
      <x v="64"/>
    </i>
    <i r="5">
      <x v="100"/>
    </i>
    <i r="5">
      <x v="114"/>
    </i>
    <i r="5">
      <x v="219"/>
    </i>
    <i r="3">
      <x v="92"/>
    </i>
    <i r="4">
      <x v="285"/>
    </i>
    <i r="5">
      <x/>
    </i>
    <i r="5">
      <x v="56"/>
    </i>
    <i r="5">
      <x v="112"/>
    </i>
    <i r="5">
      <x v="114"/>
    </i>
    <i r="5">
      <x v="219"/>
    </i>
    <i r="3">
      <x v="93"/>
    </i>
    <i r="4">
      <x v="202"/>
    </i>
    <i r="5">
      <x/>
    </i>
    <i r="1">
      <x v="1"/>
    </i>
    <i r="2">
      <x v="28"/>
    </i>
    <i r="3">
      <x v="138"/>
    </i>
    <i r="4">
      <x v="200"/>
    </i>
    <i r="5">
      <x/>
    </i>
    <i r="5">
      <x v="19"/>
    </i>
    <i r="5">
      <x v="71"/>
    </i>
    <i r="5">
      <x v="159"/>
    </i>
    <i r="4">
      <x v="262"/>
    </i>
    <i r="5">
      <x/>
    </i>
    <i r="5">
      <x v="219"/>
    </i>
    <i r="4">
      <x v="273"/>
    </i>
    <i r="5">
      <x/>
    </i>
    <i r="5">
      <x v="64"/>
    </i>
    <i r="5">
      <x v="219"/>
    </i>
    <i r="5">
      <x v="220"/>
    </i>
    <i r="3">
      <x v="139"/>
    </i>
    <i r="4">
      <x v="111"/>
    </i>
    <i r="5">
      <x/>
    </i>
    <i r="1">
      <x v="2"/>
    </i>
    <i r="2">
      <x v="32"/>
    </i>
    <i r="3">
      <x v="158"/>
    </i>
    <i r="4">
      <x v="263"/>
    </i>
    <i r="5">
      <x/>
    </i>
    <i r="5">
      <x v="56"/>
    </i>
    <i r="5">
      <x v="219"/>
    </i>
    <i r="3">
      <x v="159"/>
    </i>
    <i r="4">
      <x v="101"/>
    </i>
    <i r="5">
      <x/>
    </i>
    <i r="5">
      <x v="114"/>
    </i>
    <i r="5">
      <x v="219"/>
    </i>
    <i r="1">
      <x v="3"/>
    </i>
    <i r="2">
      <x v="6"/>
    </i>
    <i r="3">
      <x v="29"/>
    </i>
    <i r="4">
      <x v="109"/>
    </i>
    <i r="5">
      <x/>
    </i>
    <i r="5">
      <x v="114"/>
    </i>
    <i r="4">
      <x v="110"/>
    </i>
    <i r="5">
      <x/>
    </i>
    <i r="5">
      <x v="56"/>
    </i>
    <i r="4">
      <x v="274"/>
    </i>
    <i r="5">
      <x/>
    </i>
    <i r="5">
      <x v="56"/>
    </i>
    <i r="5">
      <x v="64"/>
    </i>
    <i r="5">
      <x v="219"/>
    </i>
    <i r="3">
      <x v="30"/>
    </i>
    <i r="4">
      <x v="198"/>
    </i>
    <i r="5">
      <x/>
    </i>
    <i r="5">
      <x v="148"/>
    </i>
    <i t="grand">
      <x/>
    </i>
  </rowItems>
  <colFields count="1">
    <field x="-2"/>
  </colFields>
  <colItems count="8">
    <i>
      <x/>
    </i>
    <i i="1">
      <x v="1"/>
    </i>
    <i i="2">
      <x v="2"/>
    </i>
    <i i="3">
      <x v="3"/>
    </i>
    <i i="4">
      <x v="4"/>
    </i>
    <i i="5">
      <x v="5"/>
    </i>
    <i i="6">
      <x v="6"/>
    </i>
    <i i="7">
      <x v="7"/>
    </i>
  </colItems>
  <pageFields count="1">
    <pageField fld="3" item="8" hier="-1"/>
  </pageFields>
  <dataFields count="8">
    <dataField name=" INICIAL" fld="18" baseField="0" baseItem="0"/>
    <dataField name=" VIGENTE" fld="20" baseField="0" baseItem="0"/>
    <dataField name=" DISPONIBILIDADES" fld="21" baseField="0" baseItem="0"/>
    <dataField name=" COMPROMISOS" fld="23" baseField="0" baseItem="0"/>
    <dataField name=" GIROS" fld="25" baseField="0" baseItem="0"/>
    <dataField name=" PAGOS" fld="28" baseField="0" baseItem="0"/>
    <dataField name=" % COMPROMISOS" fld="29" baseField="0" baseItem="0" numFmtId="10"/>
    <dataField name=" % OBLIGACIONES" fld="30" baseField="0" baseItem="0" numFmtId="10"/>
  </dataFields>
  <formats count="698">
    <format dxfId="9560">
      <pivotArea outline="0" collapsedLevelsAreSubtotals="1" fieldPosition="0">
        <references count="1">
          <reference field="4294967294" count="2" selected="0">
            <x v="6"/>
            <x v="7"/>
          </reference>
        </references>
      </pivotArea>
    </format>
    <format dxfId="9559">
      <pivotArea dataOnly="0" labelOnly="1" outline="0" fieldPosition="0">
        <references count="1">
          <reference field="4294967294" count="2">
            <x v="6"/>
            <x v="7"/>
          </reference>
        </references>
      </pivotArea>
    </format>
    <format dxfId="9558">
      <pivotArea outline="0" collapsedLevelsAreSubtotals="1" fieldPosition="0">
        <references count="1">
          <reference field="4294967294" count="2" selected="0">
            <x v="6"/>
            <x v="7"/>
          </reference>
        </references>
      </pivotArea>
    </format>
    <format dxfId="9557">
      <pivotArea dataOnly="0" labelOnly="1" outline="0" fieldPosition="0">
        <references count="1">
          <reference field="4294967294" count="2">
            <x v="6"/>
            <x v="7"/>
          </reference>
        </references>
      </pivotArea>
    </format>
    <format dxfId="9556">
      <pivotArea dataOnly="0" labelOnly="1" fieldPosition="0">
        <references count="1">
          <reference field="13" count="0"/>
        </references>
      </pivotArea>
    </format>
    <format dxfId="9555">
      <pivotArea dataOnly="0" labelOnly="1" fieldPosition="0">
        <references count="1">
          <reference field="14" count="0"/>
        </references>
      </pivotArea>
    </format>
    <format dxfId="9554">
      <pivotArea dataOnly="0" labelOnly="1" fieldPosition="0">
        <references count="1">
          <reference field="14" count="0"/>
        </references>
      </pivotArea>
    </format>
    <format dxfId="9553">
      <pivotArea dataOnly="0" labelOnly="1" fieldPosition="0">
        <references count="1">
          <reference field="15" count="0"/>
        </references>
      </pivotArea>
    </format>
    <format dxfId="9552">
      <pivotArea dataOnly="0" labelOnly="1" fieldPosition="0">
        <references count="1">
          <reference field="15" count="0"/>
        </references>
      </pivotArea>
    </format>
    <format dxfId="9551">
      <pivotArea dataOnly="0" labelOnly="1" fieldPosition="0">
        <references count="1">
          <reference field="15" count="0"/>
        </references>
      </pivotArea>
    </format>
    <format dxfId="9550">
      <pivotArea dataOnly="0" labelOnly="1" fieldPosition="0">
        <references count="1">
          <reference field="12" count="0"/>
        </references>
      </pivotArea>
    </format>
    <format dxfId="9549">
      <pivotArea dataOnly="0" labelOnly="1" fieldPosition="0">
        <references count="1">
          <reference field="12" count="0"/>
        </references>
      </pivotArea>
    </format>
    <format dxfId="9548">
      <pivotArea dataOnly="0" labelOnly="1" fieldPosition="0">
        <references count="1">
          <reference field="12" count="0"/>
        </references>
      </pivotArea>
    </format>
    <format dxfId="9547">
      <pivotArea dataOnly="0" labelOnly="1" fieldPosition="0">
        <references count="1">
          <reference field="12" count="0"/>
        </references>
      </pivotArea>
    </format>
    <format dxfId="9546">
      <pivotArea dataOnly="0" labelOnly="1" fieldPosition="0">
        <references count="1">
          <reference field="8" count="0"/>
        </references>
      </pivotArea>
    </format>
    <format dxfId="9545">
      <pivotArea dataOnly="0" labelOnly="1" fieldPosition="0">
        <references count="1">
          <reference field="8" count="0"/>
        </references>
      </pivotArea>
    </format>
    <format dxfId="9544">
      <pivotArea dataOnly="0" labelOnly="1" fieldPosition="0">
        <references count="1">
          <reference field="8" count="0"/>
        </references>
      </pivotArea>
    </format>
    <format dxfId="9543">
      <pivotArea dataOnly="0" labelOnly="1" fieldPosition="0">
        <references count="1">
          <reference field="8" count="0"/>
        </references>
      </pivotArea>
    </format>
    <format dxfId="9542">
      <pivotArea dataOnly="0" labelOnly="1" fieldPosition="0">
        <references count="1">
          <reference field="8" count="0"/>
        </references>
      </pivotArea>
    </format>
    <format dxfId="9541">
      <pivotArea dataOnly="0" labelOnly="1" fieldPosition="0">
        <references count="1">
          <reference field="13" count="0"/>
        </references>
      </pivotArea>
    </format>
    <format dxfId="9540">
      <pivotArea dataOnly="0" labelOnly="1" fieldPosition="0">
        <references count="1">
          <reference field="14" count="0"/>
        </references>
      </pivotArea>
    </format>
    <format dxfId="9539">
      <pivotArea dataOnly="0" labelOnly="1" fieldPosition="0">
        <references count="1">
          <reference field="14" count="0"/>
        </references>
      </pivotArea>
    </format>
    <format dxfId="9538">
      <pivotArea dataOnly="0" labelOnly="1" fieldPosition="0">
        <references count="1">
          <reference field="15" count="0"/>
        </references>
      </pivotArea>
    </format>
    <format dxfId="9537">
      <pivotArea dataOnly="0" labelOnly="1" fieldPosition="0">
        <references count="1">
          <reference field="12" count="0"/>
        </references>
      </pivotArea>
    </format>
    <format dxfId="9536">
      <pivotArea dataOnly="0" labelOnly="1" fieldPosition="0">
        <references count="1">
          <reference field="12" count="0"/>
        </references>
      </pivotArea>
    </format>
    <format dxfId="9535">
      <pivotArea outline="0" collapsedLevelsAreSubtotals="1" fieldPosition="0">
        <references count="1">
          <reference field="4294967294" count="2" selected="0">
            <x v="6"/>
            <x v="7"/>
          </reference>
        </references>
      </pivotArea>
    </format>
    <format dxfId="9534">
      <pivotArea dataOnly="0" labelOnly="1" outline="0" fieldPosition="0">
        <references count="1">
          <reference field="4294967294" count="2">
            <x v="6"/>
            <x v="7"/>
          </reference>
        </references>
      </pivotArea>
    </format>
    <format dxfId="9533">
      <pivotArea type="all" dataOnly="0" outline="0" fieldPosition="0"/>
    </format>
    <format dxfId="9532">
      <pivotArea outline="0" collapsedLevelsAreSubtotals="1" fieldPosition="0"/>
    </format>
    <format dxfId="9531">
      <pivotArea field="2" type="button" dataOnly="0" labelOnly="1" outline="0" axis="axisRow" fieldPosition="0"/>
    </format>
    <format dxfId="9530">
      <pivotArea dataOnly="0" labelOnly="1" fieldPosition="0">
        <references count="1">
          <reference field="2" count="0"/>
        </references>
      </pivotArea>
    </format>
    <format dxfId="9529">
      <pivotArea dataOnly="0" labelOnly="1" grandRow="1" outline="0" fieldPosition="0"/>
    </format>
    <format dxfId="9528">
      <pivotArea dataOnly="0" labelOnly="1" fieldPosition="0">
        <references count="2">
          <reference field="2" count="1" selected="0">
            <x v="0"/>
          </reference>
          <reference field="13" count="2">
            <x v="0"/>
            <x v="1"/>
          </reference>
        </references>
      </pivotArea>
    </format>
    <format dxfId="9527">
      <pivotArea dataOnly="0" labelOnly="1" fieldPosition="0">
        <references count="2">
          <reference field="2" count="1" selected="0">
            <x v="1"/>
          </reference>
          <reference field="13" count="1">
            <x v="1"/>
          </reference>
        </references>
      </pivotArea>
    </format>
    <format dxfId="9526">
      <pivotArea dataOnly="0" labelOnly="1" fieldPosition="0">
        <references count="2">
          <reference field="2" count="1" selected="0">
            <x v="2"/>
          </reference>
          <reference field="13" count="1">
            <x v="3"/>
          </reference>
        </references>
      </pivotArea>
    </format>
    <format dxfId="9525">
      <pivotArea dataOnly="0" labelOnly="1" fieldPosition="0">
        <references count="2">
          <reference field="2" count="1" selected="0">
            <x v="3"/>
          </reference>
          <reference field="13" count="1">
            <x v="0"/>
          </reference>
        </references>
      </pivotArea>
    </format>
    <format dxfId="9524">
      <pivotArea dataOnly="0" labelOnly="1" fieldPosition="0">
        <references count="2">
          <reference field="2" count="1" selected="0">
            <x v="4"/>
          </reference>
          <reference field="13" count="1">
            <x v="0"/>
          </reference>
        </references>
      </pivotArea>
    </format>
    <format dxfId="9523">
      <pivotArea dataOnly="0" labelOnly="1" fieldPosition="0">
        <references count="2">
          <reference field="2" count="1" selected="0">
            <x v="5"/>
          </reference>
          <reference field="13" count="1">
            <x v="3"/>
          </reference>
        </references>
      </pivotArea>
    </format>
    <format dxfId="9522">
      <pivotArea dataOnly="0" labelOnly="1" fieldPosition="0">
        <references count="2">
          <reference field="2" count="1" selected="0">
            <x v="6"/>
          </reference>
          <reference field="13" count="1">
            <x v="1"/>
          </reference>
        </references>
      </pivotArea>
    </format>
    <format dxfId="9521">
      <pivotArea dataOnly="0" labelOnly="1" fieldPosition="0">
        <references count="2">
          <reference field="2" count="1" selected="0">
            <x v="7"/>
          </reference>
          <reference field="13" count="1">
            <x v="0"/>
          </reference>
        </references>
      </pivotArea>
    </format>
    <format dxfId="9520">
      <pivotArea dataOnly="0" labelOnly="1" fieldPosition="0">
        <references count="2">
          <reference field="2" count="1" selected="0">
            <x v="8"/>
          </reference>
          <reference field="13" count="3">
            <x v="1"/>
            <x v="3"/>
            <x v="4"/>
          </reference>
        </references>
      </pivotArea>
    </format>
    <format dxfId="9519">
      <pivotArea dataOnly="0" labelOnly="1" fieldPosition="0">
        <references count="2">
          <reference field="2" count="1" selected="0">
            <x v="9"/>
          </reference>
          <reference field="13" count="3">
            <x v="0"/>
            <x v="3"/>
            <x v="4"/>
          </reference>
        </references>
      </pivotArea>
    </format>
    <format dxfId="9518">
      <pivotArea dataOnly="0" labelOnly="1" fieldPosition="0">
        <references count="2">
          <reference field="2" count="1" selected="0">
            <x v="10"/>
          </reference>
          <reference field="13" count="1">
            <x v="0"/>
          </reference>
        </references>
      </pivotArea>
    </format>
    <format dxfId="9517">
      <pivotArea dataOnly="0" labelOnly="1" fieldPosition="0">
        <references count="2">
          <reference field="2" count="1" selected="0">
            <x v="11"/>
          </reference>
          <reference field="13" count="1">
            <x v="3"/>
          </reference>
        </references>
      </pivotArea>
    </format>
    <format dxfId="9516">
      <pivotArea dataOnly="0" labelOnly="1" fieldPosition="0">
        <references count="2">
          <reference field="2" count="1" selected="0">
            <x v="12"/>
          </reference>
          <reference field="13" count="1">
            <x v="3"/>
          </reference>
        </references>
      </pivotArea>
    </format>
    <format dxfId="9515">
      <pivotArea dataOnly="0" labelOnly="1" fieldPosition="0">
        <references count="2">
          <reference field="2" count="1" selected="0">
            <x v="13"/>
          </reference>
          <reference field="13" count="1">
            <x v="1"/>
          </reference>
        </references>
      </pivotArea>
    </format>
    <format dxfId="9514">
      <pivotArea dataOnly="0" labelOnly="1" fieldPosition="0">
        <references count="2">
          <reference field="2" count="1" selected="0">
            <x v="14"/>
          </reference>
          <reference field="13" count="3">
            <x v="2"/>
            <x v="3"/>
            <x v="4"/>
          </reference>
        </references>
      </pivotArea>
    </format>
    <format dxfId="9513">
      <pivotArea dataOnly="0" labelOnly="1" fieldPosition="0">
        <references count="2">
          <reference field="2" count="1" selected="0">
            <x v="15"/>
          </reference>
          <reference field="13" count="1">
            <x v="3"/>
          </reference>
        </references>
      </pivotArea>
    </format>
    <format dxfId="9512">
      <pivotArea dataOnly="0" labelOnly="1" fieldPosition="0">
        <references count="2">
          <reference field="2" count="1" selected="0">
            <x v="16"/>
          </reference>
          <reference field="13" count="4">
            <x v="0"/>
            <x v="1"/>
            <x v="2"/>
            <x v="3"/>
          </reference>
        </references>
      </pivotArea>
    </format>
    <format dxfId="9511">
      <pivotArea dataOnly="0" labelOnly="1" fieldPosition="0">
        <references count="2">
          <reference field="2" count="1" selected="0">
            <x v="17"/>
          </reference>
          <reference field="13" count="2">
            <x v="0"/>
            <x v="4"/>
          </reference>
        </references>
      </pivotArea>
    </format>
    <format dxfId="9510">
      <pivotArea dataOnly="0" labelOnly="1" fieldPosition="0">
        <references count="2">
          <reference field="2" count="1" selected="0">
            <x v="18"/>
          </reference>
          <reference field="13" count="1">
            <x v="1"/>
          </reference>
        </references>
      </pivotArea>
    </format>
    <format dxfId="9509">
      <pivotArea dataOnly="0" labelOnly="1" fieldPosition="0">
        <references count="2">
          <reference field="2" count="1" selected="0">
            <x v="19"/>
          </reference>
          <reference field="13" count="4">
            <x v="0"/>
            <x v="2"/>
            <x v="3"/>
            <x v="4"/>
          </reference>
        </references>
      </pivotArea>
    </format>
    <format dxfId="9508">
      <pivotArea dataOnly="0" labelOnly="1" fieldPosition="0">
        <references count="2">
          <reference field="2" count="1" selected="0">
            <x v="20"/>
          </reference>
          <reference field="13" count="4">
            <x v="0"/>
            <x v="1"/>
            <x v="2"/>
            <x v="3"/>
          </reference>
        </references>
      </pivotArea>
    </format>
    <format dxfId="9507">
      <pivotArea dataOnly="0" labelOnly="1" fieldPosition="0">
        <references count="3">
          <reference field="2" count="1" selected="0">
            <x v="0"/>
          </reference>
          <reference field="13" count="1" selected="0">
            <x v="0"/>
          </reference>
          <reference field="14" count="3">
            <x v="16"/>
            <x v="17"/>
            <x v="19"/>
          </reference>
        </references>
      </pivotArea>
    </format>
    <format dxfId="9506">
      <pivotArea dataOnly="0" labelOnly="1" fieldPosition="0">
        <references count="3">
          <reference field="2" count="1" selected="0">
            <x v="0"/>
          </reference>
          <reference field="13" count="1" selected="0">
            <x v="1"/>
          </reference>
          <reference field="14" count="2">
            <x v="23"/>
            <x v="26"/>
          </reference>
        </references>
      </pivotArea>
    </format>
    <format dxfId="9505">
      <pivotArea dataOnly="0" labelOnly="1" fieldPosition="0">
        <references count="3">
          <reference field="2" count="1" selected="0">
            <x v="1"/>
          </reference>
          <reference field="13" count="1" selected="0">
            <x v="1"/>
          </reference>
          <reference field="14" count="1">
            <x v="25"/>
          </reference>
        </references>
      </pivotArea>
    </format>
    <format dxfId="9504">
      <pivotArea dataOnly="0" labelOnly="1" fieldPosition="0">
        <references count="3">
          <reference field="2" count="1" selected="0">
            <x v="2"/>
          </reference>
          <reference field="13" count="1" selected="0">
            <x v="3"/>
          </reference>
          <reference field="14" count="1">
            <x v="6"/>
          </reference>
        </references>
      </pivotArea>
    </format>
    <format dxfId="9503">
      <pivotArea dataOnly="0" labelOnly="1" fieldPosition="0">
        <references count="3">
          <reference field="2" count="1" selected="0">
            <x v="3"/>
          </reference>
          <reference field="13" count="1" selected="0">
            <x v="0"/>
          </reference>
          <reference field="14" count="1">
            <x v="17"/>
          </reference>
        </references>
      </pivotArea>
    </format>
    <format dxfId="9502">
      <pivotArea dataOnly="0" labelOnly="1" fieldPosition="0">
        <references count="3">
          <reference field="2" count="1" selected="0">
            <x v="4"/>
          </reference>
          <reference field="13" count="1" selected="0">
            <x v="0"/>
          </reference>
          <reference field="14" count="1">
            <x v="18"/>
          </reference>
        </references>
      </pivotArea>
    </format>
    <format dxfId="9501">
      <pivotArea dataOnly="0" labelOnly="1" fieldPosition="0">
        <references count="3">
          <reference field="2" count="1" selected="0">
            <x v="5"/>
          </reference>
          <reference field="13" count="1" selected="0">
            <x v="3"/>
          </reference>
          <reference field="14" count="2">
            <x v="1"/>
            <x v="5"/>
          </reference>
        </references>
      </pivotArea>
    </format>
    <format dxfId="9500">
      <pivotArea dataOnly="0" labelOnly="1" fieldPosition="0">
        <references count="3">
          <reference field="2" count="1" selected="0">
            <x v="6"/>
          </reference>
          <reference field="13" count="1" selected="0">
            <x v="1"/>
          </reference>
          <reference field="14" count="1">
            <x v="26"/>
          </reference>
        </references>
      </pivotArea>
    </format>
    <format dxfId="9499">
      <pivotArea dataOnly="0" labelOnly="1" fieldPosition="0">
        <references count="3">
          <reference field="2" count="1" selected="0">
            <x v="7"/>
          </reference>
          <reference field="13" count="1" selected="0">
            <x v="0"/>
          </reference>
          <reference field="14" count="1">
            <x v="20"/>
          </reference>
        </references>
      </pivotArea>
    </format>
    <format dxfId="9498">
      <pivotArea dataOnly="0" labelOnly="1" fieldPosition="0">
        <references count="3">
          <reference field="2" count="1" selected="0">
            <x v="8"/>
          </reference>
          <reference field="13" count="1" selected="0">
            <x v="1"/>
          </reference>
          <reference field="14" count="1">
            <x v="27"/>
          </reference>
        </references>
      </pivotArea>
    </format>
    <format dxfId="9497">
      <pivotArea dataOnly="0" labelOnly="1" fieldPosition="0">
        <references count="3">
          <reference field="2" count="1" selected="0">
            <x v="8"/>
          </reference>
          <reference field="13" count="1" selected="0">
            <x v="3"/>
          </reference>
          <reference field="14" count="1">
            <x v="1"/>
          </reference>
        </references>
      </pivotArea>
    </format>
    <format dxfId="9496">
      <pivotArea dataOnly="0" labelOnly="1" fieldPosition="0">
        <references count="3">
          <reference field="2" count="1" selected="0">
            <x v="8"/>
          </reference>
          <reference field="13" count="1" selected="0">
            <x v="4"/>
          </reference>
          <reference field="14" count="2">
            <x v="8"/>
            <x v="11"/>
          </reference>
        </references>
      </pivotArea>
    </format>
    <format dxfId="9495">
      <pivotArea dataOnly="0" labelOnly="1" fieldPosition="0">
        <references count="3">
          <reference field="2" count="1" selected="0">
            <x v="9"/>
          </reference>
          <reference field="13" count="1" selected="0">
            <x v="0"/>
          </reference>
          <reference field="14" count="1">
            <x v="19"/>
          </reference>
        </references>
      </pivotArea>
    </format>
    <format dxfId="9494">
      <pivotArea dataOnly="0" labelOnly="1" fieldPosition="0">
        <references count="3">
          <reference field="2" count="1" selected="0">
            <x v="9"/>
          </reference>
          <reference field="13" count="1" selected="0">
            <x v="3"/>
          </reference>
          <reference field="14" count="4">
            <x v="2"/>
            <x v="3"/>
            <x v="4"/>
            <x v="6"/>
          </reference>
        </references>
      </pivotArea>
    </format>
    <format dxfId="9493">
      <pivotArea dataOnly="0" labelOnly="1" fieldPosition="0">
        <references count="3">
          <reference field="2" count="1" selected="0">
            <x v="9"/>
          </reference>
          <reference field="13" count="1" selected="0">
            <x v="4"/>
          </reference>
          <reference field="14" count="1">
            <x v="8"/>
          </reference>
        </references>
      </pivotArea>
    </format>
    <format dxfId="9492">
      <pivotArea dataOnly="0" labelOnly="1" fieldPosition="0">
        <references count="3">
          <reference field="2" count="1" selected="0">
            <x v="10"/>
          </reference>
          <reference field="13" count="1" selected="0">
            <x v="0"/>
          </reference>
          <reference field="14" count="2">
            <x v="16"/>
            <x v="22"/>
          </reference>
        </references>
      </pivotArea>
    </format>
    <format dxfId="9491">
      <pivotArea dataOnly="0" labelOnly="1" fieldPosition="0">
        <references count="3">
          <reference field="2" count="1" selected="0">
            <x v="11"/>
          </reference>
          <reference field="13" count="1" selected="0">
            <x v="3"/>
          </reference>
          <reference field="14" count="1">
            <x v="2"/>
          </reference>
        </references>
      </pivotArea>
    </format>
    <format dxfId="9490">
      <pivotArea dataOnly="0" labelOnly="1" fieldPosition="0">
        <references count="3">
          <reference field="2" count="1" selected="0">
            <x v="12"/>
          </reference>
          <reference field="13" count="1" selected="0">
            <x v="3"/>
          </reference>
          <reference field="14" count="1">
            <x v="6"/>
          </reference>
        </references>
      </pivotArea>
    </format>
    <format dxfId="9489">
      <pivotArea dataOnly="0" labelOnly="1" fieldPosition="0">
        <references count="3">
          <reference field="2" count="1" selected="0">
            <x v="13"/>
          </reference>
          <reference field="13" count="1" selected="0">
            <x v="1"/>
          </reference>
          <reference field="14" count="1">
            <x v="24"/>
          </reference>
        </references>
      </pivotArea>
    </format>
    <format dxfId="9488">
      <pivotArea dataOnly="0" labelOnly="1" fieldPosition="0">
        <references count="3">
          <reference field="2" count="1" selected="0">
            <x v="14"/>
          </reference>
          <reference field="13" count="1" selected="0">
            <x v="2"/>
          </reference>
          <reference field="14" count="2">
            <x v="29"/>
            <x v="30"/>
          </reference>
        </references>
      </pivotArea>
    </format>
    <format dxfId="9487">
      <pivotArea dataOnly="0" labelOnly="1" fieldPosition="0">
        <references count="3">
          <reference field="2" count="1" selected="0">
            <x v="14"/>
          </reference>
          <reference field="13" count="1" selected="0">
            <x v="3"/>
          </reference>
          <reference field="14" count="1">
            <x v="7"/>
          </reference>
        </references>
      </pivotArea>
    </format>
    <format dxfId="9486">
      <pivotArea dataOnly="0" labelOnly="1" fieldPosition="0">
        <references count="3">
          <reference field="2" count="1" selected="0">
            <x v="14"/>
          </reference>
          <reference field="13" count="1" selected="0">
            <x v="4"/>
          </reference>
          <reference field="14" count="1">
            <x v="8"/>
          </reference>
        </references>
      </pivotArea>
    </format>
    <format dxfId="9485">
      <pivotArea dataOnly="0" labelOnly="1" fieldPosition="0">
        <references count="3">
          <reference field="2" count="1" selected="0">
            <x v="15"/>
          </reference>
          <reference field="13" count="1" selected="0">
            <x v="3"/>
          </reference>
          <reference field="14" count="1">
            <x v="6"/>
          </reference>
        </references>
      </pivotArea>
    </format>
    <format dxfId="9484">
      <pivotArea dataOnly="0" labelOnly="1" fieldPosition="0">
        <references count="3">
          <reference field="2" count="1" selected="0">
            <x v="16"/>
          </reference>
          <reference field="13" count="1" selected="0">
            <x v="0"/>
          </reference>
          <reference field="14" count="1">
            <x v="21"/>
          </reference>
        </references>
      </pivotArea>
    </format>
    <format dxfId="9483">
      <pivotArea dataOnly="0" labelOnly="1" fieldPosition="0">
        <references count="3">
          <reference field="2" count="1" selected="0">
            <x v="16"/>
          </reference>
          <reference field="13" count="1" selected="0">
            <x v="1"/>
          </reference>
          <reference field="14" count="1">
            <x v="24"/>
          </reference>
        </references>
      </pivotArea>
    </format>
    <format dxfId="9482">
      <pivotArea dataOnly="0" labelOnly="1" fieldPosition="0">
        <references count="3">
          <reference field="2" count="1" selected="0">
            <x v="16"/>
          </reference>
          <reference field="13" count="1" selected="0">
            <x v="2"/>
          </reference>
          <reference field="14" count="2">
            <x v="29"/>
            <x v="31"/>
          </reference>
        </references>
      </pivotArea>
    </format>
    <format dxfId="9481">
      <pivotArea dataOnly="0" labelOnly="1" fieldPosition="0">
        <references count="3">
          <reference field="2" count="1" selected="0">
            <x v="16"/>
          </reference>
          <reference field="13" count="1" selected="0">
            <x v="3"/>
          </reference>
          <reference field="14" count="2">
            <x v="0"/>
            <x v="1"/>
          </reference>
        </references>
      </pivotArea>
    </format>
    <format dxfId="9480">
      <pivotArea dataOnly="0" labelOnly="1" fieldPosition="0">
        <references count="3">
          <reference field="2" count="1" selected="0">
            <x v="17"/>
          </reference>
          <reference field="13" count="1" selected="0">
            <x v="0"/>
          </reference>
          <reference field="14" count="2">
            <x v="18"/>
            <x v="22"/>
          </reference>
        </references>
      </pivotArea>
    </format>
    <format dxfId="9479">
      <pivotArea dataOnly="0" labelOnly="1" fieldPosition="0">
        <references count="3">
          <reference field="2" count="1" selected="0">
            <x v="17"/>
          </reference>
          <reference field="13" count="1" selected="0">
            <x v="4"/>
          </reference>
          <reference field="14" count="1">
            <x v="8"/>
          </reference>
        </references>
      </pivotArea>
    </format>
    <format dxfId="9478">
      <pivotArea dataOnly="0" labelOnly="1" fieldPosition="0">
        <references count="3">
          <reference field="2" count="1" selected="0">
            <x v="18"/>
          </reference>
          <reference field="13" count="1" selected="0">
            <x v="1"/>
          </reference>
          <reference field="14" count="1">
            <x v="24"/>
          </reference>
        </references>
      </pivotArea>
    </format>
    <format dxfId="9477">
      <pivotArea dataOnly="0" labelOnly="1" fieldPosition="0">
        <references count="3">
          <reference field="2" count="1" selected="0">
            <x v="19"/>
          </reference>
          <reference field="13" count="1" selected="0">
            <x v="0"/>
          </reference>
          <reference field="14" count="1">
            <x v="16"/>
          </reference>
        </references>
      </pivotArea>
    </format>
    <format dxfId="9476">
      <pivotArea dataOnly="0" labelOnly="1" fieldPosition="0">
        <references count="3">
          <reference field="2" count="1" selected="0">
            <x v="19"/>
          </reference>
          <reference field="13" count="1" selected="0">
            <x v="2"/>
          </reference>
          <reference field="14" count="2">
            <x v="29"/>
            <x v="30"/>
          </reference>
        </references>
      </pivotArea>
    </format>
    <format dxfId="9475">
      <pivotArea dataOnly="0" labelOnly="1" fieldPosition="0">
        <references count="3">
          <reference field="2" count="1" selected="0">
            <x v="19"/>
          </reference>
          <reference field="13" count="1" selected="0">
            <x v="3"/>
          </reference>
          <reference field="14" count="1">
            <x v="6"/>
          </reference>
        </references>
      </pivotArea>
    </format>
    <format dxfId="9474">
      <pivotArea dataOnly="0" labelOnly="1" fieldPosition="0">
        <references count="3">
          <reference field="2" count="1" selected="0">
            <x v="19"/>
          </reference>
          <reference field="13" count="1" selected="0">
            <x v="4"/>
          </reference>
          <reference field="14" count="8">
            <x v="8"/>
            <x v="9"/>
            <x v="10"/>
            <x v="11"/>
            <x v="12"/>
            <x v="13"/>
            <x v="14"/>
            <x v="15"/>
          </reference>
        </references>
      </pivotArea>
    </format>
    <format dxfId="9473">
      <pivotArea dataOnly="0" labelOnly="1" fieldPosition="0">
        <references count="3">
          <reference field="2" count="1" selected="0">
            <x v="20"/>
          </reference>
          <reference field="13" count="1" selected="0">
            <x v="0"/>
          </reference>
          <reference field="14" count="2">
            <x v="18"/>
            <x v="22"/>
          </reference>
        </references>
      </pivotArea>
    </format>
    <format dxfId="9472">
      <pivotArea dataOnly="0" labelOnly="1" fieldPosition="0">
        <references count="3">
          <reference field="2" count="1" selected="0">
            <x v="20"/>
          </reference>
          <reference field="13" count="1" selected="0">
            <x v="1"/>
          </reference>
          <reference field="14" count="1">
            <x v="28"/>
          </reference>
        </references>
      </pivotArea>
    </format>
    <format dxfId="9471">
      <pivotArea dataOnly="0" labelOnly="1" fieldPosition="0">
        <references count="3">
          <reference field="2" count="1" selected="0">
            <x v="20"/>
          </reference>
          <reference field="13" count="1" selected="0">
            <x v="2"/>
          </reference>
          <reference field="14" count="1">
            <x v="32"/>
          </reference>
        </references>
      </pivotArea>
    </format>
    <format dxfId="9470">
      <pivotArea dataOnly="0" labelOnly="1" fieldPosition="0">
        <references count="3">
          <reference field="2" count="1" selected="0">
            <x v="20"/>
          </reference>
          <reference field="13" count="1" selected="0">
            <x v="3"/>
          </reference>
          <reference field="14" count="1">
            <x v="6"/>
          </reference>
        </references>
      </pivotArea>
    </format>
    <format dxfId="9469">
      <pivotArea dataOnly="0" labelOnly="1" fieldPosition="0">
        <references count="4">
          <reference field="2" count="1" selected="0">
            <x v="0"/>
          </reference>
          <reference field="13" count="1" selected="0">
            <x v="0"/>
          </reference>
          <reference field="14" count="1" selected="0">
            <x v="16"/>
          </reference>
          <reference field="15" count="1">
            <x v="57"/>
          </reference>
        </references>
      </pivotArea>
    </format>
    <format dxfId="9468">
      <pivotArea dataOnly="0" labelOnly="1" fieldPosition="0">
        <references count="4">
          <reference field="2" count="1" selected="0">
            <x v="0"/>
          </reference>
          <reference field="13" count="1" selected="0">
            <x v="0"/>
          </reference>
          <reference field="14" count="1" selected="0">
            <x v="17"/>
          </reference>
          <reference field="15" count="5">
            <x v="65"/>
            <x v="66"/>
            <x v="67"/>
            <x v="68"/>
            <x v="69"/>
          </reference>
        </references>
      </pivotArea>
    </format>
    <format dxfId="9467">
      <pivotArea dataOnly="0" labelOnly="1" fieldPosition="0">
        <references count="4">
          <reference field="2" count="1" selected="0">
            <x v="0"/>
          </reference>
          <reference field="13" count="1" selected="0">
            <x v="0"/>
          </reference>
          <reference field="14" count="1" selected="0">
            <x v="19"/>
          </reference>
          <reference field="15" count="3">
            <x v="78"/>
            <x v="79"/>
            <x v="80"/>
          </reference>
        </references>
      </pivotArea>
    </format>
    <format dxfId="9466">
      <pivotArea dataOnly="0" labelOnly="1" fieldPosition="0">
        <references count="4">
          <reference field="2" count="1" selected="0">
            <x v="0"/>
          </reference>
          <reference field="13" count="1" selected="0">
            <x v="1"/>
          </reference>
          <reference field="14" count="1" selected="0">
            <x v="23"/>
          </reference>
          <reference field="15" count="10">
            <x v="94"/>
            <x v="95"/>
            <x v="96"/>
            <x v="97"/>
            <x v="98"/>
            <x v="99"/>
            <x v="100"/>
            <x v="101"/>
            <x v="102"/>
            <x v="103"/>
          </reference>
        </references>
      </pivotArea>
    </format>
    <format dxfId="9465">
      <pivotArea dataOnly="0" labelOnly="1" fieldPosition="0">
        <references count="4">
          <reference field="2" count="1" selected="0">
            <x v="0"/>
          </reference>
          <reference field="13" count="1" selected="0">
            <x v="1"/>
          </reference>
          <reference field="14" count="1" selected="0">
            <x v="26"/>
          </reference>
          <reference field="15" count="1">
            <x v="130"/>
          </reference>
        </references>
      </pivotArea>
    </format>
    <format dxfId="9464">
      <pivotArea dataOnly="0" labelOnly="1" fieldPosition="0">
        <references count="4">
          <reference field="2" count="1" selected="0">
            <x v="1"/>
          </reference>
          <reference field="13" count="1" selected="0">
            <x v="1"/>
          </reference>
          <reference field="14" count="1" selected="0">
            <x v="25"/>
          </reference>
          <reference field="15" count="10">
            <x v="114"/>
            <x v="115"/>
            <x v="116"/>
            <x v="117"/>
            <x v="118"/>
            <x v="119"/>
            <x v="120"/>
            <x v="121"/>
            <x v="122"/>
            <x v="123"/>
          </reference>
        </references>
      </pivotArea>
    </format>
    <format dxfId="9463">
      <pivotArea dataOnly="0" labelOnly="1" fieldPosition="0">
        <references count="4">
          <reference field="2" count="1" selected="0">
            <x v="2"/>
          </reference>
          <reference field="13" count="1" selected="0">
            <x v="3"/>
          </reference>
          <reference field="14" count="1" selected="0">
            <x v="6"/>
          </reference>
          <reference field="15" count="1">
            <x v="29"/>
          </reference>
        </references>
      </pivotArea>
    </format>
    <format dxfId="9462">
      <pivotArea dataOnly="0" labelOnly="1" fieldPosition="0">
        <references count="4">
          <reference field="2" count="1" selected="0">
            <x v="3"/>
          </reference>
          <reference field="13" count="1" selected="0">
            <x v="0"/>
          </reference>
          <reference field="14" count="1" selected="0">
            <x v="17"/>
          </reference>
          <reference field="15" count="3">
            <x v="70"/>
            <x v="71"/>
            <x v="72"/>
          </reference>
        </references>
      </pivotArea>
    </format>
    <format dxfId="9461">
      <pivotArea dataOnly="0" labelOnly="1" fieldPosition="0">
        <references count="4">
          <reference field="2" count="1" selected="0">
            <x v="4"/>
          </reference>
          <reference field="13" count="1" selected="0">
            <x v="0"/>
          </reference>
          <reference field="14" count="1" selected="0">
            <x v="18"/>
          </reference>
          <reference field="15" count="3">
            <x v="74"/>
            <x v="75"/>
            <x v="76"/>
          </reference>
        </references>
      </pivotArea>
    </format>
    <format dxfId="9460">
      <pivotArea dataOnly="0" labelOnly="1" fieldPosition="0">
        <references count="4">
          <reference field="2" count="1" selected="0">
            <x v="5"/>
          </reference>
          <reference field="13" count="1" selected="0">
            <x v="3"/>
          </reference>
          <reference field="14" count="1" selected="0">
            <x v="1"/>
          </reference>
          <reference field="15" count="1">
            <x v="6"/>
          </reference>
        </references>
      </pivotArea>
    </format>
    <format dxfId="9459">
      <pivotArea dataOnly="0" labelOnly="1" fieldPosition="0">
        <references count="4">
          <reference field="2" count="1" selected="0">
            <x v="5"/>
          </reference>
          <reference field="13" count="1" selected="0">
            <x v="3"/>
          </reference>
          <reference field="14" count="1" selected="0">
            <x v="5"/>
          </reference>
          <reference field="15" count="6">
            <x v="22"/>
            <x v="23"/>
            <x v="24"/>
            <x v="25"/>
            <x v="26"/>
            <x v="27"/>
          </reference>
        </references>
      </pivotArea>
    </format>
    <format dxfId="9458">
      <pivotArea dataOnly="0" labelOnly="1" fieldPosition="0">
        <references count="4">
          <reference field="2" count="1" selected="0">
            <x v="6"/>
          </reference>
          <reference field="13" count="1" selected="0">
            <x v="1"/>
          </reference>
          <reference field="14" count="1" selected="0">
            <x v="26"/>
          </reference>
          <reference field="15" count="7">
            <x v="124"/>
            <x v="125"/>
            <x v="126"/>
            <x v="127"/>
            <x v="128"/>
            <x v="129"/>
            <x v="130"/>
          </reference>
        </references>
      </pivotArea>
    </format>
    <format dxfId="9457">
      <pivotArea dataOnly="0" labelOnly="1" fieldPosition="0">
        <references count="4">
          <reference field="2" count="1" selected="0">
            <x v="7"/>
          </reference>
          <reference field="13" count="1" selected="0">
            <x v="0"/>
          </reference>
          <reference field="14" count="1" selected="0">
            <x v="20"/>
          </reference>
          <reference field="15" count="4">
            <x v="82"/>
            <x v="83"/>
            <x v="84"/>
            <x v="85"/>
          </reference>
        </references>
      </pivotArea>
    </format>
    <format dxfId="9456">
      <pivotArea dataOnly="0" labelOnly="1" fieldPosition="0">
        <references count="4">
          <reference field="2" count="1" selected="0">
            <x v="8"/>
          </reference>
          <reference field="13" count="1" selected="0">
            <x v="1"/>
          </reference>
          <reference field="14" count="1" selected="0">
            <x v="27"/>
          </reference>
          <reference field="15" count="7">
            <x v="131"/>
            <x v="132"/>
            <x v="133"/>
            <x v="134"/>
            <x v="135"/>
            <x v="136"/>
            <x v="137"/>
          </reference>
        </references>
      </pivotArea>
    </format>
    <format dxfId="9455">
      <pivotArea dataOnly="0" labelOnly="1" fieldPosition="0">
        <references count="4">
          <reference field="2" count="1" selected="0">
            <x v="8"/>
          </reference>
          <reference field="13" count="1" selected="0">
            <x v="3"/>
          </reference>
          <reference field="14" count="1" selected="0">
            <x v="1"/>
          </reference>
          <reference field="15" count="1">
            <x v="6"/>
          </reference>
        </references>
      </pivotArea>
    </format>
    <format dxfId="9454">
      <pivotArea dataOnly="0" labelOnly="1" fieldPosition="0">
        <references count="4">
          <reference field="2" count="1" selected="0">
            <x v="8"/>
          </reference>
          <reference field="13" count="1" selected="0">
            <x v="4"/>
          </reference>
          <reference field="14" count="1" selected="0">
            <x v="8"/>
          </reference>
          <reference field="15" count="1">
            <x v="38"/>
          </reference>
        </references>
      </pivotArea>
    </format>
    <format dxfId="9453">
      <pivotArea dataOnly="0" labelOnly="1" fieldPosition="0">
        <references count="4">
          <reference field="2" count="1" selected="0">
            <x v="8"/>
          </reference>
          <reference field="13" count="1" selected="0">
            <x v="4"/>
          </reference>
          <reference field="14" count="1" selected="0">
            <x v="11"/>
          </reference>
          <reference field="15" count="1">
            <x v="48"/>
          </reference>
        </references>
      </pivotArea>
    </format>
    <format dxfId="9452">
      <pivotArea dataOnly="0" labelOnly="1" fieldPosition="0">
        <references count="4">
          <reference field="2" count="1" selected="0">
            <x v="9"/>
          </reference>
          <reference field="13" count="1" selected="0">
            <x v="0"/>
          </reference>
          <reference field="14" count="1" selected="0">
            <x v="19"/>
          </reference>
          <reference field="15" count="1">
            <x v="81"/>
          </reference>
        </references>
      </pivotArea>
    </format>
    <format dxfId="9451">
      <pivotArea dataOnly="0" labelOnly="1" fieldPosition="0">
        <references count="4">
          <reference field="2" count="1" selected="0">
            <x v="9"/>
          </reference>
          <reference field="13" count="1" selected="0">
            <x v="3"/>
          </reference>
          <reference field="14" count="1" selected="0">
            <x v="2"/>
          </reference>
          <reference field="15" count="7">
            <x v="7"/>
            <x v="10"/>
            <x v="11"/>
            <x v="12"/>
            <x v="13"/>
            <x v="14"/>
            <x v="15"/>
          </reference>
        </references>
      </pivotArea>
    </format>
    <format dxfId="9450">
      <pivotArea dataOnly="0" labelOnly="1" fieldPosition="0">
        <references count="4">
          <reference field="2" count="1" selected="0">
            <x v="9"/>
          </reference>
          <reference field="13" count="1" selected="0">
            <x v="3"/>
          </reference>
          <reference field="14" count="1" selected="0">
            <x v="3"/>
          </reference>
          <reference field="15" count="2">
            <x v="18"/>
            <x v="19"/>
          </reference>
        </references>
      </pivotArea>
    </format>
    <format dxfId="9449">
      <pivotArea dataOnly="0" labelOnly="1" fieldPosition="0">
        <references count="4">
          <reference field="2" count="1" selected="0">
            <x v="9"/>
          </reference>
          <reference field="13" count="1" selected="0">
            <x v="3"/>
          </reference>
          <reference field="14" count="1" selected="0">
            <x v="4"/>
          </reference>
          <reference field="15" count="2">
            <x v="20"/>
            <x v="21"/>
          </reference>
        </references>
      </pivotArea>
    </format>
    <format dxfId="9448">
      <pivotArea dataOnly="0" labelOnly="1" fieldPosition="0">
        <references count="4">
          <reference field="2" count="1" selected="0">
            <x v="9"/>
          </reference>
          <reference field="13" count="1" selected="0">
            <x v="3"/>
          </reference>
          <reference field="14" count="1" selected="0">
            <x v="6"/>
          </reference>
          <reference field="15" count="1">
            <x v="31"/>
          </reference>
        </references>
      </pivotArea>
    </format>
    <format dxfId="9447">
      <pivotArea dataOnly="0" labelOnly="1" fieldPosition="0">
        <references count="4">
          <reference field="2" count="1" selected="0">
            <x v="9"/>
          </reference>
          <reference field="13" count="1" selected="0">
            <x v="4"/>
          </reference>
          <reference field="14" count="1" selected="0">
            <x v="8"/>
          </reference>
          <reference field="15" count="2">
            <x v="34"/>
            <x v="39"/>
          </reference>
        </references>
      </pivotArea>
    </format>
    <format dxfId="9446">
      <pivotArea dataOnly="0" labelOnly="1" fieldPosition="0">
        <references count="4">
          <reference field="2" count="1" selected="0">
            <x v="10"/>
          </reference>
          <reference field="13" count="1" selected="0">
            <x v="0"/>
          </reference>
          <reference field="14" count="1" selected="0">
            <x v="16"/>
          </reference>
          <reference field="15" count="7">
            <x v="57"/>
            <x v="58"/>
            <x v="59"/>
            <x v="60"/>
            <x v="61"/>
            <x v="62"/>
            <x v="63"/>
          </reference>
        </references>
      </pivotArea>
    </format>
    <format dxfId="9445">
      <pivotArea dataOnly="0" labelOnly="1" fieldPosition="0">
        <references count="4">
          <reference field="2" count="1" selected="0">
            <x v="10"/>
          </reference>
          <reference field="13" count="1" selected="0">
            <x v="0"/>
          </reference>
          <reference field="14" count="1" selected="0">
            <x v="22"/>
          </reference>
          <reference field="15" count="1">
            <x v="93"/>
          </reference>
        </references>
      </pivotArea>
    </format>
    <format dxfId="9444">
      <pivotArea dataOnly="0" labelOnly="1" fieldPosition="0">
        <references count="4">
          <reference field="2" count="1" selected="0">
            <x v="11"/>
          </reference>
          <reference field="13" count="1" selected="0">
            <x v="3"/>
          </reference>
          <reference field="14" count="1" selected="0">
            <x v="2"/>
          </reference>
          <reference field="15" count="4">
            <x v="8"/>
            <x v="9"/>
            <x v="16"/>
            <x v="17"/>
          </reference>
        </references>
      </pivotArea>
    </format>
    <format dxfId="9443">
      <pivotArea dataOnly="0" labelOnly="1" fieldPosition="0">
        <references count="4">
          <reference field="2" count="1" selected="0">
            <x v="12"/>
          </reference>
          <reference field="13" count="1" selected="0">
            <x v="3"/>
          </reference>
          <reference field="14" count="1" selected="0">
            <x v="6"/>
          </reference>
          <reference field="15" count="1">
            <x v="29"/>
          </reference>
        </references>
      </pivotArea>
    </format>
    <format dxfId="9442">
      <pivotArea dataOnly="0" labelOnly="1" fieldPosition="0">
        <references count="4">
          <reference field="2" count="1" selected="0">
            <x v="13"/>
          </reference>
          <reference field="13" count="1" selected="0">
            <x v="1"/>
          </reference>
          <reference field="14" count="1" selected="0">
            <x v="24"/>
          </reference>
          <reference field="15" count="1">
            <x v="105"/>
          </reference>
        </references>
      </pivotArea>
    </format>
    <format dxfId="9441">
      <pivotArea dataOnly="0" labelOnly="1" fieldPosition="0">
        <references count="4">
          <reference field="2" count="1" selected="0">
            <x v="14"/>
          </reference>
          <reference field="13" count="1" selected="0">
            <x v="2"/>
          </reference>
          <reference field="14" count="1" selected="0">
            <x v="29"/>
          </reference>
          <reference field="15" count="6">
            <x v="145"/>
            <x v="146"/>
            <x v="147"/>
            <x v="148"/>
            <x v="149"/>
            <x v="150"/>
          </reference>
        </references>
      </pivotArea>
    </format>
    <format dxfId="9440">
      <pivotArea dataOnly="0" labelOnly="1" fieldPosition="0">
        <references count="4">
          <reference field="2" count="1" selected="0">
            <x v="14"/>
          </reference>
          <reference field="13" count="1" selected="0">
            <x v="2"/>
          </reference>
          <reference field="14" count="1" selected="0">
            <x v="30"/>
          </reference>
          <reference field="15" count="2">
            <x v="152"/>
            <x v="153"/>
          </reference>
        </references>
      </pivotArea>
    </format>
    <format dxfId="9439">
      <pivotArea dataOnly="0" labelOnly="1" fieldPosition="0">
        <references count="4">
          <reference field="2" count="1" selected="0">
            <x v="14"/>
          </reference>
          <reference field="13" count="1" selected="0">
            <x v="3"/>
          </reference>
          <reference field="14" count="1" selected="0">
            <x v="7"/>
          </reference>
          <reference field="15" count="2">
            <x v="32"/>
            <x v="33"/>
          </reference>
        </references>
      </pivotArea>
    </format>
    <format dxfId="9438">
      <pivotArea dataOnly="0" labelOnly="1" fieldPosition="0">
        <references count="4">
          <reference field="2" count="1" selected="0">
            <x v="14"/>
          </reference>
          <reference field="13" count="1" selected="0">
            <x v="4"/>
          </reference>
          <reference field="14" count="1" selected="0">
            <x v="8"/>
          </reference>
          <reference field="15" count="2">
            <x v="36"/>
            <x v="39"/>
          </reference>
        </references>
      </pivotArea>
    </format>
    <format dxfId="9437">
      <pivotArea dataOnly="0" labelOnly="1" fieldPosition="0">
        <references count="4">
          <reference field="2" count="1" selected="0">
            <x v="15"/>
          </reference>
          <reference field="13" count="1" selected="0">
            <x v="3"/>
          </reference>
          <reference field="14" count="1" selected="0">
            <x v="6"/>
          </reference>
          <reference field="15" count="1">
            <x v="29"/>
          </reference>
        </references>
      </pivotArea>
    </format>
    <format dxfId="9436">
      <pivotArea dataOnly="0" labelOnly="1" fieldPosition="0">
        <references count="4">
          <reference field="2" count="1" selected="0">
            <x v="16"/>
          </reference>
          <reference field="13" count="1" selected="0">
            <x v="0"/>
          </reference>
          <reference field="14" count="1" selected="0">
            <x v="21"/>
          </reference>
          <reference field="15" count="5">
            <x v="86"/>
            <x v="87"/>
            <x v="88"/>
            <x v="89"/>
            <x v="90"/>
          </reference>
        </references>
      </pivotArea>
    </format>
    <format dxfId="9435">
      <pivotArea dataOnly="0" labelOnly="1" fieldPosition="0">
        <references count="4">
          <reference field="2" count="1" selected="0">
            <x v="16"/>
          </reference>
          <reference field="13" count="1" selected="0">
            <x v="1"/>
          </reference>
          <reference field="14" count="1" selected="0">
            <x v="24"/>
          </reference>
          <reference field="15" count="1">
            <x v="113"/>
          </reference>
        </references>
      </pivotArea>
    </format>
    <format dxfId="9434">
      <pivotArea dataOnly="0" labelOnly="1" fieldPosition="0">
        <references count="4">
          <reference field="2" count="1" selected="0">
            <x v="16"/>
          </reference>
          <reference field="13" count="1" selected="0">
            <x v="2"/>
          </reference>
          <reference field="14" count="1" selected="0">
            <x v="29"/>
          </reference>
          <reference field="15" count="3">
            <x v="142"/>
            <x v="143"/>
            <x v="151"/>
          </reference>
        </references>
      </pivotArea>
    </format>
    <format dxfId="9433">
      <pivotArea dataOnly="0" labelOnly="1" fieldPosition="0">
        <references count="4">
          <reference field="2" count="1" selected="0">
            <x v="16"/>
          </reference>
          <reference field="13" count="1" selected="0">
            <x v="2"/>
          </reference>
          <reference field="14" count="1" selected="0">
            <x v="31"/>
          </reference>
          <reference field="15" count="3">
            <x v="155"/>
            <x v="156"/>
            <x v="157"/>
          </reference>
        </references>
      </pivotArea>
    </format>
    <format dxfId="9432">
      <pivotArea dataOnly="0" labelOnly="1" fieldPosition="0">
        <references count="4">
          <reference field="2" count="1" selected="0">
            <x v="16"/>
          </reference>
          <reference field="13" count="1" selected="0">
            <x v="3"/>
          </reference>
          <reference field="14" count="1" selected="0">
            <x v="0"/>
          </reference>
          <reference field="15" count="2">
            <x v="0"/>
            <x v="1"/>
          </reference>
        </references>
      </pivotArea>
    </format>
    <format dxfId="9431">
      <pivotArea dataOnly="0" labelOnly="1" fieldPosition="0">
        <references count="4">
          <reference field="2" count="1" selected="0">
            <x v="16"/>
          </reference>
          <reference field="13" count="1" selected="0">
            <x v="3"/>
          </reference>
          <reference field="14" count="1" selected="0">
            <x v="1"/>
          </reference>
          <reference field="15" count="4">
            <x v="2"/>
            <x v="3"/>
            <x v="4"/>
            <x v="5"/>
          </reference>
        </references>
      </pivotArea>
    </format>
    <format dxfId="9430">
      <pivotArea dataOnly="0" labelOnly="1" fieldPosition="0">
        <references count="4">
          <reference field="2" count="1" selected="0">
            <x v="17"/>
          </reference>
          <reference field="13" count="1" selected="0">
            <x v="0"/>
          </reference>
          <reference field="14" count="1" selected="0">
            <x v="18"/>
          </reference>
          <reference field="15" count="3">
            <x v="73"/>
            <x v="74"/>
            <x v="77"/>
          </reference>
        </references>
      </pivotArea>
    </format>
    <format dxfId="9429">
      <pivotArea dataOnly="0" labelOnly="1" fieldPosition="0">
        <references count="4">
          <reference field="2" count="1" selected="0">
            <x v="17"/>
          </reference>
          <reference field="13" count="1" selected="0">
            <x v="0"/>
          </reference>
          <reference field="14" count="1" selected="0">
            <x v="22"/>
          </reference>
          <reference field="15" count="2">
            <x v="92"/>
            <x v="93"/>
          </reference>
        </references>
      </pivotArea>
    </format>
    <format dxfId="9428">
      <pivotArea dataOnly="0" labelOnly="1" fieldPosition="0">
        <references count="4">
          <reference field="2" count="1" selected="0">
            <x v="17"/>
          </reference>
          <reference field="13" count="1" selected="0">
            <x v="4"/>
          </reference>
          <reference field="14" count="1" selected="0">
            <x v="8"/>
          </reference>
          <reference field="15" count="1">
            <x v="37"/>
          </reference>
        </references>
      </pivotArea>
    </format>
    <format dxfId="9427">
      <pivotArea dataOnly="0" labelOnly="1" fieldPosition="0">
        <references count="4">
          <reference field="2" count="1" selected="0">
            <x v="18"/>
          </reference>
          <reference field="13" count="1" selected="0">
            <x v="1"/>
          </reference>
          <reference field="14" count="1" selected="0">
            <x v="24"/>
          </reference>
          <reference field="15" count="8">
            <x v="104"/>
            <x v="106"/>
            <x v="107"/>
            <x v="108"/>
            <x v="109"/>
            <x v="110"/>
            <x v="111"/>
            <x v="112"/>
          </reference>
        </references>
      </pivotArea>
    </format>
    <format dxfId="9426">
      <pivotArea dataOnly="0" labelOnly="1" fieldPosition="0">
        <references count="4">
          <reference field="2" count="1" selected="0">
            <x v="19"/>
          </reference>
          <reference field="13" count="1" selected="0">
            <x v="0"/>
          </reference>
          <reference field="14" count="1" selected="0">
            <x v="16"/>
          </reference>
          <reference field="15" count="1">
            <x v="64"/>
          </reference>
        </references>
      </pivotArea>
    </format>
    <format dxfId="9425">
      <pivotArea dataOnly="0" labelOnly="1" fieldPosition="0">
        <references count="4">
          <reference field="2" count="1" selected="0">
            <x v="19"/>
          </reference>
          <reference field="13" count="1" selected="0">
            <x v="2"/>
          </reference>
          <reference field="14" count="1" selected="0">
            <x v="29"/>
          </reference>
          <reference field="15" count="4">
            <x v="140"/>
            <x v="141"/>
            <x v="144"/>
            <x v="145"/>
          </reference>
        </references>
      </pivotArea>
    </format>
    <format dxfId="9424">
      <pivotArea dataOnly="0" labelOnly="1" fieldPosition="0">
        <references count="4">
          <reference field="2" count="1" selected="0">
            <x v="19"/>
          </reference>
          <reference field="13" count="1" selected="0">
            <x v="2"/>
          </reference>
          <reference field="14" count="1" selected="0">
            <x v="30"/>
          </reference>
          <reference field="15" count="1">
            <x v="154"/>
          </reference>
        </references>
      </pivotArea>
    </format>
    <format dxfId="9423">
      <pivotArea dataOnly="0" labelOnly="1" fieldPosition="0">
        <references count="4">
          <reference field="2" count="1" selected="0">
            <x v="19"/>
          </reference>
          <reference field="13" count="1" selected="0">
            <x v="3"/>
          </reference>
          <reference field="14" count="1" selected="0">
            <x v="6"/>
          </reference>
          <reference field="15" count="1">
            <x v="28"/>
          </reference>
        </references>
      </pivotArea>
    </format>
    <format dxfId="9422">
      <pivotArea dataOnly="0" labelOnly="1" fieldPosition="0">
        <references count="4">
          <reference field="2" count="1" selected="0">
            <x v="19"/>
          </reference>
          <reference field="13" count="1" selected="0">
            <x v="4"/>
          </reference>
          <reference field="14" count="1" selected="0">
            <x v="8"/>
          </reference>
          <reference field="15" count="2">
            <x v="35"/>
            <x v="36"/>
          </reference>
        </references>
      </pivotArea>
    </format>
    <format dxfId="9421">
      <pivotArea dataOnly="0" labelOnly="1" fieldPosition="0">
        <references count="4">
          <reference field="2" count="1" selected="0">
            <x v="19"/>
          </reference>
          <reference field="13" count="1" selected="0">
            <x v="4"/>
          </reference>
          <reference field="14" count="1" selected="0">
            <x v="9"/>
          </reference>
          <reference field="15" count="4">
            <x v="40"/>
            <x v="41"/>
            <x v="42"/>
            <x v="43"/>
          </reference>
        </references>
      </pivotArea>
    </format>
    <format dxfId="9420">
      <pivotArea dataOnly="0" labelOnly="1" fieldPosition="0">
        <references count="4">
          <reference field="2" count="1" selected="0">
            <x v="19"/>
          </reference>
          <reference field="13" count="1" selected="0">
            <x v="4"/>
          </reference>
          <reference field="14" count="1" selected="0">
            <x v="10"/>
          </reference>
          <reference field="15" count="4">
            <x v="44"/>
            <x v="45"/>
            <x v="46"/>
            <x v="47"/>
          </reference>
        </references>
      </pivotArea>
    </format>
    <format dxfId="9419">
      <pivotArea dataOnly="0" labelOnly="1" fieldPosition="0">
        <references count="4">
          <reference field="2" count="1" selected="0">
            <x v="19"/>
          </reference>
          <reference field="13" count="1" selected="0">
            <x v="4"/>
          </reference>
          <reference field="14" count="1" selected="0">
            <x v="11"/>
          </reference>
          <reference field="15" count="2">
            <x v="48"/>
            <x v="49"/>
          </reference>
        </references>
      </pivotArea>
    </format>
    <format dxfId="9418">
      <pivotArea dataOnly="0" labelOnly="1" fieldPosition="0">
        <references count="4">
          <reference field="2" count="1" selected="0">
            <x v="19"/>
          </reference>
          <reference field="13" count="1" selected="0">
            <x v="4"/>
          </reference>
          <reference field="14" count="1" selected="0">
            <x v="12"/>
          </reference>
          <reference field="15" count="1">
            <x v="50"/>
          </reference>
        </references>
      </pivotArea>
    </format>
    <format dxfId="9417">
      <pivotArea dataOnly="0" labelOnly="1" fieldPosition="0">
        <references count="4">
          <reference field="2" count="1" selected="0">
            <x v="19"/>
          </reference>
          <reference field="13" count="1" selected="0">
            <x v="4"/>
          </reference>
          <reference field="14" count="1" selected="0">
            <x v="13"/>
          </reference>
          <reference field="15" count="3">
            <x v="51"/>
            <x v="52"/>
            <x v="53"/>
          </reference>
        </references>
      </pivotArea>
    </format>
    <format dxfId="9416">
      <pivotArea dataOnly="0" labelOnly="1" fieldPosition="0">
        <references count="4">
          <reference field="2" count="1" selected="0">
            <x v="19"/>
          </reference>
          <reference field="13" count="1" selected="0">
            <x v="4"/>
          </reference>
          <reference field="14" count="1" selected="0">
            <x v="14"/>
          </reference>
          <reference field="15" count="2">
            <x v="54"/>
            <x v="55"/>
          </reference>
        </references>
      </pivotArea>
    </format>
    <format dxfId="9415">
      <pivotArea dataOnly="0" labelOnly="1" fieldPosition="0">
        <references count="4">
          <reference field="2" count="1" selected="0">
            <x v="19"/>
          </reference>
          <reference field="13" count="1" selected="0">
            <x v="4"/>
          </reference>
          <reference field="14" count="1" selected="0">
            <x v="15"/>
          </reference>
          <reference field="15" count="1">
            <x v="56"/>
          </reference>
        </references>
      </pivotArea>
    </format>
    <format dxfId="9414">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9413">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9412">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9411">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9410">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9409">
      <pivotArea dataOnly="0" labelOnly="1" fieldPosition="0">
        <references count="5">
          <reference field="2" count="1" selected="0">
            <x v="0"/>
          </reference>
          <reference field="12" count="1">
            <x v="218"/>
          </reference>
          <reference field="13" count="1" selected="0">
            <x v="0"/>
          </reference>
          <reference field="14" count="1" selected="0">
            <x v="16"/>
          </reference>
          <reference field="15" count="1" selected="0">
            <x v="57"/>
          </reference>
        </references>
      </pivotArea>
    </format>
    <format dxfId="9408">
      <pivotArea dataOnly="0" labelOnly="1" fieldPosition="0">
        <references count="5">
          <reference field="2" count="1" selected="0">
            <x v="0"/>
          </reference>
          <reference field="12" count="1">
            <x v="79"/>
          </reference>
          <reference field="13" count="1" selected="0">
            <x v="0"/>
          </reference>
          <reference field="14" count="1" selected="0">
            <x v="17"/>
          </reference>
          <reference field="15" count="1" selected="0">
            <x v="65"/>
          </reference>
        </references>
      </pivotArea>
    </format>
    <format dxfId="9407">
      <pivotArea dataOnly="0" labelOnly="1" fieldPosition="0">
        <references count="5">
          <reference field="2" count="1" selected="0">
            <x v="0"/>
          </reference>
          <reference field="12" count="2">
            <x v="282"/>
            <x v="283"/>
          </reference>
          <reference field="13" count="1" selected="0">
            <x v="0"/>
          </reference>
          <reference field="14" count="1" selected="0">
            <x v="17"/>
          </reference>
          <reference field="15" count="1" selected="0">
            <x v="66"/>
          </reference>
        </references>
      </pivotArea>
    </format>
    <format dxfId="9406">
      <pivotArea dataOnly="0" labelOnly="1" fieldPosition="0">
        <references count="5">
          <reference field="2" count="1" selected="0">
            <x v="0"/>
          </reference>
          <reference field="12" count="2">
            <x v="281"/>
            <x v="286"/>
          </reference>
          <reference field="13" count="1" selected="0">
            <x v="0"/>
          </reference>
          <reference field="14" count="1" selected="0">
            <x v="17"/>
          </reference>
          <reference field="15" count="1" selected="0">
            <x v="67"/>
          </reference>
        </references>
      </pivotArea>
    </format>
    <format dxfId="9405">
      <pivotArea dataOnly="0" labelOnly="1" fieldPosition="0">
        <references count="5">
          <reference field="2" count="1" selected="0">
            <x v="0"/>
          </reference>
          <reference field="12" count="1">
            <x v="58"/>
          </reference>
          <reference field="13" count="1" selected="0">
            <x v="0"/>
          </reference>
          <reference field="14" count="1" selected="0">
            <x v="17"/>
          </reference>
          <reference field="15" count="1" selected="0">
            <x v="68"/>
          </reference>
        </references>
      </pivotArea>
    </format>
    <format dxfId="9404">
      <pivotArea dataOnly="0" labelOnly="1" fieldPosition="0">
        <references count="5">
          <reference field="2" count="1" selected="0">
            <x v="0"/>
          </reference>
          <reference field="12" count="2">
            <x v="28"/>
            <x v="261"/>
          </reference>
          <reference field="13" count="1" selected="0">
            <x v="0"/>
          </reference>
          <reference field="14" count="1" selected="0">
            <x v="17"/>
          </reference>
          <reference field="15" count="1" selected="0">
            <x v="69"/>
          </reference>
        </references>
      </pivotArea>
    </format>
    <format dxfId="9403">
      <pivotArea dataOnly="0" labelOnly="1" fieldPosition="0">
        <references count="5">
          <reference field="2" count="1" selected="0">
            <x v="0"/>
          </reference>
          <reference field="12" count="1">
            <x v="174"/>
          </reference>
          <reference field="13" count="1" selected="0">
            <x v="0"/>
          </reference>
          <reference field="14" count="1" selected="0">
            <x v="19"/>
          </reference>
          <reference field="15" count="1" selected="0">
            <x v="78"/>
          </reference>
        </references>
      </pivotArea>
    </format>
    <format dxfId="9402">
      <pivotArea dataOnly="0" labelOnly="1" fieldPosition="0">
        <references count="5">
          <reference field="2" count="1" selected="0">
            <x v="0"/>
          </reference>
          <reference field="12" count="1">
            <x v="8"/>
          </reference>
          <reference field="13" count="1" selected="0">
            <x v="0"/>
          </reference>
          <reference field="14" count="1" selected="0">
            <x v="19"/>
          </reference>
          <reference field="15" count="1" selected="0">
            <x v="79"/>
          </reference>
        </references>
      </pivotArea>
    </format>
    <format dxfId="9401">
      <pivotArea dataOnly="0" labelOnly="1" fieldPosition="0">
        <references count="5">
          <reference field="2" count="1" selected="0">
            <x v="0"/>
          </reference>
          <reference field="12" count="1">
            <x v="7"/>
          </reference>
          <reference field="13" count="1" selected="0">
            <x v="0"/>
          </reference>
          <reference field="14" count="1" selected="0">
            <x v="19"/>
          </reference>
          <reference field="15" count="1" selected="0">
            <x v="80"/>
          </reference>
        </references>
      </pivotArea>
    </format>
    <format dxfId="9400">
      <pivotArea dataOnly="0" labelOnly="1" fieldPosition="0">
        <references count="5">
          <reference field="2" count="1" selected="0">
            <x v="0"/>
          </reference>
          <reference field="12" count="1">
            <x v="184"/>
          </reference>
          <reference field="13" count="1" selected="0">
            <x v="1"/>
          </reference>
          <reference field="14" count="1" selected="0">
            <x v="23"/>
          </reference>
          <reference field="15" count="1" selected="0">
            <x v="94"/>
          </reference>
        </references>
      </pivotArea>
    </format>
    <format dxfId="9399">
      <pivotArea dataOnly="0" labelOnly="1" fieldPosition="0">
        <references count="5">
          <reference field="2" count="1" selected="0">
            <x v="0"/>
          </reference>
          <reference field="12" count="2">
            <x v="185"/>
            <x v="275"/>
          </reference>
          <reference field="13" count="1" selected="0">
            <x v="1"/>
          </reference>
          <reference field="14" count="1" selected="0">
            <x v="23"/>
          </reference>
          <reference field="15" count="1" selected="0">
            <x v="95"/>
          </reference>
        </references>
      </pivotArea>
    </format>
    <format dxfId="9398">
      <pivotArea dataOnly="0" labelOnly="1" fieldPosition="0">
        <references count="5">
          <reference field="2" count="1" selected="0">
            <x v="0"/>
          </reference>
          <reference field="12" count="1">
            <x v="191"/>
          </reference>
          <reference field="13" count="1" selected="0">
            <x v="1"/>
          </reference>
          <reference field="14" count="1" selected="0">
            <x v="23"/>
          </reference>
          <reference field="15" count="1" selected="0">
            <x v="96"/>
          </reference>
        </references>
      </pivotArea>
    </format>
    <format dxfId="9397">
      <pivotArea dataOnly="0" labelOnly="1" fieldPosition="0">
        <references count="5">
          <reference field="2" count="1" selected="0">
            <x v="0"/>
          </reference>
          <reference field="12" count="1">
            <x v="29"/>
          </reference>
          <reference field="13" count="1" selected="0">
            <x v="1"/>
          </reference>
          <reference field="14" count="1" selected="0">
            <x v="23"/>
          </reference>
          <reference field="15" count="1" selected="0">
            <x v="97"/>
          </reference>
        </references>
      </pivotArea>
    </format>
    <format dxfId="9396">
      <pivotArea dataOnly="0" labelOnly="1" fieldPosition="0">
        <references count="5">
          <reference field="2" count="1" selected="0">
            <x v="0"/>
          </reference>
          <reference field="12" count="1">
            <x v="188"/>
          </reference>
          <reference field="13" count="1" selected="0">
            <x v="1"/>
          </reference>
          <reference field="14" count="1" selected="0">
            <x v="23"/>
          </reference>
          <reference field="15" count="1" selected="0">
            <x v="98"/>
          </reference>
        </references>
      </pivotArea>
    </format>
    <format dxfId="9395">
      <pivotArea dataOnly="0" labelOnly="1" fieldPosition="0">
        <references count="5">
          <reference field="2" count="1" selected="0">
            <x v="0"/>
          </reference>
          <reference field="12" count="1">
            <x v="187"/>
          </reference>
          <reference field="13" count="1" selected="0">
            <x v="1"/>
          </reference>
          <reference field="14" count="1" selected="0">
            <x v="23"/>
          </reference>
          <reference field="15" count="1" selected="0">
            <x v="99"/>
          </reference>
        </references>
      </pivotArea>
    </format>
    <format dxfId="9394">
      <pivotArea dataOnly="0" labelOnly="1" fieldPosition="0">
        <references count="5">
          <reference field="2" count="1" selected="0">
            <x v="0"/>
          </reference>
          <reference field="12" count="1">
            <x v="189"/>
          </reference>
          <reference field="13" count="1" selected="0">
            <x v="1"/>
          </reference>
          <reference field="14" count="1" selected="0">
            <x v="23"/>
          </reference>
          <reference field="15" count="1" selected="0">
            <x v="100"/>
          </reference>
        </references>
      </pivotArea>
    </format>
    <format dxfId="9393">
      <pivotArea dataOnly="0" labelOnly="1" fieldPosition="0">
        <references count="5">
          <reference field="2" count="1" selected="0">
            <x v="0"/>
          </reference>
          <reference field="12" count="1">
            <x v="26"/>
          </reference>
          <reference field="13" count="1" selected="0">
            <x v="1"/>
          </reference>
          <reference field="14" count="1" selected="0">
            <x v="23"/>
          </reference>
          <reference field="15" count="1" selected="0">
            <x v="101"/>
          </reference>
        </references>
      </pivotArea>
    </format>
    <format dxfId="9392">
      <pivotArea dataOnly="0" labelOnly="1" fieldPosition="0">
        <references count="5">
          <reference field="2" count="1" selected="0">
            <x v="0"/>
          </reference>
          <reference field="12" count="1">
            <x v="186"/>
          </reference>
          <reference field="13" count="1" selected="0">
            <x v="1"/>
          </reference>
          <reference field="14" count="1" selected="0">
            <x v="23"/>
          </reference>
          <reference field="15" count="1" selected="0">
            <x v="102"/>
          </reference>
        </references>
      </pivotArea>
    </format>
    <format dxfId="9391">
      <pivotArea dataOnly="0" labelOnly="1" fieldPosition="0">
        <references count="5">
          <reference field="2" count="1" selected="0">
            <x v="0"/>
          </reference>
          <reference field="12" count="1">
            <x v="190"/>
          </reference>
          <reference field="13" count="1" selected="0">
            <x v="1"/>
          </reference>
          <reference field="14" count="1" selected="0">
            <x v="23"/>
          </reference>
          <reference field="15" count="1" selected="0">
            <x v="103"/>
          </reference>
        </references>
      </pivotArea>
    </format>
    <format dxfId="9390">
      <pivotArea dataOnly="0" labelOnly="1" fieldPosition="0">
        <references count="5">
          <reference field="2" count="1" selected="0">
            <x v="0"/>
          </reference>
          <reference field="12" count="1">
            <x v="9"/>
          </reference>
          <reference field="13" count="1" selected="0">
            <x v="1"/>
          </reference>
          <reference field="14" count="1" selected="0">
            <x v="26"/>
          </reference>
          <reference field="15" count="1" selected="0">
            <x v="130"/>
          </reference>
        </references>
      </pivotArea>
    </format>
    <format dxfId="9389">
      <pivotArea dataOnly="0" labelOnly="1" fieldPosition="0">
        <references count="5">
          <reference field="2" count="1" selected="0">
            <x v="1"/>
          </reference>
          <reference field="12" count="8">
            <x v="22"/>
            <x v="44"/>
            <x v="52"/>
            <x v="56"/>
            <x v="176"/>
            <x v="179"/>
            <x v="182"/>
            <x v="194"/>
          </reference>
          <reference field="13" count="1" selected="0">
            <x v="1"/>
          </reference>
          <reference field="14" count="1" selected="0">
            <x v="25"/>
          </reference>
          <reference field="15" count="1" selected="0">
            <x v="114"/>
          </reference>
        </references>
      </pivotArea>
    </format>
    <format dxfId="9388">
      <pivotArea dataOnly="0" labelOnly="1" fieldPosition="0">
        <references count="5">
          <reference field="2" count="1" selected="0">
            <x v="1"/>
          </reference>
          <reference field="12" count="1">
            <x v="42"/>
          </reference>
          <reference field="13" count="1" selected="0">
            <x v="1"/>
          </reference>
          <reference field="14" count="1" selected="0">
            <x v="25"/>
          </reference>
          <reference field="15" count="1" selected="0">
            <x v="115"/>
          </reference>
        </references>
      </pivotArea>
    </format>
    <format dxfId="9387">
      <pivotArea dataOnly="0" labelOnly="1" fieldPosition="0">
        <references count="5">
          <reference field="2" count="1" selected="0">
            <x v="1"/>
          </reference>
          <reference field="12" count="2">
            <x v="68"/>
            <x v="183"/>
          </reference>
          <reference field="13" count="1" selected="0">
            <x v="1"/>
          </reference>
          <reference field="14" count="1" selected="0">
            <x v="25"/>
          </reference>
          <reference field="15" count="1" selected="0">
            <x v="116"/>
          </reference>
        </references>
      </pivotArea>
    </format>
    <format dxfId="9386">
      <pivotArea dataOnly="0" labelOnly="1" fieldPosition="0">
        <references count="5">
          <reference field="2" count="1" selected="0">
            <x v="1"/>
          </reference>
          <reference field="12" count="3">
            <x v="51"/>
            <x v="64"/>
            <x v="67"/>
          </reference>
          <reference field="13" count="1" selected="0">
            <x v="1"/>
          </reference>
          <reference field="14" count="1" selected="0">
            <x v="25"/>
          </reference>
          <reference field="15" count="1" selected="0">
            <x v="117"/>
          </reference>
        </references>
      </pivotArea>
    </format>
    <format dxfId="9385">
      <pivotArea dataOnly="0" labelOnly="1" fieldPosition="0">
        <references count="5">
          <reference field="2" count="1" selected="0">
            <x v="1"/>
          </reference>
          <reference field="12" count="4">
            <x v="43"/>
            <x v="48"/>
            <x v="49"/>
            <x v="50"/>
          </reference>
          <reference field="13" count="1" selected="0">
            <x v="1"/>
          </reference>
          <reference field="14" count="1" selected="0">
            <x v="25"/>
          </reference>
          <reference field="15" count="1" selected="0">
            <x v="118"/>
          </reference>
        </references>
      </pivotArea>
    </format>
    <format dxfId="9384">
      <pivotArea dataOnly="0" labelOnly="1" fieldPosition="0">
        <references count="5">
          <reference field="2" count="1" selected="0">
            <x v="1"/>
          </reference>
          <reference field="12" count="1">
            <x v="62"/>
          </reference>
          <reference field="13" count="1" selected="0">
            <x v="1"/>
          </reference>
          <reference field="14" count="1" selected="0">
            <x v="25"/>
          </reference>
          <reference field="15" count="1" selected="0">
            <x v="119"/>
          </reference>
        </references>
      </pivotArea>
    </format>
    <format dxfId="9383">
      <pivotArea dataOnly="0" labelOnly="1" fieldPosition="0">
        <references count="5">
          <reference field="2" count="1" selected="0">
            <x v="1"/>
          </reference>
          <reference field="12" count="2">
            <x v="27"/>
            <x v="57"/>
          </reference>
          <reference field="13" count="1" selected="0">
            <x v="1"/>
          </reference>
          <reference field="14" count="1" selected="0">
            <x v="25"/>
          </reference>
          <reference field="15" count="1" selected="0">
            <x v="120"/>
          </reference>
        </references>
      </pivotArea>
    </format>
    <format dxfId="9382">
      <pivotArea dataOnly="0" labelOnly="1" fieldPosition="0">
        <references count="5">
          <reference field="2" count="1" selected="0">
            <x v="1"/>
          </reference>
          <reference field="12" count="2">
            <x v="24"/>
            <x v="25"/>
          </reference>
          <reference field="13" count="1" selected="0">
            <x v="1"/>
          </reference>
          <reference field="14" count="1" selected="0">
            <x v="25"/>
          </reference>
          <reference field="15" count="1" selected="0">
            <x v="121"/>
          </reference>
        </references>
      </pivotArea>
    </format>
    <format dxfId="9381">
      <pivotArea dataOnly="0" labelOnly="1" fieldPosition="0">
        <references count="5">
          <reference field="2" count="1" selected="0">
            <x v="1"/>
          </reference>
          <reference field="12" count="5">
            <x v="19"/>
            <x v="20"/>
            <x v="41"/>
            <x v="60"/>
            <x v="66"/>
          </reference>
          <reference field="13" count="1" selected="0">
            <x v="1"/>
          </reference>
          <reference field="14" count="1" selected="0">
            <x v="25"/>
          </reference>
          <reference field="15" count="1" selected="0">
            <x v="122"/>
          </reference>
        </references>
      </pivotArea>
    </format>
    <format dxfId="9380">
      <pivotArea dataOnly="0" labelOnly="1" fieldPosition="0">
        <references count="5">
          <reference field="2" count="1" selected="0">
            <x v="1"/>
          </reference>
          <reference field="12" count="1">
            <x v="193"/>
          </reference>
          <reference field="13" count="1" selected="0">
            <x v="1"/>
          </reference>
          <reference field="14" count="1" selected="0">
            <x v="25"/>
          </reference>
          <reference field="15" count="1" selected="0">
            <x v="123"/>
          </reference>
        </references>
      </pivotArea>
    </format>
    <format dxfId="9379">
      <pivotArea dataOnly="0" labelOnly="1" fieldPosition="0">
        <references count="5">
          <reference field="2" count="1" selected="0">
            <x v="2"/>
          </reference>
          <reference field="12" count="9">
            <x v="1"/>
            <x v="2"/>
            <x v="115"/>
            <x v="116"/>
            <x v="117"/>
            <x v="118"/>
            <x v="119"/>
            <x v="120"/>
            <x v="142"/>
          </reference>
          <reference field="13" count="1" selected="0">
            <x v="3"/>
          </reference>
          <reference field="14" count="1" selected="0">
            <x v="6"/>
          </reference>
          <reference field="15" count="1" selected="0">
            <x v="29"/>
          </reference>
        </references>
      </pivotArea>
    </format>
    <format dxfId="9378">
      <pivotArea dataOnly="0" labelOnly="1" fieldPosition="0">
        <references count="5">
          <reference field="2" count="1" selected="0">
            <x v="3"/>
          </reference>
          <reference field="12" count="3">
            <x v="264"/>
            <x v="265"/>
            <x v="269"/>
          </reference>
          <reference field="13" count="1" selected="0">
            <x v="0"/>
          </reference>
          <reference field="14" count="1" selected="0">
            <x v="17"/>
          </reference>
          <reference field="15" count="1" selected="0">
            <x v="70"/>
          </reference>
        </references>
      </pivotArea>
    </format>
    <format dxfId="9377">
      <pivotArea dataOnly="0" labelOnly="1" fieldPosition="0">
        <references count="5">
          <reference field="2" count="1" selected="0">
            <x v="3"/>
          </reference>
          <reference field="12" count="3">
            <x v="266"/>
            <x v="270"/>
            <x v="271"/>
          </reference>
          <reference field="13" count="1" selected="0">
            <x v="0"/>
          </reference>
          <reference field="14" count="1" selected="0">
            <x v="17"/>
          </reference>
          <reference field="15" count="1" selected="0">
            <x v="71"/>
          </reference>
        </references>
      </pivotArea>
    </format>
    <format dxfId="9376">
      <pivotArea dataOnly="0" labelOnly="1" fieldPosition="0">
        <references count="5">
          <reference field="2" count="1" selected="0">
            <x v="3"/>
          </reference>
          <reference field="12" count="3">
            <x v="107"/>
            <x v="267"/>
            <x v="268"/>
          </reference>
          <reference field="13" count="1" selected="0">
            <x v="0"/>
          </reference>
          <reference field="14" count="1" selected="0">
            <x v="17"/>
          </reference>
          <reference field="15" count="1" selected="0">
            <x v="72"/>
          </reference>
        </references>
      </pivotArea>
    </format>
    <format dxfId="9375">
      <pivotArea dataOnly="0" labelOnly="1" fieldPosition="0">
        <references count="5">
          <reference field="2" count="1" selected="0">
            <x v="4"/>
          </reference>
          <reference field="12" count="1">
            <x v="83"/>
          </reference>
          <reference field="13" count="1" selected="0">
            <x v="0"/>
          </reference>
          <reference field="14" count="1" selected="0">
            <x v="18"/>
          </reference>
          <reference field="15" count="1" selected="0">
            <x v="74"/>
          </reference>
        </references>
      </pivotArea>
    </format>
    <format dxfId="9374">
      <pivotArea dataOnly="0" labelOnly="1" fieldPosition="0">
        <references count="5">
          <reference field="2" count="1" selected="0">
            <x v="4"/>
          </reference>
          <reference field="12" count="1">
            <x v="85"/>
          </reference>
          <reference field="13" count="1" selected="0">
            <x v="0"/>
          </reference>
          <reference field="14" count="1" selected="0">
            <x v="18"/>
          </reference>
          <reference field="15" count="1" selected="0">
            <x v="75"/>
          </reference>
        </references>
      </pivotArea>
    </format>
    <format dxfId="9373">
      <pivotArea dataOnly="0" labelOnly="1" fieldPosition="0">
        <references count="5">
          <reference field="2" count="1" selected="0">
            <x v="4"/>
          </reference>
          <reference field="12" count="1">
            <x v="180"/>
          </reference>
          <reference field="13" count="1" selected="0">
            <x v="0"/>
          </reference>
          <reference field="14" count="1" selected="0">
            <x v="18"/>
          </reference>
          <reference field="15" count="1" selected="0">
            <x v="76"/>
          </reference>
        </references>
      </pivotArea>
    </format>
    <format dxfId="9372">
      <pivotArea dataOnly="0" labelOnly="1" fieldPosition="0">
        <references count="5">
          <reference field="2" count="1" selected="0">
            <x v="5"/>
          </reference>
          <reference field="12" count="1">
            <x v="258"/>
          </reference>
          <reference field="13" count="1" selected="0">
            <x v="3"/>
          </reference>
          <reference field="14" count="1" selected="0">
            <x v="1"/>
          </reference>
          <reference field="15" count="1" selected="0">
            <x v="6"/>
          </reference>
        </references>
      </pivotArea>
    </format>
    <format dxfId="9371">
      <pivotArea dataOnly="0" labelOnly="1" fieldPosition="0">
        <references count="5">
          <reference field="2" count="1" selected="0">
            <x v="5"/>
          </reference>
          <reference field="12" count="1">
            <x v="251"/>
          </reference>
          <reference field="13" count="1" selected="0">
            <x v="3"/>
          </reference>
          <reference field="14" count="1" selected="0">
            <x v="5"/>
          </reference>
          <reference field="15" count="1" selected="0">
            <x v="22"/>
          </reference>
        </references>
      </pivotArea>
    </format>
    <format dxfId="9370">
      <pivotArea dataOnly="0" labelOnly="1" fieldPosition="0">
        <references count="5">
          <reference field="2" count="1" selected="0">
            <x v="5"/>
          </reference>
          <reference field="12" count="1">
            <x v="250"/>
          </reference>
          <reference field="13" count="1" selected="0">
            <x v="3"/>
          </reference>
          <reference field="14" count="1" selected="0">
            <x v="5"/>
          </reference>
          <reference field="15" count="1" selected="0">
            <x v="23"/>
          </reference>
        </references>
      </pivotArea>
    </format>
    <format dxfId="9369">
      <pivotArea dataOnly="0" labelOnly="1" fieldPosition="0">
        <references count="5">
          <reference field="2" count="1" selected="0">
            <x v="5"/>
          </reference>
          <reference field="12" count="1">
            <x v="257"/>
          </reference>
          <reference field="13" count="1" selected="0">
            <x v="3"/>
          </reference>
          <reference field="14" count="1" selected="0">
            <x v="5"/>
          </reference>
          <reference field="15" count="1" selected="0">
            <x v="24"/>
          </reference>
        </references>
      </pivotArea>
    </format>
    <format dxfId="9368">
      <pivotArea dataOnly="0" labelOnly="1" fieldPosition="0">
        <references count="5">
          <reference field="2" count="1" selected="0">
            <x v="5"/>
          </reference>
          <reference field="12" count="1">
            <x v="260"/>
          </reference>
          <reference field="13" count="1" selected="0">
            <x v="3"/>
          </reference>
          <reference field="14" count="1" selected="0">
            <x v="5"/>
          </reference>
          <reference field="15" count="1" selected="0">
            <x v="25"/>
          </reference>
        </references>
      </pivotArea>
    </format>
    <format dxfId="9367">
      <pivotArea dataOnly="0" labelOnly="1" fieldPosition="0">
        <references count="5">
          <reference field="2" count="1" selected="0">
            <x v="5"/>
          </reference>
          <reference field="12" count="1">
            <x v="256"/>
          </reference>
          <reference field="13" count="1" selected="0">
            <x v="3"/>
          </reference>
          <reference field="14" count="1" selected="0">
            <x v="5"/>
          </reference>
          <reference field="15" count="1" selected="0">
            <x v="26"/>
          </reference>
        </references>
      </pivotArea>
    </format>
    <format dxfId="9366">
      <pivotArea dataOnly="0" labelOnly="1" fieldPosition="0">
        <references count="5">
          <reference field="2" count="1" selected="0">
            <x v="5"/>
          </reference>
          <reference field="12" count="1">
            <x v="259"/>
          </reference>
          <reference field="13" count="1" selected="0">
            <x v="3"/>
          </reference>
          <reference field="14" count="1" selected="0">
            <x v="5"/>
          </reference>
          <reference field="15" count="1" selected="0">
            <x v="27"/>
          </reference>
        </references>
      </pivotArea>
    </format>
    <format dxfId="9365">
      <pivotArea dataOnly="0" labelOnly="1" fieldPosition="0">
        <references count="5">
          <reference field="2" count="1" selected="0">
            <x v="6"/>
          </reference>
          <reference field="12" count="2">
            <x v="16"/>
            <x v="74"/>
          </reference>
          <reference field="13" count="1" selected="0">
            <x v="1"/>
          </reference>
          <reference field="14" count="1" selected="0">
            <x v="26"/>
          </reference>
          <reference field="15" count="1" selected="0">
            <x v="124"/>
          </reference>
        </references>
      </pivotArea>
    </format>
    <format dxfId="9364">
      <pivotArea dataOnly="0" labelOnly="1" fieldPosition="0">
        <references count="5">
          <reference field="2" count="1" selected="0">
            <x v="6"/>
          </reference>
          <reference field="12" count="1">
            <x v="11"/>
          </reference>
          <reference field="13" count="1" selected="0">
            <x v="1"/>
          </reference>
          <reference field="14" count="1" selected="0">
            <x v="26"/>
          </reference>
          <reference field="15" count="1" selected="0">
            <x v="125"/>
          </reference>
        </references>
      </pivotArea>
    </format>
    <format dxfId="9363">
      <pivotArea dataOnly="0" labelOnly="1" fieldPosition="0">
        <references count="5">
          <reference field="2" count="1" selected="0">
            <x v="6"/>
          </reference>
          <reference field="12" count="1">
            <x v="114"/>
          </reference>
          <reference field="13" count="1" selected="0">
            <x v="1"/>
          </reference>
          <reference field="14" count="1" selected="0">
            <x v="26"/>
          </reference>
          <reference field="15" count="1" selected="0">
            <x v="126"/>
          </reference>
        </references>
      </pivotArea>
    </format>
    <format dxfId="9362">
      <pivotArea dataOnly="0" labelOnly="1" fieldPosition="0">
        <references count="5">
          <reference field="2" count="1" selected="0">
            <x v="6"/>
          </reference>
          <reference field="12" count="1">
            <x v="17"/>
          </reference>
          <reference field="13" count="1" selected="0">
            <x v="1"/>
          </reference>
          <reference field="14" count="1" selected="0">
            <x v="26"/>
          </reference>
          <reference field="15" count="1" selected="0">
            <x v="127"/>
          </reference>
        </references>
      </pivotArea>
    </format>
    <format dxfId="9361">
      <pivotArea dataOnly="0" labelOnly="1" fieldPosition="0">
        <references count="5">
          <reference field="2" count="1" selected="0">
            <x v="6"/>
          </reference>
          <reference field="12" count="1">
            <x v="249"/>
          </reference>
          <reference field="13" count="1" selected="0">
            <x v="1"/>
          </reference>
          <reference field="14" count="1" selected="0">
            <x v="26"/>
          </reference>
          <reference field="15" count="1" selected="0">
            <x v="128"/>
          </reference>
        </references>
      </pivotArea>
    </format>
    <format dxfId="9360">
      <pivotArea dataOnly="0" labelOnly="1" fieldPosition="0">
        <references count="5">
          <reference field="2" count="1" selected="0">
            <x v="6"/>
          </reference>
          <reference field="12" count="1">
            <x v="284"/>
          </reference>
          <reference field="13" count="1" selected="0">
            <x v="1"/>
          </reference>
          <reference field="14" count="1" selected="0">
            <x v="26"/>
          </reference>
          <reference field="15" count="1" selected="0">
            <x v="129"/>
          </reference>
        </references>
      </pivotArea>
    </format>
    <format dxfId="9359">
      <pivotArea dataOnly="0" labelOnly="1" fieldPosition="0">
        <references count="5">
          <reference field="2" count="1" selected="0">
            <x v="6"/>
          </reference>
          <reference field="12" count="1">
            <x v="9"/>
          </reference>
          <reference field="13" count="1" selected="0">
            <x v="1"/>
          </reference>
          <reference field="14" count="1" selected="0">
            <x v="26"/>
          </reference>
          <reference field="15" count="1" selected="0">
            <x v="130"/>
          </reference>
        </references>
      </pivotArea>
    </format>
    <format dxfId="9358">
      <pivotArea dataOnly="0" labelOnly="1" fieldPosition="0">
        <references count="5">
          <reference field="2" count="1" selected="0">
            <x v="7"/>
          </reference>
          <reference field="12" count="1">
            <x v="53"/>
          </reference>
          <reference field="13" count="1" selected="0">
            <x v="0"/>
          </reference>
          <reference field="14" count="1" selected="0">
            <x v="20"/>
          </reference>
          <reference field="15" count="1" selected="0">
            <x v="82"/>
          </reference>
        </references>
      </pivotArea>
    </format>
    <format dxfId="9357">
      <pivotArea dataOnly="0" labelOnly="1" fieldPosition="0">
        <references count="5">
          <reference field="2" count="1" selected="0">
            <x v="7"/>
          </reference>
          <reference field="12" count="1">
            <x v="54"/>
          </reference>
          <reference field="13" count="1" selected="0">
            <x v="0"/>
          </reference>
          <reference field="14" count="1" selected="0">
            <x v="20"/>
          </reference>
          <reference field="15" count="1" selected="0">
            <x v="83"/>
          </reference>
        </references>
      </pivotArea>
    </format>
    <format dxfId="9356">
      <pivotArea dataOnly="0" labelOnly="1" fieldPosition="0">
        <references count="5">
          <reference field="2" count="1" selected="0">
            <x v="7"/>
          </reference>
          <reference field="12" count="1">
            <x v="55"/>
          </reference>
          <reference field="13" count="1" selected="0">
            <x v="0"/>
          </reference>
          <reference field="14" count="1" selected="0">
            <x v="20"/>
          </reference>
          <reference field="15" count="1" selected="0">
            <x v="84"/>
          </reference>
        </references>
      </pivotArea>
    </format>
    <format dxfId="9355">
      <pivotArea dataOnly="0" labelOnly="1" fieldPosition="0">
        <references count="5">
          <reference field="2" count="1" selected="0">
            <x v="7"/>
          </reference>
          <reference field="12" count="2">
            <x v="97"/>
            <x v="98"/>
          </reference>
          <reference field="13" count="1" selected="0">
            <x v="0"/>
          </reference>
          <reference field="14" count="1" selected="0">
            <x v="20"/>
          </reference>
          <reference field="15" count="1" selected="0">
            <x v="85"/>
          </reference>
        </references>
      </pivotArea>
    </format>
    <format dxfId="9354">
      <pivotArea dataOnly="0" labelOnly="1" fieldPosition="0">
        <references count="5">
          <reference field="2" count="1" selected="0">
            <x v="8"/>
          </reference>
          <reference field="12" count="1">
            <x v="12"/>
          </reference>
          <reference field="13" count="1" selected="0">
            <x v="1"/>
          </reference>
          <reference field="14" count="1" selected="0">
            <x v="27"/>
          </reference>
          <reference field="15" count="1" selected="0">
            <x v="131"/>
          </reference>
        </references>
      </pivotArea>
    </format>
    <format dxfId="9353">
      <pivotArea dataOnly="0" labelOnly="1" fieldPosition="0">
        <references count="5">
          <reference field="2" count="1" selected="0">
            <x v="8"/>
          </reference>
          <reference field="12" count="2">
            <x v="13"/>
            <x v="14"/>
          </reference>
          <reference field="13" count="1" selected="0">
            <x v="1"/>
          </reference>
          <reference field="14" count="1" selected="0">
            <x v="27"/>
          </reference>
          <reference field="15" count="1" selected="0">
            <x v="132"/>
          </reference>
        </references>
      </pivotArea>
    </format>
    <format dxfId="9352">
      <pivotArea dataOnly="0" labelOnly="1" fieldPosition="0">
        <references count="5">
          <reference field="2" count="1" selected="0">
            <x v="8"/>
          </reference>
          <reference field="12" count="2">
            <x v="113"/>
            <x v="272"/>
          </reference>
          <reference field="13" count="1" selected="0">
            <x v="1"/>
          </reference>
          <reference field="14" count="1" selected="0">
            <x v="27"/>
          </reference>
          <reference field="15" count="1" selected="0">
            <x v="133"/>
          </reference>
        </references>
      </pivotArea>
    </format>
    <format dxfId="9351">
      <pivotArea dataOnly="0" labelOnly="1" fieldPosition="0">
        <references count="5">
          <reference field="2" count="1" selected="0">
            <x v="8"/>
          </reference>
          <reference field="12" count="2">
            <x v="80"/>
            <x v="280"/>
          </reference>
          <reference field="13" count="1" selected="0">
            <x v="1"/>
          </reference>
          <reference field="14" count="1" selected="0">
            <x v="27"/>
          </reference>
          <reference field="15" count="1" selected="0">
            <x v="134"/>
          </reference>
        </references>
      </pivotArea>
    </format>
    <format dxfId="9350">
      <pivotArea dataOnly="0" labelOnly="1" fieldPosition="0">
        <references count="5">
          <reference field="2" count="1" selected="0">
            <x v="8"/>
          </reference>
          <reference field="12" count="1">
            <x v="112"/>
          </reference>
          <reference field="13" count="1" selected="0">
            <x v="1"/>
          </reference>
          <reference field="14" count="1" selected="0">
            <x v="27"/>
          </reference>
          <reference field="15" count="1" selected="0">
            <x v="135"/>
          </reference>
        </references>
      </pivotArea>
    </format>
    <format dxfId="9349">
      <pivotArea dataOnly="0" labelOnly="1" fieldPosition="0">
        <references count="5">
          <reference field="2" count="1" selected="0">
            <x v="8"/>
          </reference>
          <reference field="12" count="1">
            <x v="303"/>
          </reference>
          <reference field="13" count="1" selected="0">
            <x v="1"/>
          </reference>
          <reference field="14" count="1" selected="0">
            <x v="27"/>
          </reference>
          <reference field="15" count="1" selected="0">
            <x v="136"/>
          </reference>
        </references>
      </pivotArea>
    </format>
    <format dxfId="9348">
      <pivotArea dataOnly="0" labelOnly="1" fieldPosition="0">
        <references count="5">
          <reference field="2" count="1" selected="0">
            <x v="8"/>
          </reference>
          <reference field="12" count="1">
            <x v="82"/>
          </reference>
          <reference field="13" count="1" selected="0">
            <x v="1"/>
          </reference>
          <reference field="14" count="1" selected="0">
            <x v="27"/>
          </reference>
          <reference field="15" count="1" selected="0">
            <x v="137"/>
          </reference>
        </references>
      </pivotArea>
    </format>
    <format dxfId="9347">
      <pivotArea dataOnly="0" labelOnly="1" fieldPosition="0">
        <references count="5">
          <reference field="2" count="1" selected="0">
            <x v="8"/>
          </reference>
          <reference field="12" count="1">
            <x v="279"/>
          </reference>
          <reference field="13" count="1" selected="0">
            <x v="3"/>
          </reference>
          <reference field="14" count="1" selected="0">
            <x v="1"/>
          </reference>
          <reference field="15" count="1" selected="0">
            <x v="6"/>
          </reference>
        </references>
      </pivotArea>
    </format>
    <format dxfId="9346">
      <pivotArea dataOnly="0" labelOnly="1" fieldPosition="0">
        <references count="5">
          <reference field="2" count="1" selected="0">
            <x v="8"/>
          </reference>
          <reference field="12" count="1">
            <x v="167"/>
          </reference>
          <reference field="13" count="1" selected="0">
            <x v="4"/>
          </reference>
          <reference field="14" count="1" selected="0">
            <x v="8"/>
          </reference>
          <reference field="15" count="1" selected="0">
            <x v="38"/>
          </reference>
        </references>
      </pivotArea>
    </format>
    <format dxfId="9345">
      <pivotArea dataOnly="0" labelOnly="1" fieldPosition="0">
        <references count="5">
          <reference field="2" count="1" selected="0">
            <x v="8"/>
          </reference>
          <reference field="12" count="1">
            <x v="150"/>
          </reference>
          <reference field="13" count="1" selected="0">
            <x v="4"/>
          </reference>
          <reference field="14" count="1" selected="0">
            <x v="11"/>
          </reference>
          <reference field="15" count="1" selected="0">
            <x v="48"/>
          </reference>
        </references>
      </pivotArea>
    </format>
    <format dxfId="9344">
      <pivotArea dataOnly="0" labelOnly="1" fieldPosition="0">
        <references count="5">
          <reference field="2" count="1" selected="0">
            <x v="9"/>
          </reference>
          <reference field="12" count="1">
            <x v="170"/>
          </reference>
          <reference field="13" count="1" selected="0">
            <x v="0"/>
          </reference>
          <reference field="14" count="1" selected="0">
            <x v="19"/>
          </reference>
          <reference field="15" count="1" selected="0">
            <x v="81"/>
          </reference>
        </references>
      </pivotArea>
    </format>
    <format dxfId="9343">
      <pivotArea dataOnly="0" labelOnly="1" fieldPosition="0">
        <references count="5">
          <reference field="2" count="1" selected="0">
            <x v="9"/>
          </reference>
          <reference field="12" count="7">
            <x v="86"/>
            <x v="91"/>
            <x v="96"/>
            <x v="295"/>
            <x v="311"/>
            <x v="313"/>
            <x v="314"/>
          </reference>
          <reference field="13" count="1" selected="0">
            <x v="3"/>
          </reference>
          <reference field="14" count="1" selected="0">
            <x v="2"/>
          </reference>
          <reference field="15" count="1" selected="0">
            <x v="7"/>
          </reference>
        </references>
      </pivotArea>
    </format>
    <format dxfId="9342">
      <pivotArea dataOnly="0" labelOnly="1" fieldPosition="0">
        <references count="5">
          <reference field="2" count="1" selected="0">
            <x v="9"/>
          </reference>
          <reference field="12" count="1">
            <x v="10"/>
          </reference>
          <reference field="13" count="1" selected="0">
            <x v="3"/>
          </reference>
          <reference field="14" count="1" selected="0">
            <x v="2"/>
          </reference>
          <reference field="15" count="1" selected="0">
            <x v="10"/>
          </reference>
        </references>
      </pivotArea>
    </format>
    <format dxfId="9341">
      <pivotArea dataOnly="0" labelOnly="1" fieldPosition="0">
        <references count="5">
          <reference field="2" count="1" selected="0">
            <x v="9"/>
          </reference>
          <reference field="12" count="1">
            <x v="5"/>
          </reference>
          <reference field="13" count="1" selected="0">
            <x v="3"/>
          </reference>
          <reference field="14" count="1" selected="0">
            <x v="2"/>
          </reference>
          <reference field="15" count="1" selected="0">
            <x v="11"/>
          </reference>
        </references>
      </pivotArea>
    </format>
    <format dxfId="9340">
      <pivotArea dataOnly="0" labelOnly="1" fieldPosition="0">
        <references count="5">
          <reference field="2" count="1" selected="0">
            <x v="9"/>
          </reference>
          <reference field="12" count="1">
            <x v="78"/>
          </reference>
          <reference field="13" count="1" selected="0">
            <x v="3"/>
          </reference>
          <reference field="14" count="1" selected="0">
            <x v="2"/>
          </reference>
          <reference field="15" count="1" selected="0">
            <x v="12"/>
          </reference>
        </references>
      </pivotArea>
    </format>
    <format dxfId="9339">
      <pivotArea dataOnly="0" labelOnly="1" fieldPosition="0">
        <references count="5">
          <reference field="2" count="1" selected="0">
            <x v="9"/>
          </reference>
          <reference field="12" count="1">
            <x v="4"/>
          </reference>
          <reference field="13" count="1" selected="0">
            <x v="3"/>
          </reference>
          <reference field="14" count="1" selected="0">
            <x v="2"/>
          </reference>
          <reference field="15" count="1" selected="0">
            <x v="13"/>
          </reference>
        </references>
      </pivotArea>
    </format>
    <format dxfId="9338">
      <pivotArea dataOnly="0" labelOnly="1" fieldPosition="0">
        <references count="5">
          <reference field="2" count="1" selected="0">
            <x v="9"/>
          </reference>
          <reference field="12" count="1">
            <x v="31"/>
          </reference>
          <reference field="13" count="1" selected="0">
            <x v="3"/>
          </reference>
          <reference field="14" count="1" selected="0">
            <x v="2"/>
          </reference>
          <reference field="15" count="1" selected="0">
            <x v="14"/>
          </reference>
        </references>
      </pivotArea>
    </format>
    <format dxfId="9337">
      <pivotArea dataOnly="0" labelOnly="1" fieldPosition="0">
        <references count="5">
          <reference field="2" count="1" selected="0">
            <x v="9"/>
          </reference>
          <reference field="12" count="1">
            <x v="288"/>
          </reference>
          <reference field="13" count="1" selected="0">
            <x v="3"/>
          </reference>
          <reference field="14" count="1" selected="0">
            <x v="2"/>
          </reference>
          <reference field="15" count="1" selected="0">
            <x v="15"/>
          </reference>
        </references>
      </pivotArea>
    </format>
    <format dxfId="9336">
      <pivotArea dataOnly="0" labelOnly="1" fieldPosition="0">
        <references count="5">
          <reference field="2" count="1" selected="0">
            <x v="9"/>
          </reference>
          <reference field="12" count="1">
            <x v="171"/>
          </reference>
          <reference field="13" count="1" selected="0">
            <x v="3"/>
          </reference>
          <reference field="14" count="1" selected="0">
            <x v="3"/>
          </reference>
          <reference field="15" count="1" selected="0">
            <x v="18"/>
          </reference>
        </references>
      </pivotArea>
    </format>
    <format dxfId="9335">
      <pivotArea dataOnly="0" labelOnly="1" fieldPosition="0">
        <references count="5">
          <reference field="2" count="1" selected="0">
            <x v="9"/>
          </reference>
          <reference field="12" count="1">
            <x v="6"/>
          </reference>
          <reference field="13" count="1" selected="0">
            <x v="3"/>
          </reference>
          <reference field="14" count="1" selected="0">
            <x v="3"/>
          </reference>
          <reference field="15" count="1" selected="0">
            <x v="19"/>
          </reference>
        </references>
      </pivotArea>
    </format>
    <format dxfId="9334">
      <pivotArea dataOnly="0" labelOnly="1" fieldPosition="0">
        <references count="5">
          <reference field="2" count="1" selected="0">
            <x v="9"/>
          </reference>
          <reference field="12" count="1">
            <x v="21"/>
          </reference>
          <reference field="13" count="1" selected="0">
            <x v="3"/>
          </reference>
          <reference field="14" count="1" selected="0">
            <x v="4"/>
          </reference>
          <reference field="15" count="1" selected="0">
            <x v="20"/>
          </reference>
        </references>
      </pivotArea>
    </format>
    <format dxfId="9333">
      <pivotArea dataOnly="0" labelOnly="1" fieldPosition="0">
        <references count="5">
          <reference field="2" count="1" selected="0">
            <x v="9"/>
          </reference>
          <reference field="12" count="1">
            <x v="73"/>
          </reference>
          <reference field="13" count="1" selected="0">
            <x v="3"/>
          </reference>
          <reference field="14" count="1" selected="0">
            <x v="4"/>
          </reference>
          <reference field="15" count="1" selected="0">
            <x v="21"/>
          </reference>
        </references>
      </pivotArea>
    </format>
    <format dxfId="9332">
      <pivotArea dataOnly="0" labelOnly="1" fieldPosition="0">
        <references count="5">
          <reference field="2" count="1" selected="0">
            <x v="9"/>
          </reference>
          <reference field="12" count="1">
            <x v="0"/>
          </reference>
          <reference field="13" count="1" selected="0">
            <x v="3"/>
          </reference>
          <reference field="14" count="1" selected="0">
            <x v="6"/>
          </reference>
          <reference field="15" count="1" selected="0">
            <x v="31"/>
          </reference>
        </references>
      </pivotArea>
    </format>
    <format dxfId="9331">
      <pivotArea dataOnly="0" labelOnly="1" fieldPosition="0">
        <references count="5">
          <reference field="2" count="1" selected="0">
            <x v="9"/>
          </reference>
          <reference field="12" count="1">
            <x v="175"/>
          </reference>
          <reference field="13" count="1" selected="0">
            <x v="4"/>
          </reference>
          <reference field="14" count="1" selected="0">
            <x v="8"/>
          </reference>
          <reference field="15" count="1" selected="0">
            <x v="34"/>
          </reference>
        </references>
      </pivotArea>
    </format>
    <format dxfId="9330">
      <pivotArea dataOnly="0" labelOnly="1" fieldPosition="0">
        <references count="5">
          <reference field="2" count="1" selected="0">
            <x v="9"/>
          </reference>
          <reference field="12" count="1">
            <x v="172"/>
          </reference>
          <reference field="13" count="1" selected="0">
            <x v="4"/>
          </reference>
          <reference field="14" count="1" selected="0">
            <x v="8"/>
          </reference>
          <reference field="15" count="1" selected="0">
            <x v="39"/>
          </reference>
        </references>
      </pivotArea>
    </format>
    <format dxfId="9329">
      <pivotArea dataOnly="0" labelOnly="1" fieldPosition="0">
        <references count="5">
          <reference field="2" count="1" selected="0">
            <x v="10"/>
          </reference>
          <reference field="12" count="3">
            <x v="81"/>
            <x v="212"/>
            <x v="218"/>
          </reference>
          <reference field="13" count="1" selected="0">
            <x v="0"/>
          </reference>
          <reference field="14" count="1" selected="0">
            <x v="16"/>
          </reference>
          <reference field="15" count="1" selected="0">
            <x v="57"/>
          </reference>
        </references>
      </pivotArea>
    </format>
    <format dxfId="9328">
      <pivotArea dataOnly="0" labelOnly="1" fieldPosition="0">
        <references count="5">
          <reference field="2" count="1" selected="0">
            <x v="10"/>
          </reference>
          <reference field="12" count="2">
            <x v="221"/>
            <x v="222"/>
          </reference>
          <reference field="13" count="1" selected="0">
            <x v="0"/>
          </reference>
          <reference field="14" count="1" selected="0">
            <x v="16"/>
          </reference>
          <reference field="15" count="1" selected="0">
            <x v="58"/>
          </reference>
        </references>
      </pivotArea>
    </format>
    <format dxfId="9327">
      <pivotArea dataOnly="0" labelOnly="1" fieldPosition="0">
        <references count="5">
          <reference field="2" count="1" selected="0">
            <x v="10"/>
          </reference>
          <reference field="12" count="1">
            <x v="70"/>
          </reference>
          <reference field="13" count="1" selected="0">
            <x v="0"/>
          </reference>
          <reference field="14" count="1" selected="0">
            <x v="16"/>
          </reference>
          <reference field="15" count="1" selected="0">
            <x v="59"/>
          </reference>
        </references>
      </pivotArea>
    </format>
    <format dxfId="9326">
      <pivotArea dataOnly="0" labelOnly="1" fieldPosition="0">
        <references count="5">
          <reference field="2" count="1" selected="0">
            <x v="10"/>
          </reference>
          <reference field="12" count="2">
            <x v="76"/>
            <x v="242"/>
          </reference>
          <reference field="13" count="1" selected="0">
            <x v="0"/>
          </reference>
          <reference field="14" count="1" selected="0">
            <x v="16"/>
          </reference>
          <reference field="15" count="1" selected="0">
            <x v="60"/>
          </reference>
        </references>
      </pivotArea>
    </format>
    <format dxfId="9325">
      <pivotArea dataOnly="0" labelOnly="1" fieldPosition="0">
        <references count="5">
          <reference field="2" count="1" selected="0">
            <x v="10"/>
          </reference>
          <reference field="12" count="1">
            <x v="219"/>
          </reference>
          <reference field="13" count="1" selected="0">
            <x v="0"/>
          </reference>
          <reference field="14" count="1" selected="0">
            <x v="16"/>
          </reference>
          <reference field="15" count="1" selected="0">
            <x v="61"/>
          </reference>
        </references>
      </pivotArea>
    </format>
    <format dxfId="9324">
      <pivotArea dataOnly="0" labelOnly="1" fieldPosition="0">
        <references count="5">
          <reference field="2" count="1" selected="0">
            <x v="10"/>
          </reference>
          <reference field="12" count="1">
            <x v="69"/>
          </reference>
          <reference field="13" count="1" selected="0">
            <x v="0"/>
          </reference>
          <reference field="14" count="1" selected="0">
            <x v="16"/>
          </reference>
          <reference field="15" count="1" selected="0">
            <x v="62"/>
          </reference>
        </references>
      </pivotArea>
    </format>
    <format dxfId="9323">
      <pivotArea dataOnly="0" labelOnly="1" fieldPosition="0">
        <references count="5">
          <reference field="2" count="1" selected="0">
            <x v="10"/>
          </reference>
          <reference field="12" count="1">
            <x v="236"/>
          </reference>
          <reference field="13" count="1" selected="0">
            <x v="0"/>
          </reference>
          <reference field="14" count="1" selected="0">
            <x v="16"/>
          </reference>
          <reference field="15" count="1" selected="0">
            <x v="63"/>
          </reference>
        </references>
      </pivotArea>
    </format>
    <format dxfId="9322">
      <pivotArea dataOnly="0" labelOnly="1" fieldPosition="0">
        <references count="5">
          <reference field="2" count="1" selected="0">
            <x v="10"/>
          </reference>
          <reference field="12" count="1">
            <x v="77"/>
          </reference>
          <reference field="13" count="1" selected="0">
            <x v="0"/>
          </reference>
          <reference field="14" count="1" selected="0">
            <x v="22"/>
          </reference>
          <reference field="15" count="1" selected="0">
            <x v="93"/>
          </reference>
        </references>
      </pivotArea>
    </format>
    <format dxfId="9321">
      <pivotArea dataOnly="0" labelOnly="1" fieldPosition="0">
        <references count="5">
          <reference field="2" count="1" selected="0">
            <x v="11"/>
          </reference>
          <reference field="12" count="1">
            <x v="291"/>
          </reference>
          <reference field="13" count="1" selected="0">
            <x v="3"/>
          </reference>
          <reference field="14" count="1" selected="0">
            <x v="2"/>
          </reference>
          <reference field="15" count="1" selected="0">
            <x v="8"/>
          </reference>
        </references>
      </pivotArea>
    </format>
    <format dxfId="9320">
      <pivotArea dataOnly="0" labelOnly="1" fieldPosition="0">
        <references count="5">
          <reference field="2" count="1" selected="0">
            <x v="11"/>
          </reference>
          <reference field="12" count="1">
            <x v="197"/>
          </reference>
          <reference field="13" count="1" selected="0">
            <x v="3"/>
          </reference>
          <reference field="14" count="1" selected="0">
            <x v="2"/>
          </reference>
          <reference field="15" count="1" selected="0">
            <x v="9"/>
          </reference>
        </references>
      </pivotArea>
    </format>
    <format dxfId="9319">
      <pivotArea dataOnly="0" labelOnly="1" fieldPosition="0">
        <references count="5">
          <reference field="2" count="1" selected="0">
            <x v="11"/>
          </reference>
          <reference field="12" count="1">
            <x v="201"/>
          </reference>
          <reference field="13" count="1" selected="0">
            <x v="3"/>
          </reference>
          <reference field="14" count="1" selected="0">
            <x v="2"/>
          </reference>
          <reference field="15" count="1" selected="0">
            <x v="16"/>
          </reference>
        </references>
      </pivotArea>
    </format>
    <format dxfId="9318">
      <pivotArea dataOnly="0" labelOnly="1" fieldPosition="0">
        <references count="5">
          <reference field="2" count="1" selected="0">
            <x v="11"/>
          </reference>
          <reference field="12" count="1">
            <x v="213"/>
          </reference>
          <reference field="13" count="1" selected="0">
            <x v="3"/>
          </reference>
          <reference field="14" count="1" selected="0">
            <x v="2"/>
          </reference>
          <reference field="15" count="1" selected="0">
            <x v="17"/>
          </reference>
        </references>
      </pivotArea>
    </format>
    <format dxfId="9317">
      <pivotArea dataOnly="0" labelOnly="1" fieldPosition="0">
        <references count="5">
          <reference field="2" count="1" selected="0">
            <x v="12"/>
          </reference>
          <reference field="12" count="29">
            <x v="3"/>
            <x v="124"/>
            <x v="125"/>
            <x v="126"/>
            <x v="127"/>
            <x v="128"/>
            <x v="129"/>
            <x v="130"/>
            <x v="134"/>
            <x v="135"/>
            <x v="136"/>
            <x v="137"/>
            <x v="138"/>
            <x v="139"/>
            <x v="140"/>
            <x v="141"/>
            <x v="143"/>
            <x v="144"/>
            <x v="145"/>
            <x v="146"/>
            <x v="147"/>
            <x v="148"/>
            <x v="149"/>
            <x v="152"/>
            <x v="153"/>
            <x v="161"/>
            <x v="168"/>
            <x v="192"/>
            <x v="276"/>
          </reference>
          <reference field="13" count="1" selected="0">
            <x v="3"/>
          </reference>
          <reference field="14" count="1" selected="0">
            <x v="6"/>
          </reference>
          <reference field="15" count="1" selected="0">
            <x v="29"/>
          </reference>
        </references>
      </pivotArea>
    </format>
    <format dxfId="9316">
      <pivotArea dataOnly="0" labelOnly="1" fieldPosition="0">
        <references count="5">
          <reference field="2" count="1" selected="0">
            <x v="13"/>
          </reference>
          <reference field="12" count="2">
            <x v="177"/>
            <x v="178"/>
          </reference>
          <reference field="13" count="1" selected="0">
            <x v="1"/>
          </reference>
          <reference field="14" count="1" selected="0">
            <x v="24"/>
          </reference>
          <reference field="15" count="1" selected="0">
            <x v="105"/>
          </reference>
        </references>
      </pivotArea>
    </format>
    <format dxfId="9315">
      <pivotArea dataOnly="0" labelOnly="1" fieldPosition="0">
        <references count="5">
          <reference field="2" count="1" selected="0">
            <x v="14"/>
          </reference>
          <reference field="12" count="1">
            <x v="292"/>
          </reference>
          <reference field="13" count="1" selected="0">
            <x v="2"/>
          </reference>
          <reference field="14" count="1" selected="0">
            <x v="29"/>
          </reference>
          <reference field="15" count="1" selected="0">
            <x v="145"/>
          </reference>
        </references>
      </pivotArea>
    </format>
    <format dxfId="9314">
      <pivotArea dataOnly="0" labelOnly="1" fieldPosition="0">
        <references count="5">
          <reference field="2" count="1" selected="0">
            <x v="14"/>
          </reference>
          <reference field="12" count="1">
            <x v="103"/>
          </reference>
          <reference field="13" count="1" selected="0">
            <x v="2"/>
          </reference>
          <reference field="14" count="1" selected="0">
            <x v="29"/>
          </reference>
          <reference field="15" count="1" selected="0">
            <x v="146"/>
          </reference>
        </references>
      </pivotArea>
    </format>
    <format dxfId="9313">
      <pivotArea dataOnly="0" labelOnly="1" fieldPosition="0">
        <references count="5">
          <reference field="2" count="1" selected="0">
            <x v="14"/>
          </reference>
          <reference field="12" count="1">
            <x v="93"/>
          </reference>
          <reference field="13" count="1" selected="0">
            <x v="2"/>
          </reference>
          <reference field="14" count="1" selected="0">
            <x v="29"/>
          </reference>
          <reference field="15" count="1" selected="0">
            <x v="147"/>
          </reference>
        </references>
      </pivotArea>
    </format>
    <format dxfId="9312">
      <pivotArea dataOnly="0" labelOnly="1" fieldPosition="0">
        <references count="5">
          <reference field="2" count="1" selected="0">
            <x v="14"/>
          </reference>
          <reference field="12" count="1">
            <x v="106"/>
          </reference>
          <reference field="13" count="1" selected="0">
            <x v="2"/>
          </reference>
          <reference field="14" count="1" selected="0">
            <x v="29"/>
          </reference>
          <reference field="15" count="1" selected="0">
            <x v="148"/>
          </reference>
        </references>
      </pivotArea>
    </format>
    <format dxfId="9311">
      <pivotArea dataOnly="0" labelOnly="1" fieldPosition="0">
        <references count="5">
          <reference field="2" count="1" selected="0">
            <x v="14"/>
          </reference>
          <reference field="12" count="1">
            <x v="104"/>
          </reference>
          <reference field="13" count="1" selected="0">
            <x v="2"/>
          </reference>
          <reference field="14" count="1" selected="0">
            <x v="29"/>
          </reference>
          <reference field="15" count="1" selected="0">
            <x v="149"/>
          </reference>
        </references>
      </pivotArea>
    </format>
    <format dxfId="9310">
      <pivotArea dataOnly="0" labelOnly="1" fieldPosition="0">
        <references count="5">
          <reference field="2" count="1" selected="0">
            <x v="14"/>
          </reference>
          <reference field="12" count="1">
            <x v="108"/>
          </reference>
          <reference field="13" count="1" selected="0">
            <x v="2"/>
          </reference>
          <reference field="14" count="1" selected="0">
            <x v="29"/>
          </reference>
          <reference field="15" count="1" selected="0">
            <x v="150"/>
          </reference>
        </references>
      </pivotArea>
    </format>
    <format dxfId="9309">
      <pivotArea dataOnly="0" labelOnly="1" fieldPosition="0">
        <references count="5">
          <reference field="2" count="1" selected="0">
            <x v="14"/>
          </reference>
          <reference field="12" count="1">
            <x v="94"/>
          </reference>
          <reference field="13" count="1" selected="0">
            <x v="2"/>
          </reference>
          <reference field="14" count="1" selected="0">
            <x v="30"/>
          </reference>
          <reference field="15" count="1" selected="0">
            <x v="152"/>
          </reference>
        </references>
      </pivotArea>
    </format>
    <format dxfId="9308">
      <pivotArea dataOnly="0" labelOnly="1" fieldPosition="0">
        <references count="5">
          <reference field="2" count="1" selected="0">
            <x v="14"/>
          </reference>
          <reference field="12" count="1">
            <x v="105"/>
          </reference>
          <reference field="13" count="1" selected="0">
            <x v="2"/>
          </reference>
          <reference field="14" count="1" selected="0">
            <x v="30"/>
          </reference>
          <reference field="15" count="1" selected="0">
            <x v="153"/>
          </reference>
        </references>
      </pivotArea>
    </format>
    <format dxfId="9307">
      <pivotArea dataOnly="0" labelOnly="1" fieldPosition="0">
        <references count="5">
          <reference field="2" count="1" selected="0">
            <x v="14"/>
          </reference>
          <reference field="12" count="1">
            <x v="306"/>
          </reference>
          <reference field="13" count="1" selected="0">
            <x v="3"/>
          </reference>
          <reference field="14" count="1" selected="0">
            <x v="7"/>
          </reference>
          <reference field="15" count="1" selected="0">
            <x v="32"/>
          </reference>
        </references>
      </pivotArea>
    </format>
    <format dxfId="9306">
      <pivotArea dataOnly="0" labelOnly="1" fieldPosition="0">
        <references count="5">
          <reference field="2" count="1" selected="0">
            <x v="14"/>
          </reference>
          <reference field="12" count="1">
            <x v="287"/>
          </reference>
          <reference field="13" count="1" selected="0">
            <x v="3"/>
          </reference>
          <reference field="14" count="1" selected="0">
            <x v="7"/>
          </reference>
          <reference field="15" count="1" selected="0">
            <x v="33"/>
          </reference>
        </references>
      </pivotArea>
    </format>
    <format dxfId="9305">
      <pivotArea dataOnly="0" labelOnly="1" fieldPosition="0">
        <references count="5">
          <reference field="2" count="1" selected="0">
            <x v="14"/>
          </reference>
          <reference field="12" count="1">
            <x v="294"/>
          </reference>
          <reference field="13" count="1" selected="0">
            <x v="4"/>
          </reference>
          <reference field="14" count="1" selected="0">
            <x v="8"/>
          </reference>
          <reference field="15" count="1" selected="0">
            <x v="36"/>
          </reference>
        </references>
      </pivotArea>
    </format>
    <format dxfId="9304">
      <pivotArea dataOnly="0" labelOnly="1" fieldPosition="0">
        <references count="5">
          <reference field="2" count="1" selected="0">
            <x v="14"/>
          </reference>
          <reference field="12" count="1">
            <x v="293"/>
          </reference>
          <reference field="13" count="1" selected="0">
            <x v="4"/>
          </reference>
          <reference field="14" count="1" selected="0">
            <x v="8"/>
          </reference>
          <reference field="15" count="1" selected="0">
            <x v="39"/>
          </reference>
        </references>
      </pivotArea>
    </format>
    <format dxfId="9303">
      <pivotArea dataOnly="0" labelOnly="1" fieldPosition="0">
        <references count="5">
          <reference field="2" count="1" selected="0">
            <x v="15"/>
          </reference>
          <reference field="12" count="20">
            <x v="1"/>
            <x v="131"/>
            <x v="132"/>
            <x v="133"/>
            <x v="151"/>
            <x v="154"/>
            <x v="155"/>
            <x v="156"/>
            <x v="157"/>
            <x v="158"/>
            <x v="159"/>
            <x v="162"/>
            <x v="163"/>
            <x v="164"/>
            <x v="165"/>
            <x v="166"/>
            <x v="307"/>
            <x v="308"/>
            <x v="309"/>
            <x v="310"/>
          </reference>
          <reference field="13" count="1" selected="0">
            <x v="3"/>
          </reference>
          <reference field="14" count="1" selected="0">
            <x v="6"/>
          </reference>
          <reference field="15" count="1" selected="0">
            <x v="29"/>
          </reference>
        </references>
      </pivotArea>
    </format>
    <format dxfId="9302">
      <pivotArea dataOnly="0" labelOnly="1" fieldPosition="0">
        <references count="5">
          <reference field="2" count="1" selected="0">
            <x v="16"/>
          </reference>
          <reference field="12" count="5">
            <x v="217"/>
            <x v="227"/>
            <x v="237"/>
            <x v="304"/>
            <x v="305"/>
          </reference>
          <reference field="13" count="1" selected="0">
            <x v="0"/>
          </reference>
          <reference field="14" count="1" selected="0">
            <x v="21"/>
          </reference>
          <reference field="15" count="1" selected="0">
            <x v="86"/>
          </reference>
        </references>
      </pivotArea>
    </format>
    <format dxfId="9301">
      <pivotArea dataOnly="0" labelOnly="1" fieldPosition="0">
        <references count="5">
          <reference field="2" count="1" selected="0">
            <x v="16"/>
          </reference>
          <reference field="12" count="2">
            <x v="216"/>
            <x v="223"/>
          </reference>
          <reference field="13" count="1" selected="0">
            <x v="0"/>
          </reference>
          <reference field="14" count="1" selected="0">
            <x v="21"/>
          </reference>
          <reference field="15" count="1" selected="0">
            <x v="87"/>
          </reference>
        </references>
      </pivotArea>
    </format>
    <format dxfId="9300">
      <pivotArea dataOnly="0" labelOnly="1" fieldPosition="0">
        <references count="5">
          <reference field="2" count="1" selected="0">
            <x v="16"/>
          </reference>
          <reference field="12" count="1">
            <x v="231"/>
          </reference>
          <reference field="13" count="1" selected="0">
            <x v="0"/>
          </reference>
          <reference field="14" count="1" selected="0">
            <x v="21"/>
          </reference>
          <reference field="15" count="1" selected="0">
            <x v="88"/>
          </reference>
        </references>
      </pivotArea>
    </format>
    <format dxfId="9299">
      <pivotArea dataOnly="0" labelOnly="1" fieldPosition="0">
        <references count="5">
          <reference field="2" count="1" selected="0">
            <x v="16"/>
          </reference>
          <reference field="12" count="1">
            <x v="300"/>
          </reference>
          <reference field="13" count="1" selected="0">
            <x v="0"/>
          </reference>
          <reference field="14" count="1" selected="0">
            <x v="21"/>
          </reference>
          <reference field="15" count="1" selected="0">
            <x v="89"/>
          </reference>
        </references>
      </pivotArea>
    </format>
    <format dxfId="9298">
      <pivotArea dataOnly="0" labelOnly="1" fieldPosition="0">
        <references count="5">
          <reference field="2" count="1" selected="0">
            <x v="16"/>
          </reference>
          <reference field="12" count="1">
            <x v="196"/>
          </reference>
          <reference field="13" count="1" selected="0">
            <x v="0"/>
          </reference>
          <reference field="14" count="1" selected="0">
            <x v="21"/>
          </reference>
          <reference field="15" count="1" selected="0">
            <x v="90"/>
          </reference>
        </references>
      </pivotArea>
    </format>
    <format dxfId="9297">
      <pivotArea dataOnly="0" labelOnly="1" fieldPosition="0">
        <references count="5">
          <reference field="2" count="1" selected="0">
            <x v="16"/>
          </reference>
          <reference field="12" count="1">
            <x v="195"/>
          </reference>
          <reference field="13" count="1" selected="0">
            <x v="1"/>
          </reference>
          <reference field="14" count="1" selected="0">
            <x v="24"/>
          </reference>
          <reference field="15" count="1" selected="0">
            <x v="113"/>
          </reference>
        </references>
      </pivotArea>
    </format>
    <format dxfId="9296">
      <pivotArea dataOnly="0" labelOnly="1" fieldPosition="0">
        <references count="5">
          <reference field="2" count="1" selected="0">
            <x v="16"/>
          </reference>
          <reference field="12" count="1">
            <x v="211"/>
          </reference>
          <reference field="13" count="1" selected="0">
            <x v="2"/>
          </reference>
          <reference field="14" count="1" selected="0">
            <x v="29"/>
          </reference>
          <reference field="15" count="1" selected="0">
            <x v="142"/>
          </reference>
        </references>
      </pivotArea>
    </format>
    <format dxfId="9295">
      <pivotArea dataOnly="0" labelOnly="1" fieldPosition="0">
        <references count="5">
          <reference field="2" count="1" selected="0">
            <x v="16"/>
          </reference>
          <reference field="12" count="2">
            <x v="214"/>
            <x v="235"/>
          </reference>
          <reference field="13" count="1" selected="0">
            <x v="2"/>
          </reference>
          <reference field="14" count="1" selected="0">
            <x v="29"/>
          </reference>
          <reference field="15" count="1" selected="0">
            <x v="143"/>
          </reference>
        </references>
      </pivotArea>
    </format>
    <format dxfId="9294">
      <pivotArea dataOnly="0" labelOnly="1" fieldPosition="0">
        <references count="5">
          <reference field="2" count="1" selected="0">
            <x v="16"/>
          </reference>
          <reference field="12" count="1">
            <x v="302"/>
          </reference>
          <reference field="13" count="1" selected="0">
            <x v="2"/>
          </reference>
          <reference field="14" count="1" selected="0">
            <x v="29"/>
          </reference>
          <reference field="15" count="1" selected="0">
            <x v="151"/>
          </reference>
        </references>
      </pivotArea>
    </format>
    <format dxfId="9293">
      <pivotArea dataOnly="0" labelOnly="1" fieldPosition="0">
        <references count="5">
          <reference field="2" count="1" selected="0">
            <x v="16"/>
          </reference>
          <reference field="12" count="4">
            <x v="173"/>
            <x v="225"/>
            <x v="290"/>
            <x v="301"/>
          </reference>
          <reference field="13" count="1" selected="0">
            <x v="2"/>
          </reference>
          <reference field="14" count="1" selected="0">
            <x v="31"/>
          </reference>
          <reference field="15" count="1" selected="0">
            <x v="155"/>
          </reference>
        </references>
      </pivotArea>
    </format>
    <format dxfId="9292">
      <pivotArea dataOnly="0" labelOnly="1" fieldPosition="0">
        <references count="5">
          <reference field="2" count="1" selected="0">
            <x v="16"/>
          </reference>
          <reference field="12" count="1">
            <x v="226"/>
          </reference>
          <reference field="13" count="1" selected="0">
            <x v="2"/>
          </reference>
          <reference field="14" count="1" selected="0">
            <x v="31"/>
          </reference>
          <reference field="15" count="1" selected="0">
            <x v="156"/>
          </reference>
        </references>
      </pivotArea>
    </format>
    <format dxfId="9291">
      <pivotArea dataOnly="0" labelOnly="1" fieldPosition="0">
        <references count="5">
          <reference field="2" count="1" selected="0">
            <x v="16"/>
          </reference>
          <reference field="12" count="1">
            <x v="224"/>
          </reference>
          <reference field="13" count="1" selected="0">
            <x v="2"/>
          </reference>
          <reference field="14" count="1" selected="0">
            <x v="31"/>
          </reference>
          <reference field="15" count="1" selected="0">
            <x v="157"/>
          </reference>
        </references>
      </pivotArea>
    </format>
    <format dxfId="9290">
      <pivotArea dataOnly="0" labelOnly="1" fieldPosition="0">
        <references count="5">
          <reference field="2" count="1" selected="0">
            <x v="16"/>
          </reference>
          <reference field="12" count="2">
            <x v="92"/>
            <x v="199"/>
          </reference>
          <reference field="13" count="1" selected="0">
            <x v="3"/>
          </reference>
          <reference field="14" count="1" selected="0">
            <x v="0"/>
          </reference>
          <reference field="15" count="1" selected="0">
            <x v="0"/>
          </reference>
        </references>
      </pivotArea>
    </format>
    <format dxfId="9289">
      <pivotArea dataOnly="0" labelOnly="1" fieldPosition="0">
        <references count="5">
          <reference field="2" count="1" selected="0">
            <x v="16"/>
          </reference>
          <reference field="12" count="1">
            <x v="297"/>
          </reference>
          <reference field="13" count="1" selected="0">
            <x v="3"/>
          </reference>
          <reference field="14" count="1" selected="0">
            <x v="0"/>
          </reference>
          <reference field="15" count="1" selected="0">
            <x v="1"/>
          </reference>
        </references>
      </pivotArea>
    </format>
    <format dxfId="9288">
      <pivotArea dataOnly="0" labelOnly="1" fieldPosition="0">
        <references count="5">
          <reference field="2" count="1" selected="0">
            <x v="16"/>
          </reference>
          <reference field="12" count="1">
            <x v="210"/>
          </reference>
          <reference field="13" count="1" selected="0">
            <x v="3"/>
          </reference>
          <reference field="14" count="1" selected="0">
            <x v="1"/>
          </reference>
          <reference field="15" count="1" selected="0">
            <x v="2"/>
          </reference>
        </references>
      </pivotArea>
    </format>
    <format dxfId="9287">
      <pivotArea dataOnly="0" labelOnly="1" fieldPosition="0">
        <references count="5">
          <reference field="2" count="1" selected="0">
            <x v="16"/>
          </reference>
          <reference field="12" count="1">
            <x v="299"/>
          </reference>
          <reference field="13" count="1" selected="0">
            <x v="3"/>
          </reference>
          <reference field="14" count="1" selected="0">
            <x v="1"/>
          </reference>
          <reference field="15" count="1" selected="0">
            <x v="3"/>
          </reference>
        </references>
      </pivotArea>
    </format>
    <format dxfId="9286">
      <pivotArea dataOnly="0" labelOnly="1" fieldPosition="0">
        <references count="5">
          <reference field="2" count="1" selected="0">
            <x v="16"/>
          </reference>
          <reference field="12" count="1">
            <x v="220"/>
          </reference>
          <reference field="13" count="1" selected="0">
            <x v="3"/>
          </reference>
          <reference field="14" count="1" selected="0">
            <x v="1"/>
          </reference>
          <reference field="15" count="1" selected="0">
            <x v="4"/>
          </reference>
        </references>
      </pivotArea>
    </format>
    <format dxfId="9285">
      <pivotArea dataOnly="0" labelOnly="1" fieldPosition="0">
        <references count="5">
          <reference field="2" count="1" selected="0">
            <x v="16"/>
          </reference>
          <reference field="12" count="2">
            <x v="296"/>
            <x v="298"/>
          </reference>
          <reference field="13" count="1" selected="0">
            <x v="3"/>
          </reference>
          <reference field="14" count="1" selected="0">
            <x v="1"/>
          </reference>
          <reference field="15" count="1" selected="0">
            <x v="5"/>
          </reference>
        </references>
      </pivotArea>
    </format>
    <format dxfId="9284">
      <pivotArea dataOnly="0" labelOnly="1" fieldPosition="0">
        <references count="5">
          <reference field="2" count="1" selected="0">
            <x v="17"/>
          </reference>
          <reference field="12" count="2">
            <x v="181"/>
            <x v="234"/>
          </reference>
          <reference field="13" count="1" selected="0">
            <x v="0"/>
          </reference>
          <reference field="14" count="1" selected="0">
            <x v="18"/>
          </reference>
          <reference field="15" count="1" selected="0">
            <x v="73"/>
          </reference>
        </references>
      </pivotArea>
    </format>
    <format dxfId="9283">
      <pivotArea dataOnly="0" labelOnly="1" fieldPosition="0">
        <references count="5">
          <reference field="2" count="1" selected="0">
            <x v="17"/>
          </reference>
          <reference field="12" count="1">
            <x v="169"/>
          </reference>
          <reference field="13" count="1" selected="0">
            <x v="0"/>
          </reference>
          <reference field="14" count="1" selected="0">
            <x v="18"/>
          </reference>
          <reference field="15" count="1" selected="0">
            <x v="74"/>
          </reference>
        </references>
      </pivotArea>
    </format>
    <format dxfId="9282">
      <pivotArea dataOnly="0" labelOnly="1" fieldPosition="0">
        <references count="5">
          <reference field="2" count="1" selected="0">
            <x v="17"/>
          </reference>
          <reference field="12" count="1">
            <x v="205"/>
          </reference>
          <reference field="13" count="1" selected="0">
            <x v="0"/>
          </reference>
          <reference field="14" count="1" selected="0">
            <x v="18"/>
          </reference>
          <reference field="15" count="1" selected="0">
            <x v="77"/>
          </reference>
        </references>
      </pivotArea>
    </format>
    <format dxfId="9281">
      <pivotArea dataOnly="0" labelOnly="1" fieldPosition="0">
        <references count="5">
          <reference field="2" count="1" selected="0">
            <x v="17"/>
          </reference>
          <reference field="12" count="1">
            <x v="312"/>
          </reference>
          <reference field="13" count="1" selected="0">
            <x v="0"/>
          </reference>
          <reference field="14" count="1" selected="0">
            <x v="22"/>
          </reference>
          <reference field="15" count="1" selected="0">
            <x v="92"/>
          </reference>
        </references>
      </pivotArea>
    </format>
    <format dxfId="9280">
      <pivotArea dataOnly="0" labelOnly="1" fieldPosition="0">
        <references count="5">
          <reference field="2" count="1" selected="0">
            <x v="17"/>
          </reference>
          <reference field="12" count="2">
            <x v="121"/>
            <x v="315"/>
          </reference>
          <reference field="13" count="1" selected="0">
            <x v="0"/>
          </reference>
          <reference field="14" count="1" selected="0">
            <x v="22"/>
          </reference>
          <reference field="15" count="1" selected="0">
            <x v="93"/>
          </reference>
        </references>
      </pivotArea>
    </format>
    <format dxfId="9279">
      <pivotArea dataOnly="0" labelOnly="1" fieldPosition="0">
        <references count="5">
          <reference field="2" count="1" selected="0">
            <x v="17"/>
          </reference>
          <reference field="12" count="1">
            <x v="160"/>
          </reference>
          <reference field="13" count="1" selected="0">
            <x v="4"/>
          </reference>
          <reference field="14" count="1" selected="0">
            <x v="8"/>
          </reference>
          <reference field="15" count="1" selected="0">
            <x v="37"/>
          </reference>
        </references>
      </pivotArea>
    </format>
    <format dxfId="9278">
      <pivotArea dataOnly="0" labelOnly="1" fieldPosition="0">
        <references count="5">
          <reference field="2" count="1" selected="0">
            <x v="18"/>
          </reference>
          <reference field="12" count="9">
            <x v="15"/>
            <x v="18"/>
            <x v="23"/>
            <x v="30"/>
            <x v="32"/>
            <x v="38"/>
            <x v="46"/>
            <x v="75"/>
            <x v="289"/>
          </reference>
          <reference field="13" count="1" selected="0">
            <x v="1"/>
          </reference>
          <reference field="14" count="1" selected="0">
            <x v="24"/>
          </reference>
          <reference field="15" count="1" selected="0">
            <x v="104"/>
          </reference>
        </references>
      </pivotArea>
    </format>
    <format dxfId="9277">
      <pivotArea dataOnly="0" labelOnly="1" fieldPosition="0">
        <references count="5">
          <reference field="2" count="1" selected="0">
            <x v="18"/>
          </reference>
          <reference field="12" count="3">
            <x v="87"/>
            <x v="90"/>
            <x v="122"/>
          </reference>
          <reference field="13" count="1" selected="0">
            <x v="1"/>
          </reference>
          <reference field="14" count="1" selected="0">
            <x v="24"/>
          </reference>
          <reference field="15" count="1" selected="0">
            <x v="106"/>
          </reference>
        </references>
      </pivotArea>
    </format>
    <format dxfId="9276">
      <pivotArea dataOnly="0" labelOnly="1" fieldPosition="0">
        <references count="5">
          <reference field="2" count="1" selected="0">
            <x v="18"/>
          </reference>
          <reference field="12" count="2">
            <x v="72"/>
            <x v="88"/>
          </reference>
          <reference field="13" count="1" selected="0">
            <x v="1"/>
          </reference>
          <reference field="14" count="1" selected="0">
            <x v="24"/>
          </reference>
          <reference field="15" count="1" selected="0">
            <x v="107"/>
          </reference>
        </references>
      </pivotArea>
    </format>
    <format dxfId="9275">
      <pivotArea dataOnly="0" labelOnly="1" fieldPosition="0">
        <references count="5">
          <reference field="2" count="1" selected="0">
            <x v="18"/>
          </reference>
          <reference field="12" count="2">
            <x v="71"/>
            <x v="246"/>
          </reference>
          <reference field="13" count="1" selected="0">
            <x v="1"/>
          </reference>
          <reference field="14" count="1" selected="0">
            <x v="24"/>
          </reference>
          <reference field="15" count="1" selected="0">
            <x v="108"/>
          </reference>
        </references>
      </pivotArea>
    </format>
    <format dxfId="9274">
      <pivotArea dataOnly="0" labelOnly="1" fieldPosition="0">
        <references count="5">
          <reference field="2" count="1" selected="0">
            <x v="18"/>
          </reference>
          <reference field="12" count="2">
            <x v="84"/>
            <x v="243"/>
          </reference>
          <reference field="13" count="1" selected="0">
            <x v="1"/>
          </reference>
          <reference field="14" count="1" selected="0">
            <x v="24"/>
          </reference>
          <reference field="15" count="1" selected="0">
            <x v="109"/>
          </reference>
        </references>
      </pivotArea>
    </format>
    <format dxfId="9273">
      <pivotArea dataOnly="0" labelOnly="1" fieldPosition="0">
        <references count="5">
          <reference field="2" count="1" selected="0">
            <x v="18"/>
          </reference>
          <reference field="12" count="1">
            <x v="245"/>
          </reference>
          <reference field="13" count="1" selected="0">
            <x v="1"/>
          </reference>
          <reference field="14" count="1" selected="0">
            <x v="24"/>
          </reference>
          <reference field="15" count="1" selected="0">
            <x v="110"/>
          </reference>
        </references>
      </pivotArea>
    </format>
    <format dxfId="9272">
      <pivotArea dataOnly="0" labelOnly="1" fieldPosition="0">
        <references count="5">
          <reference field="2" count="1" selected="0">
            <x v="18"/>
          </reference>
          <reference field="12" count="3">
            <x v="59"/>
            <x v="89"/>
            <x v="99"/>
          </reference>
          <reference field="13" count="1" selected="0">
            <x v="1"/>
          </reference>
          <reference field="14" count="1" selected="0">
            <x v="24"/>
          </reference>
          <reference field="15" count="1" selected="0">
            <x v="111"/>
          </reference>
        </references>
      </pivotArea>
    </format>
    <format dxfId="9271">
      <pivotArea dataOnly="0" labelOnly="1" fieldPosition="0">
        <references count="5">
          <reference field="2" count="1" selected="0">
            <x v="18"/>
          </reference>
          <reference field="12" count="3">
            <x v="47"/>
            <x v="61"/>
            <x v="123"/>
          </reference>
          <reference field="13" count="1" selected="0">
            <x v="1"/>
          </reference>
          <reference field="14" count="1" selected="0">
            <x v="24"/>
          </reference>
          <reference field="15" count="1" selected="0">
            <x v="112"/>
          </reference>
        </references>
      </pivotArea>
    </format>
    <format dxfId="9270">
      <pivotArea dataOnly="0" labelOnly="1" fieldPosition="0">
        <references count="5">
          <reference field="2" count="1" selected="0">
            <x v="19"/>
          </reference>
          <reference field="12" count="3">
            <x v="203"/>
            <x v="206"/>
            <x v="244"/>
          </reference>
          <reference field="13" count="1" selected="0">
            <x v="0"/>
          </reference>
          <reference field="14" count="1" selected="0">
            <x v="16"/>
          </reference>
          <reference field="15" count="1" selected="0">
            <x v="64"/>
          </reference>
        </references>
      </pivotArea>
    </format>
    <format dxfId="9269">
      <pivotArea dataOnly="0" labelOnly="1" fieldPosition="0">
        <references count="5">
          <reference field="2" count="1" selected="0">
            <x v="19"/>
          </reference>
          <reference field="12" count="1">
            <x v="35"/>
          </reference>
          <reference field="13" count="1" selected="0">
            <x v="2"/>
          </reference>
          <reference field="14" count="1" selected="0">
            <x v="29"/>
          </reference>
          <reference field="15" count="1" selected="0">
            <x v="140"/>
          </reference>
        </references>
      </pivotArea>
    </format>
    <format dxfId="9268">
      <pivotArea dataOnly="0" labelOnly="1" fieldPosition="0">
        <references count="5">
          <reference field="2" count="1" selected="0">
            <x v="19"/>
          </reference>
          <reference field="12" count="1">
            <x v="207"/>
          </reference>
          <reference field="13" count="1" selected="0">
            <x v="2"/>
          </reference>
          <reference field="14" count="1" selected="0">
            <x v="29"/>
          </reference>
          <reference field="15" count="1" selected="0">
            <x v="141"/>
          </reference>
        </references>
      </pivotArea>
    </format>
    <format dxfId="9267">
      <pivotArea dataOnly="0" labelOnly="1" fieldPosition="0">
        <references count="5">
          <reference field="2" count="1" selected="0">
            <x v="19"/>
          </reference>
          <reference field="12" count="1">
            <x v="34"/>
          </reference>
          <reference field="13" count="1" selected="0">
            <x v="2"/>
          </reference>
          <reference field="14" count="1" selected="0">
            <x v="29"/>
          </reference>
          <reference field="15" count="1" selected="0">
            <x v="144"/>
          </reference>
        </references>
      </pivotArea>
    </format>
    <format dxfId="9266">
      <pivotArea dataOnly="0" labelOnly="1" fieldPosition="0">
        <references count="5">
          <reference field="2" count="1" selected="0">
            <x v="19"/>
          </reference>
          <reference field="12" count="1">
            <x v="33"/>
          </reference>
          <reference field="13" count="1" selected="0">
            <x v="2"/>
          </reference>
          <reference field="14" count="1" selected="0">
            <x v="29"/>
          </reference>
          <reference field="15" count="1" selected="0">
            <x v="145"/>
          </reference>
        </references>
      </pivotArea>
    </format>
    <format dxfId="9265">
      <pivotArea dataOnly="0" labelOnly="1" fieldPosition="0">
        <references count="5">
          <reference field="2" count="1" selected="0">
            <x v="19"/>
          </reference>
          <reference field="12" count="1">
            <x v="204"/>
          </reference>
          <reference field="13" count="1" selected="0">
            <x v="2"/>
          </reference>
          <reference field="14" count="1" selected="0">
            <x v="30"/>
          </reference>
          <reference field="15" count="1" selected="0">
            <x v="154"/>
          </reference>
        </references>
      </pivotArea>
    </format>
    <format dxfId="9264">
      <pivotArea dataOnly="0" labelOnly="1" fieldPosition="0">
        <references count="5">
          <reference field="2" count="1" selected="0">
            <x v="19"/>
          </reference>
          <reference field="12" count="3">
            <x v="238"/>
            <x v="239"/>
            <x v="240"/>
          </reference>
          <reference field="13" count="1" selected="0">
            <x v="3"/>
          </reference>
          <reference field="14" count="1" selected="0">
            <x v="6"/>
          </reference>
          <reference field="15" count="1" selected="0">
            <x v="28"/>
          </reference>
        </references>
      </pivotArea>
    </format>
    <format dxfId="9263">
      <pivotArea dataOnly="0" labelOnly="1" fieldPosition="0">
        <references count="5">
          <reference field="2" count="1" selected="0">
            <x v="19"/>
          </reference>
          <reference field="12" count="1">
            <x v="255"/>
          </reference>
          <reference field="13" count="1" selected="0">
            <x v="4"/>
          </reference>
          <reference field="14" count="1" selected="0">
            <x v="8"/>
          </reference>
          <reference field="15" count="1" selected="0">
            <x v="35"/>
          </reference>
        </references>
      </pivotArea>
    </format>
    <format dxfId="9262">
      <pivotArea dataOnly="0" labelOnly="1" fieldPosition="0">
        <references count="5">
          <reference field="2" count="1" selected="0">
            <x v="19"/>
          </reference>
          <reference field="12" count="1">
            <x v="208"/>
          </reference>
          <reference field="13" count="1" selected="0">
            <x v="4"/>
          </reference>
          <reference field="14" count="1" selected="0">
            <x v="8"/>
          </reference>
          <reference field="15" count="1" selected="0">
            <x v="36"/>
          </reference>
        </references>
      </pivotArea>
    </format>
    <format dxfId="9261">
      <pivotArea dataOnly="0" labelOnly="1" fieldPosition="0">
        <references count="5">
          <reference field="2" count="1" selected="0">
            <x v="19"/>
          </reference>
          <reference field="12" count="3">
            <x v="232"/>
            <x v="233"/>
            <x v="252"/>
          </reference>
          <reference field="13" count="1" selected="0">
            <x v="4"/>
          </reference>
          <reference field="14" count="1" selected="0">
            <x v="9"/>
          </reference>
          <reference field="15" count="1" selected="0">
            <x v="40"/>
          </reference>
        </references>
      </pivotArea>
    </format>
    <format dxfId="9260">
      <pivotArea dataOnly="0" labelOnly="1" fieldPosition="0">
        <references count="5">
          <reference field="2" count="1" selected="0">
            <x v="19"/>
          </reference>
          <reference field="12" count="1">
            <x v="247"/>
          </reference>
          <reference field="13" count="1" selected="0">
            <x v="4"/>
          </reference>
          <reference field="14" count="1" selected="0">
            <x v="9"/>
          </reference>
          <reference field="15" count="1" selected="0">
            <x v="41"/>
          </reference>
        </references>
      </pivotArea>
    </format>
    <format dxfId="9259">
      <pivotArea dataOnly="0" labelOnly="1" fieldPosition="0">
        <references count="5">
          <reference field="2" count="1" selected="0">
            <x v="19"/>
          </reference>
          <reference field="12" count="1">
            <x v="248"/>
          </reference>
          <reference field="13" count="1" selected="0">
            <x v="4"/>
          </reference>
          <reference field="14" count="1" selected="0">
            <x v="9"/>
          </reference>
          <reference field="15" count="1" selected="0">
            <x v="42"/>
          </reference>
        </references>
      </pivotArea>
    </format>
    <format dxfId="9258">
      <pivotArea dataOnly="0" labelOnly="1" fieldPosition="0">
        <references count="5">
          <reference field="2" count="1" selected="0">
            <x v="19"/>
          </reference>
          <reference field="12" count="1">
            <x v="241"/>
          </reference>
          <reference field="13" count="1" selected="0">
            <x v="4"/>
          </reference>
          <reference field="14" count="1" selected="0">
            <x v="9"/>
          </reference>
          <reference field="15" count="1" selected="0">
            <x v="43"/>
          </reference>
        </references>
      </pivotArea>
    </format>
    <format dxfId="9257">
      <pivotArea dataOnly="0" labelOnly="1" fieldPosition="0">
        <references count="5">
          <reference field="2" count="1" selected="0">
            <x v="19"/>
          </reference>
          <reference field="12" count="1">
            <x v="39"/>
          </reference>
          <reference field="13" count="1" selected="0">
            <x v="4"/>
          </reference>
          <reference field="14" count="1" selected="0">
            <x v="10"/>
          </reference>
          <reference field="15" count="1" selected="0">
            <x v="44"/>
          </reference>
        </references>
      </pivotArea>
    </format>
    <format dxfId="9256">
      <pivotArea dataOnly="0" labelOnly="1" fieldPosition="0">
        <references count="5">
          <reference field="2" count="1" selected="0">
            <x v="19"/>
          </reference>
          <reference field="12" count="1">
            <x v="37"/>
          </reference>
          <reference field="13" count="1" selected="0">
            <x v="4"/>
          </reference>
          <reference field="14" count="1" selected="0">
            <x v="10"/>
          </reference>
          <reference field="15" count="1" selected="0">
            <x v="45"/>
          </reference>
        </references>
      </pivotArea>
    </format>
    <format dxfId="9255">
      <pivotArea dataOnly="0" labelOnly="1" fieldPosition="0">
        <references count="5">
          <reference field="2" count="1" selected="0">
            <x v="19"/>
          </reference>
          <reference field="12" count="1">
            <x v="40"/>
          </reference>
          <reference field="13" count="1" selected="0">
            <x v="4"/>
          </reference>
          <reference field="14" count="1" selected="0">
            <x v="10"/>
          </reference>
          <reference field="15" count="1" selected="0">
            <x v="46"/>
          </reference>
        </references>
      </pivotArea>
    </format>
    <format dxfId="9254">
      <pivotArea dataOnly="0" labelOnly="1" fieldPosition="0">
        <references count="5">
          <reference field="2" count="1" selected="0">
            <x v="19"/>
          </reference>
          <reference field="12" count="1">
            <x v="36"/>
          </reference>
          <reference field="13" count="1" selected="0">
            <x v="4"/>
          </reference>
          <reference field="14" count="1" selected="0">
            <x v="10"/>
          </reference>
          <reference field="15" count="1" selected="0">
            <x v="47"/>
          </reference>
        </references>
      </pivotArea>
    </format>
    <format dxfId="9253">
      <pivotArea dataOnly="0" labelOnly="1" fieldPosition="0">
        <references count="5">
          <reference field="2" count="1" selected="0">
            <x v="19"/>
          </reference>
          <reference field="12" count="1">
            <x v="65"/>
          </reference>
          <reference field="13" count="1" selected="0">
            <x v="4"/>
          </reference>
          <reference field="14" count="1" selected="0">
            <x v="11"/>
          </reference>
          <reference field="15" count="1" selected="0">
            <x v="48"/>
          </reference>
        </references>
      </pivotArea>
    </format>
    <format dxfId="9252">
      <pivotArea dataOnly="0" labelOnly="1" fieldPosition="0">
        <references count="5">
          <reference field="2" count="1" selected="0">
            <x v="19"/>
          </reference>
          <reference field="12" count="1">
            <x v="63"/>
          </reference>
          <reference field="13" count="1" selected="0">
            <x v="4"/>
          </reference>
          <reference field="14" count="1" selected="0">
            <x v="11"/>
          </reference>
          <reference field="15" count="1" selected="0">
            <x v="49"/>
          </reference>
        </references>
      </pivotArea>
    </format>
    <format dxfId="9251">
      <pivotArea dataOnly="0" labelOnly="1" fieldPosition="0">
        <references count="5">
          <reference field="2" count="1" selected="0">
            <x v="19"/>
          </reference>
          <reference field="12" count="2">
            <x v="45"/>
            <x v="100"/>
          </reference>
          <reference field="13" count="1" selected="0">
            <x v="4"/>
          </reference>
          <reference field="14" count="1" selected="0">
            <x v="12"/>
          </reference>
          <reference field="15" count="1" selected="0">
            <x v="50"/>
          </reference>
        </references>
      </pivotArea>
    </format>
    <format dxfId="9250">
      <pivotArea dataOnly="0" labelOnly="1" fieldPosition="0">
        <references count="5">
          <reference field="2" count="1" selected="0">
            <x v="19"/>
          </reference>
          <reference field="12" count="1">
            <x v="228"/>
          </reference>
          <reference field="13" count="1" selected="0">
            <x v="4"/>
          </reference>
          <reference field="14" count="1" selected="0">
            <x v="13"/>
          </reference>
          <reference field="15" count="1" selected="0">
            <x v="51"/>
          </reference>
        </references>
      </pivotArea>
    </format>
    <format dxfId="9249">
      <pivotArea dataOnly="0" labelOnly="1" fieldPosition="0">
        <references count="5">
          <reference field="2" count="1" selected="0">
            <x v="19"/>
          </reference>
          <reference field="12" count="1">
            <x v="230"/>
          </reference>
          <reference field="13" count="1" selected="0">
            <x v="4"/>
          </reference>
          <reference field="14" count="1" selected="0">
            <x v="13"/>
          </reference>
          <reference field="15" count="1" selected="0">
            <x v="52"/>
          </reference>
        </references>
      </pivotArea>
    </format>
    <format dxfId="9248">
      <pivotArea dataOnly="0" labelOnly="1" fieldPosition="0">
        <references count="5">
          <reference field="2" count="1" selected="0">
            <x v="19"/>
          </reference>
          <reference field="12" count="1">
            <x v="229"/>
          </reference>
          <reference field="13" count="1" selected="0">
            <x v="4"/>
          </reference>
          <reference field="14" count="1" selected="0">
            <x v="13"/>
          </reference>
          <reference field="15" count="1" selected="0">
            <x v="53"/>
          </reference>
        </references>
      </pivotArea>
    </format>
    <format dxfId="9247">
      <pivotArea dataOnly="0" labelOnly="1" fieldPosition="0">
        <references count="5">
          <reference field="2" count="1" selected="0">
            <x v="19"/>
          </reference>
          <reference field="12" count="1">
            <x v="209"/>
          </reference>
          <reference field="13" count="1" selected="0">
            <x v="4"/>
          </reference>
          <reference field="14" count="1" selected="0">
            <x v="14"/>
          </reference>
          <reference field="15" count="1" selected="0">
            <x v="54"/>
          </reference>
        </references>
      </pivotArea>
    </format>
    <format dxfId="9246">
      <pivotArea dataOnly="0" labelOnly="1" fieldPosition="0">
        <references count="5">
          <reference field="2" count="1" selected="0">
            <x v="19"/>
          </reference>
          <reference field="12" count="1">
            <x v="102"/>
          </reference>
          <reference field="13" count="1" selected="0">
            <x v="4"/>
          </reference>
          <reference field="14" count="1" selected="0">
            <x v="14"/>
          </reference>
          <reference field="15" count="1" selected="0">
            <x v="55"/>
          </reference>
        </references>
      </pivotArea>
    </format>
    <format dxfId="9245">
      <pivotArea dataOnly="0" labelOnly="1" fieldPosition="0">
        <references count="5">
          <reference field="2" count="1" selected="0">
            <x v="19"/>
          </reference>
          <reference field="12" count="2">
            <x v="253"/>
            <x v="254"/>
          </reference>
          <reference field="13" count="1" selected="0">
            <x v="4"/>
          </reference>
          <reference field="14" count="1" selected="0">
            <x v="15"/>
          </reference>
          <reference field="15" count="1" selected="0">
            <x v="56"/>
          </reference>
        </references>
      </pivotArea>
    </format>
    <format dxfId="9244">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9243">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9242">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9241">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9240">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9239">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9238">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9237">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9236">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9235">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9234">
      <pivotArea dataOnly="0" labelOnly="1" fieldPosition="0">
        <references count="6">
          <reference field="2" count="1" selected="0">
            <x v="0"/>
          </reference>
          <reference field="8" count="1">
            <x v="48"/>
          </reference>
          <reference field="12" count="1" selected="0">
            <x v="218"/>
          </reference>
          <reference field="13" count="1" selected="0">
            <x v="0"/>
          </reference>
          <reference field="14" count="1" selected="0">
            <x v="16"/>
          </reference>
          <reference field="15" count="1" selected="0">
            <x v="57"/>
          </reference>
        </references>
      </pivotArea>
    </format>
    <format dxfId="9233">
      <pivotArea dataOnly="0" labelOnly="1" fieldPosition="0">
        <references count="6">
          <reference field="2" count="1" selected="0">
            <x v="0"/>
          </reference>
          <reference field="8" count="3">
            <x v="0"/>
            <x v="27"/>
            <x v="171"/>
          </reference>
          <reference field="12" count="1" selected="0">
            <x v="79"/>
          </reference>
          <reference field="13" count="1" selected="0">
            <x v="0"/>
          </reference>
          <reference field="14" count="1" selected="0">
            <x v="17"/>
          </reference>
          <reference field="15" count="1" selected="0">
            <x v="65"/>
          </reference>
        </references>
      </pivotArea>
    </format>
    <format dxfId="9232">
      <pivotArea dataOnly="0" labelOnly="1" fieldPosition="0">
        <references count="6">
          <reference field="2" count="1" selected="0">
            <x v="0"/>
          </reference>
          <reference field="8" count="9">
            <x v="0"/>
            <x v="25"/>
            <x v="27"/>
            <x v="96"/>
            <x v="108"/>
            <x v="165"/>
            <x v="169"/>
            <x v="171"/>
            <x v="174"/>
          </reference>
          <reference field="12" count="1" selected="0">
            <x v="282"/>
          </reference>
          <reference field="13" count="1" selected="0">
            <x v="0"/>
          </reference>
          <reference field="14" count="1" selected="0">
            <x v="17"/>
          </reference>
          <reference field="15" count="1" selected="0">
            <x v="66"/>
          </reference>
        </references>
      </pivotArea>
    </format>
    <format dxfId="9231">
      <pivotArea dataOnly="0" labelOnly="1" fieldPosition="0">
        <references count="6">
          <reference field="2" count="1" selected="0">
            <x v="0"/>
          </reference>
          <reference field="8" count="1">
            <x v="0"/>
          </reference>
          <reference field="12" count="1" selected="0">
            <x v="283"/>
          </reference>
          <reference field="13" count="1" selected="0">
            <x v="0"/>
          </reference>
          <reference field="14" count="1" selected="0">
            <x v="17"/>
          </reference>
          <reference field="15" count="1" selected="0">
            <x v="66"/>
          </reference>
        </references>
      </pivotArea>
    </format>
    <format dxfId="9230">
      <pivotArea dataOnly="0" labelOnly="1" fieldPosition="0">
        <references count="6">
          <reference field="2" count="1" selected="0">
            <x v="0"/>
          </reference>
          <reference field="8" count="4">
            <x v="0"/>
            <x v="25"/>
            <x v="108"/>
            <x v="109"/>
          </reference>
          <reference field="12" count="1" selected="0">
            <x v="281"/>
          </reference>
          <reference field="13" count="1" selected="0">
            <x v="0"/>
          </reference>
          <reference field="14" count="1" selected="0">
            <x v="17"/>
          </reference>
          <reference field="15" count="1" selected="0">
            <x v="67"/>
          </reference>
        </references>
      </pivotArea>
    </format>
    <format dxfId="9229">
      <pivotArea dataOnly="0" labelOnly="1" fieldPosition="0">
        <references count="6">
          <reference field="2" count="1" selected="0">
            <x v="0"/>
          </reference>
          <reference field="8" count="1">
            <x v="0"/>
          </reference>
          <reference field="12" count="1" selected="0">
            <x v="286"/>
          </reference>
          <reference field="13" count="1" selected="0">
            <x v="0"/>
          </reference>
          <reference field="14" count="1" selected="0">
            <x v="17"/>
          </reference>
          <reference field="15" count="1" selected="0">
            <x v="67"/>
          </reference>
        </references>
      </pivotArea>
    </format>
    <format dxfId="9228">
      <pivotArea dataOnly="0" labelOnly="1" fieldPosition="0">
        <references count="6">
          <reference field="2" count="1" selected="0">
            <x v="0"/>
          </reference>
          <reference field="8" count="4">
            <x v="0"/>
            <x v="28"/>
            <x v="166"/>
            <x v="172"/>
          </reference>
          <reference field="12" count="1" selected="0">
            <x v="58"/>
          </reference>
          <reference field="13" count="1" selected="0">
            <x v="0"/>
          </reference>
          <reference field="14" count="1" selected="0">
            <x v="17"/>
          </reference>
          <reference field="15" count="1" selected="0">
            <x v="68"/>
          </reference>
        </references>
      </pivotArea>
    </format>
    <format dxfId="9227">
      <pivotArea dataOnly="0" labelOnly="1" fieldPosition="0">
        <references count="6">
          <reference field="2" count="1" selected="0">
            <x v="0"/>
          </reference>
          <reference field="8" count="5">
            <x v="0"/>
            <x v="1"/>
            <x v="24"/>
            <x v="31"/>
            <x v="100"/>
          </reference>
          <reference field="12" count="1" selected="0">
            <x v="28"/>
          </reference>
          <reference field="13" count="1" selected="0">
            <x v="0"/>
          </reference>
          <reference field="14" count="1" selected="0">
            <x v="17"/>
          </reference>
          <reference field="15" count="1" selected="0">
            <x v="69"/>
          </reference>
        </references>
      </pivotArea>
    </format>
    <format dxfId="9226">
      <pivotArea dataOnly="0" labelOnly="1" fieldPosition="0">
        <references count="6">
          <reference field="2" count="1" selected="0">
            <x v="0"/>
          </reference>
          <reference field="8" count="1">
            <x v="66"/>
          </reference>
          <reference field="12" count="1" selected="0">
            <x v="261"/>
          </reference>
          <reference field="13" count="1" selected="0">
            <x v="0"/>
          </reference>
          <reference field="14" count="1" selected="0">
            <x v="17"/>
          </reference>
          <reference field="15" count="1" selected="0">
            <x v="69"/>
          </reference>
        </references>
      </pivotArea>
    </format>
    <format dxfId="9225">
      <pivotArea dataOnly="0" labelOnly="1" fieldPosition="0">
        <references count="6">
          <reference field="2" count="1" selected="0">
            <x v="0"/>
          </reference>
          <reference field="8" count="5">
            <x v="0"/>
            <x v="56"/>
            <x v="126"/>
            <x v="136"/>
            <x v="219"/>
          </reference>
          <reference field="12" count="1" selected="0">
            <x v="174"/>
          </reference>
          <reference field="13" count="1" selected="0">
            <x v="0"/>
          </reference>
          <reference field="14" count="1" selected="0">
            <x v="19"/>
          </reference>
          <reference field="15" count="1" selected="0">
            <x v="78"/>
          </reference>
        </references>
      </pivotArea>
    </format>
    <format dxfId="9224">
      <pivotArea dataOnly="0" labelOnly="1" fieldPosition="0">
        <references count="6">
          <reference field="2" count="1" selected="0">
            <x v="0"/>
          </reference>
          <reference field="8" count="4">
            <x v="0"/>
            <x v="56"/>
            <x v="136"/>
            <x v="219"/>
          </reference>
          <reference field="12" count="1" selected="0">
            <x v="8"/>
          </reference>
          <reference field="13" count="1" selected="0">
            <x v="0"/>
          </reference>
          <reference field="14" count="1" selected="0">
            <x v="19"/>
          </reference>
          <reference field="15" count="1" selected="0">
            <x v="79"/>
          </reference>
        </references>
      </pivotArea>
    </format>
    <format dxfId="9223">
      <pivotArea dataOnly="0" labelOnly="1" fieldPosition="0">
        <references count="6">
          <reference field="2" count="1" selected="0">
            <x v="0"/>
          </reference>
          <reference field="8" count="8">
            <x v="0"/>
            <x v="56"/>
            <x v="67"/>
            <x v="102"/>
            <x v="107"/>
            <x v="126"/>
            <x v="136"/>
            <x v="219"/>
          </reference>
          <reference field="12" count="1" selected="0">
            <x v="7"/>
          </reference>
          <reference field="13" count="1" selected="0">
            <x v="0"/>
          </reference>
          <reference field="14" count="1" selected="0">
            <x v="19"/>
          </reference>
          <reference field="15" count="1" selected="0">
            <x v="80"/>
          </reference>
        </references>
      </pivotArea>
    </format>
    <format dxfId="9222">
      <pivotArea dataOnly="0" labelOnly="1" fieldPosition="0">
        <references count="6">
          <reference field="2" count="1" selected="0">
            <x v="0"/>
          </reference>
          <reference field="8" count="1">
            <x v="0"/>
          </reference>
          <reference field="12" count="1" selected="0">
            <x v="184"/>
          </reference>
          <reference field="13" count="1" selected="0">
            <x v="1"/>
          </reference>
          <reference field="14" count="1" selected="0">
            <x v="23"/>
          </reference>
          <reference field="15" count="1" selected="0">
            <x v="94"/>
          </reference>
        </references>
      </pivotArea>
    </format>
    <format dxfId="9221">
      <pivotArea dataOnly="0" labelOnly="1" fieldPosition="0">
        <references count="6">
          <reference field="2" count="1" selected="0">
            <x v="0"/>
          </reference>
          <reference field="8" count="3">
            <x v="0"/>
            <x v="26"/>
            <x v="170"/>
          </reference>
          <reference field="12" count="1" selected="0">
            <x v="185"/>
          </reference>
          <reference field="13" count="1" selected="0">
            <x v="1"/>
          </reference>
          <reference field="14" count="1" selected="0">
            <x v="23"/>
          </reference>
          <reference field="15" count="1" selected="0">
            <x v="95"/>
          </reference>
        </references>
      </pivotArea>
    </format>
    <format dxfId="9220">
      <pivotArea dataOnly="0" labelOnly="1" fieldPosition="0">
        <references count="6">
          <reference field="2" count="1" selected="0">
            <x v="0"/>
          </reference>
          <reference field="8" count="5">
            <x v="0"/>
            <x v="26"/>
            <x v="113"/>
            <x v="147"/>
            <x v="170"/>
          </reference>
          <reference field="12" count="1" selected="0">
            <x v="275"/>
          </reference>
          <reference field="13" count="1" selected="0">
            <x v="1"/>
          </reference>
          <reference field="14" count="1" selected="0">
            <x v="23"/>
          </reference>
          <reference field="15" count="1" selected="0">
            <x v="95"/>
          </reference>
        </references>
      </pivotArea>
    </format>
    <format dxfId="9219">
      <pivotArea dataOnly="0" labelOnly="1" fieldPosition="0">
        <references count="6">
          <reference field="2" count="1" selected="0">
            <x v="0"/>
          </reference>
          <reference field="8" count="1">
            <x v="0"/>
          </reference>
          <reference field="12" count="1" selected="0">
            <x v="191"/>
          </reference>
          <reference field="13" count="1" selected="0">
            <x v="1"/>
          </reference>
          <reference field="14" count="1" selected="0">
            <x v="23"/>
          </reference>
          <reference field="15" count="1" selected="0">
            <x v="96"/>
          </reference>
        </references>
      </pivotArea>
    </format>
    <format dxfId="9218">
      <pivotArea dataOnly="0" labelOnly="1" fieldPosition="0">
        <references count="6">
          <reference field="2" count="1" selected="0">
            <x v="0"/>
          </reference>
          <reference field="8" count="1">
            <x v="0"/>
          </reference>
          <reference field="12" count="1" selected="0">
            <x v="29"/>
          </reference>
          <reference field="13" count="1" selected="0">
            <x v="1"/>
          </reference>
          <reference field="14" count="1" selected="0">
            <x v="23"/>
          </reference>
          <reference field="15" count="1" selected="0">
            <x v="97"/>
          </reference>
        </references>
      </pivotArea>
    </format>
    <format dxfId="9217">
      <pivotArea dataOnly="0" labelOnly="1" fieldPosition="0">
        <references count="6">
          <reference field="2" count="1" selected="0">
            <x v="0"/>
          </reference>
          <reference field="8" count="3">
            <x v="0"/>
            <x v="26"/>
            <x v="170"/>
          </reference>
          <reference field="12" count="1" selected="0">
            <x v="188"/>
          </reference>
          <reference field="13" count="1" selected="0">
            <x v="1"/>
          </reference>
          <reference field="14" count="1" selected="0">
            <x v="23"/>
          </reference>
          <reference field="15" count="1" selected="0">
            <x v="98"/>
          </reference>
        </references>
      </pivotArea>
    </format>
    <format dxfId="9216">
      <pivotArea dataOnly="0" labelOnly="1" fieldPosition="0">
        <references count="6">
          <reference field="2" count="1" selected="0">
            <x v="0"/>
          </reference>
          <reference field="8" count="3">
            <x v="0"/>
            <x v="26"/>
            <x v="170"/>
          </reference>
          <reference field="12" count="1" selected="0">
            <x v="187"/>
          </reference>
          <reference field="13" count="1" selected="0">
            <x v="1"/>
          </reference>
          <reference field="14" count="1" selected="0">
            <x v="23"/>
          </reference>
          <reference field="15" count="1" selected="0">
            <x v="99"/>
          </reference>
        </references>
      </pivotArea>
    </format>
    <format dxfId="9215">
      <pivotArea dataOnly="0" labelOnly="1" fieldPosition="0">
        <references count="6">
          <reference field="2" count="1" selected="0">
            <x v="0"/>
          </reference>
          <reference field="8" count="1">
            <x v="0"/>
          </reference>
          <reference field="12" count="1" selected="0">
            <x v="189"/>
          </reference>
          <reference field="13" count="1" selected="0">
            <x v="1"/>
          </reference>
          <reference field="14" count="1" selected="0">
            <x v="23"/>
          </reference>
          <reference field="15" count="1" selected="0">
            <x v="100"/>
          </reference>
        </references>
      </pivotArea>
    </format>
    <format dxfId="9214">
      <pivotArea dataOnly="0" labelOnly="1" fieldPosition="0">
        <references count="6">
          <reference field="2" count="1" selected="0">
            <x v="0"/>
          </reference>
          <reference field="8" count="2">
            <x v="0"/>
            <x v="119"/>
          </reference>
          <reference field="12" count="1" selected="0">
            <x v="26"/>
          </reference>
          <reference field="13" count="1" selected="0">
            <x v="1"/>
          </reference>
          <reference field="14" count="1" selected="0">
            <x v="23"/>
          </reference>
          <reference field="15" count="1" selected="0">
            <x v="101"/>
          </reference>
        </references>
      </pivotArea>
    </format>
    <format dxfId="9213">
      <pivotArea dataOnly="0" labelOnly="1" fieldPosition="0">
        <references count="6">
          <reference field="2" count="1" selected="0">
            <x v="0"/>
          </reference>
          <reference field="8" count="9">
            <x v="0"/>
            <x v="26"/>
            <x v="109"/>
            <x v="145"/>
            <x v="146"/>
            <x v="164"/>
            <x v="167"/>
            <x v="170"/>
            <x v="218"/>
          </reference>
          <reference field="12" count="1" selected="0">
            <x v="186"/>
          </reference>
          <reference field="13" count="1" selected="0">
            <x v="1"/>
          </reference>
          <reference field="14" count="1" selected="0">
            <x v="23"/>
          </reference>
          <reference field="15" count="1" selected="0">
            <x v="102"/>
          </reference>
        </references>
      </pivotArea>
    </format>
    <format dxfId="9212">
      <pivotArea dataOnly="0" labelOnly="1" fieldPosition="0">
        <references count="6">
          <reference field="2" count="1" selected="0">
            <x v="0"/>
          </reference>
          <reference field="8" count="1">
            <x v="0"/>
          </reference>
          <reference field="12" count="1" selected="0">
            <x v="190"/>
          </reference>
          <reference field="13" count="1" selected="0">
            <x v="1"/>
          </reference>
          <reference field="14" count="1" selected="0">
            <x v="23"/>
          </reference>
          <reference field="15" count="1" selected="0">
            <x v="103"/>
          </reference>
        </references>
      </pivotArea>
    </format>
    <format dxfId="9211">
      <pivotArea dataOnly="0" labelOnly="1" fieldPosition="0">
        <references count="6">
          <reference field="2" count="1" selected="0">
            <x v="0"/>
          </reference>
          <reference field="8" count="1">
            <x v="0"/>
          </reference>
          <reference field="12" count="1" selected="0">
            <x v="9"/>
          </reference>
          <reference field="13" count="1" selected="0">
            <x v="1"/>
          </reference>
          <reference field="14" count="1" selected="0">
            <x v="26"/>
          </reference>
          <reference field="15" count="1" selected="0">
            <x v="130"/>
          </reference>
        </references>
      </pivotArea>
    </format>
    <format dxfId="9210">
      <pivotArea dataOnly="0" labelOnly="1" fieldPosition="0">
        <references count="6">
          <reference field="2" count="1" selected="0">
            <x v="1"/>
          </reference>
          <reference field="8" count="4">
            <x v="0"/>
            <x v="41"/>
            <x v="193"/>
            <x v="197"/>
          </reference>
          <reference field="12" count="1" selected="0">
            <x v="22"/>
          </reference>
          <reference field="13" count="1" selected="0">
            <x v="1"/>
          </reference>
          <reference field="14" count="1" selected="0">
            <x v="25"/>
          </reference>
          <reference field="15" count="1" selected="0">
            <x v="114"/>
          </reference>
        </references>
      </pivotArea>
    </format>
    <format dxfId="9209">
      <pivotArea dataOnly="0" labelOnly="1" fieldPosition="0">
        <references count="6">
          <reference field="2" count="1" selected="0">
            <x v="1"/>
          </reference>
          <reference field="8" count="9">
            <x v="0"/>
            <x v="41"/>
            <x v="81"/>
            <x v="192"/>
            <x v="193"/>
            <x v="195"/>
            <x v="196"/>
            <x v="197"/>
            <x v="198"/>
          </reference>
          <reference field="12" count="1" selected="0">
            <x v="44"/>
          </reference>
          <reference field="13" count="1" selected="0">
            <x v="1"/>
          </reference>
          <reference field="14" count="1" selected="0">
            <x v="25"/>
          </reference>
          <reference field="15" count="1" selected="0">
            <x v="114"/>
          </reference>
        </references>
      </pivotArea>
    </format>
    <format dxfId="9208">
      <pivotArea dataOnly="0" labelOnly="1" fieldPosition="0">
        <references count="6">
          <reference field="2" count="1" selected="0">
            <x v="1"/>
          </reference>
          <reference field="8" count="1">
            <x v="53"/>
          </reference>
          <reference field="12" count="1" selected="0">
            <x v="52"/>
          </reference>
          <reference field="13" count="1" selected="0">
            <x v="1"/>
          </reference>
          <reference field="14" count="1" selected="0">
            <x v="25"/>
          </reference>
          <reference field="15" count="1" selected="0">
            <x v="114"/>
          </reference>
        </references>
      </pivotArea>
    </format>
    <format dxfId="9207">
      <pivotArea dataOnly="0" labelOnly="1" fieldPosition="0">
        <references count="6">
          <reference field="2" count="1" selected="0">
            <x v="1"/>
          </reference>
          <reference field="8" count="3">
            <x v="36"/>
            <x v="53"/>
            <x v="182"/>
          </reference>
          <reference field="12" count="1" selected="0">
            <x v="56"/>
          </reference>
          <reference field="13" count="1" selected="0">
            <x v="1"/>
          </reference>
          <reference field="14" count="1" selected="0">
            <x v="25"/>
          </reference>
          <reference field="15" count="1" selected="0">
            <x v="114"/>
          </reference>
        </references>
      </pivotArea>
    </format>
    <format dxfId="9206">
      <pivotArea dataOnly="0" labelOnly="1" fieldPosition="0">
        <references count="6">
          <reference field="2" count="1" selected="0">
            <x v="1"/>
          </reference>
          <reference field="8" count="1">
            <x v="0"/>
          </reference>
          <reference field="12" count="1" selected="0">
            <x v="176"/>
          </reference>
          <reference field="13" count="1" selected="0">
            <x v="1"/>
          </reference>
          <reference field="14" count="1" selected="0">
            <x v="25"/>
          </reference>
          <reference field="15" count="1" selected="0">
            <x v="114"/>
          </reference>
        </references>
      </pivotArea>
    </format>
    <format dxfId="9205">
      <pivotArea dataOnly="0" labelOnly="1" fieldPosition="0">
        <references count="6">
          <reference field="2" count="1" selected="0">
            <x v="1"/>
          </reference>
          <reference field="8" count="13">
            <x v="0"/>
            <x v="74"/>
            <x v="81"/>
            <x v="83"/>
            <x v="100"/>
            <x v="120"/>
            <x v="190"/>
            <x v="193"/>
            <x v="195"/>
            <x v="197"/>
            <x v="207"/>
            <x v="208"/>
            <x v="209"/>
          </reference>
          <reference field="12" count="1" selected="0">
            <x v="179"/>
          </reference>
          <reference field="13" count="1" selected="0">
            <x v="1"/>
          </reference>
          <reference field="14" count="1" selected="0">
            <x v="25"/>
          </reference>
          <reference field="15" count="1" selected="0">
            <x v="114"/>
          </reference>
        </references>
      </pivotArea>
    </format>
    <format dxfId="9204">
      <pivotArea dataOnly="0" labelOnly="1" fieldPosition="0">
        <references count="6">
          <reference field="2" count="1" selected="0">
            <x v="1"/>
          </reference>
          <reference field="8" count="11">
            <x v="0"/>
            <x v="39"/>
            <x v="40"/>
            <x v="44"/>
            <x v="45"/>
            <x v="52"/>
            <x v="82"/>
            <x v="192"/>
            <x v="195"/>
            <x v="197"/>
            <x v="204"/>
          </reference>
          <reference field="12" count="1" selected="0">
            <x v="182"/>
          </reference>
          <reference field="13" count="1" selected="0">
            <x v="1"/>
          </reference>
          <reference field="14" count="1" selected="0">
            <x v="25"/>
          </reference>
          <reference field="15" count="1" selected="0">
            <x v="114"/>
          </reference>
        </references>
      </pivotArea>
    </format>
    <format dxfId="9203">
      <pivotArea dataOnly="0" labelOnly="1" fieldPosition="0">
        <references count="6">
          <reference field="2" count="1" selected="0">
            <x v="1"/>
          </reference>
          <reference field="8" count="1">
            <x v="53"/>
          </reference>
          <reference field="12" count="1" selected="0">
            <x v="194"/>
          </reference>
          <reference field="13" count="1" selected="0">
            <x v="1"/>
          </reference>
          <reference field="14" count="1" selected="0">
            <x v="25"/>
          </reference>
          <reference field="15" count="1" selected="0">
            <x v="114"/>
          </reference>
        </references>
      </pivotArea>
    </format>
    <format dxfId="9202">
      <pivotArea dataOnly="0" labelOnly="1" fieldPosition="0">
        <references count="6">
          <reference field="2" count="1" selected="0">
            <x v="1"/>
          </reference>
          <reference field="8" count="1">
            <x v="53"/>
          </reference>
          <reference field="12" count="1" selected="0">
            <x v="42"/>
          </reference>
          <reference field="13" count="1" selected="0">
            <x v="1"/>
          </reference>
          <reference field="14" count="1" selected="0">
            <x v="25"/>
          </reference>
          <reference field="15" count="1" selected="0">
            <x v="115"/>
          </reference>
        </references>
      </pivotArea>
    </format>
    <format dxfId="9201">
      <pivotArea dataOnly="0" labelOnly="1" fieldPosition="0">
        <references count="6">
          <reference field="2" count="1" selected="0">
            <x v="1"/>
          </reference>
          <reference field="8" count="1">
            <x v="53"/>
          </reference>
          <reference field="12" count="1" selected="0">
            <x v="68"/>
          </reference>
          <reference field="13" count="1" selected="0">
            <x v="1"/>
          </reference>
          <reference field="14" count="1" selected="0">
            <x v="25"/>
          </reference>
          <reference field="15" count="1" selected="0">
            <x v="116"/>
          </reference>
        </references>
      </pivotArea>
    </format>
    <format dxfId="9200">
      <pivotArea dataOnly="0" labelOnly="1" fieldPosition="0">
        <references count="6">
          <reference field="2" count="1" selected="0">
            <x v="1"/>
          </reference>
          <reference field="8" count="3">
            <x v="0"/>
            <x v="47"/>
            <x v="198"/>
          </reference>
          <reference field="12" count="1" selected="0">
            <x v="183"/>
          </reference>
          <reference field="13" count="1" selected="0">
            <x v="1"/>
          </reference>
          <reference field="14" count="1" selected="0">
            <x v="25"/>
          </reference>
          <reference field="15" count="1" selected="0">
            <x v="116"/>
          </reference>
        </references>
      </pivotArea>
    </format>
    <format dxfId="9199">
      <pivotArea dataOnly="0" labelOnly="1" fieldPosition="0">
        <references count="6">
          <reference field="2" count="1" selected="0">
            <x v="1"/>
          </reference>
          <reference field="8" count="3">
            <x v="0"/>
            <x v="53"/>
            <x v="207"/>
          </reference>
          <reference field="12" count="1" selected="0">
            <x v="51"/>
          </reference>
          <reference field="13" count="1" selected="0">
            <x v="1"/>
          </reference>
          <reference field="14" count="1" selected="0">
            <x v="25"/>
          </reference>
          <reference field="15" count="1" selected="0">
            <x v="117"/>
          </reference>
        </references>
      </pivotArea>
    </format>
    <format dxfId="9198">
      <pivotArea dataOnly="0" labelOnly="1" fieldPosition="0">
        <references count="6">
          <reference field="2" count="1" selected="0">
            <x v="1"/>
          </reference>
          <reference field="8" count="1">
            <x v="53"/>
          </reference>
          <reference field="12" count="1" selected="0">
            <x v="64"/>
          </reference>
          <reference field="13" count="1" selected="0">
            <x v="1"/>
          </reference>
          <reference field="14" count="1" selected="0">
            <x v="25"/>
          </reference>
          <reference field="15" count="1" selected="0">
            <x v="117"/>
          </reference>
        </references>
      </pivotArea>
    </format>
    <format dxfId="9197">
      <pivotArea dataOnly="0" labelOnly="1" fieldPosition="0">
        <references count="6">
          <reference field="2" count="1" selected="0">
            <x v="1"/>
          </reference>
          <reference field="8" count="1">
            <x v="53"/>
          </reference>
          <reference field="12" count="1" selected="0">
            <x v="67"/>
          </reference>
          <reference field="13" count="1" selected="0">
            <x v="1"/>
          </reference>
          <reference field="14" count="1" selected="0">
            <x v="25"/>
          </reference>
          <reference field="15" count="1" selected="0">
            <x v="117"/>
          </reference>
        </references>
      </pivotArea>
    </format>
    <format dxfId="9196">
      <pivotArea dataOnly="0" labelOnly="1" fieldPosition="0">
        <references count="6">
          <reference field="2" count="1" selected="0">
            <x v="1"/>
          </reference>
          <reference field="8" count="1">
            <x v="53"/>
          </reference>
          <reference field="12" count="1" selected="0">
            <x v="43"/>
          </reference>
          <reference field="13" count="1" selected="0">
            <x v="1"/>
          </reference>
          <reference field="14" count="1" selected="0">
            <x v="25"/>
          </reference>
          <reference field="15" count="1" selected="0">
            <x v="118"/>
          </reference>
        </references>
      </pivotArea>
    </format>
    <format dxfId="9195">
      <pivotArea dataOnly="0" labelOnly="1" fieldPosition="0">
        <references count="6">
          <reference field="2" count="1" selected="0">
            <x v="1"/>
          </reference>
          <reference field="8" count="1">
            <x v="53"/>
          </reference>
          <reference field="12" count="1" selected="0">
            <x v="48"/>
          </reference>
          <reference field="13" count="1" selected="0">
            <x v="1"/>
          </reference>
          <reference field="14" count="1" selected="0">
            <x v="25"/>
          </reference>
          <reference field="15" count="1" selected="0">
            <x v="118"/>
          </reference>
        </references>
      </pivotArea>
    </format>
    <format dxfId="9194">
      <pivotArea dataOnly="0" labelOnly="1" fieldPosition="0">
        <references count="6">
          <reference field="2" count="1" selected="0">
            <x v="1"/>
          </reference>
          <reference field="8" count="1">
            <x v="53"/>
          </reference>
          <reference field="12" count="1" selected="0">
            <x v="49"/>
          </reference>
          <reference field="13" count="1" selected="0">
            <x v="1"/>
          </reference>
          <reference field="14" count="1" selected="0">
            <x v="25"/>
          </reference>
          <reference field="15" count="1" selected="0">
            <x v="118"/>
          </reference>
        </references>
      </pivotArea>
    </format>
    <format dxfId="9193">
      <pivotArea dataOnly="0" labelOnly="1" fieldPosition="0">
        <references count="6">
          <reference field="2" count="1" selected="0">
            <x v="1"/>
          </reference>
          <reference field="8" count="1">
            <x v="53"/>
          </reference>
          <reference field="12" count="1" selected="0">
            <x v="50"/>
          </reference>
          <reference field="13" count="1" selected="0">
            <x v="1"/>
          </reference>
          <reference field="14" count="1" selected="0">
            <x v="25"/>
          </reference>
          <reference field="15" count="1" selected="0">
            <x v="118"/>
          </reference>
        </references>
      </pivotArea>
    </format>
    <format dxfId="9192">
      <pivotArea dataOnly="0" labelOnly="1" fieldPosition="0">
        <references count="6">
          <reference field="2" count="1" selected="0">
            <x v="1"/>
          </reference>
          <reference field="8" count="2">
            <x v="53"/>
            <x v="194"/>
          </reference>
          <reference field="12" count="1" selected="0">
            <x v="62"/>
          </reference>
          <reference field="13" count="1" selected="0">
            <x v="1"/>
          </reference>
          <reference field="14" count="1" selected="0">
            <x v="25"/>
          </reference>
          <reference field="15" count="1" selected="0">
            <x v="119"/>
          </reference>
        </references>
      </pivotArea>
    </format>
    <format dxfId="9191">
      <pivotArea dataOnly="0" labelOnly="1" fieldPosition="0">
        <references count="6">
          <reference field="2" count="1" selected="0">
            <x v="1"/>
          </reference>
          <reference field="8" count="1">
            <x v="53"/>
          </reference>
          <reference field="12" count="1" selected="0">
            <x v="27"/>
          </reference>
          <reference field="13" count="1" selected="0">
            <x v="1"/>
          </reference>
          <reference field="14" count="1" selected="0">
            <x v="25"/>
          </reference>
          <reference field="15" count="1" selected="0">
            <x v="120"/>
          </reference>
        </references>
      </pivotArea>
    </format>
    <format dxfId="9190">
      <pivotArea dataOnly="0" labelOnly="1" fieldPosition="0">
        <references count="6">
          <reference field="2" count="1" selected="0">
            <x v="1"/>
          </reference>
          <reference field="8" count="1">
            <x v="53"/>
          </reference>
          <reference field="12" count="1" selected="0">
            <x v="57"/>
          </reference>
          <reference field="13" count="1" selected="0">
            <x v="1"/>
          </reference>
          <reference field="14" count="1" selected="0">
            <x v="25"/>
          </reference>
          <reference field="15" count="1" selected="0">
            <x v="120"/>
          </reference>
        </references>
      </pivotArea>
    </format>
    <format dxfId="9189">
      <pivotArea dataOnly="0" labelOnly="1" fieldPosition="0">
        <references count="6">
          <reference field="2" count="1" selected="0">
            <x v="1"/>
          </reference>
          <reference field="8" count="1">
            <x v="53"/>
          </reference>
          <reference field="12" count="1" selected="0">
            <x v="24"/>
          </reference>
          <reference field="13" count="1" selected="0">
            <x v="1"/>
          </reference>
          <reference field="14" count="1" selected="0">
            <x v="25"/>
          </reference>
          <reference field="15" count="1" selected="0">
            <x v="121"/>
          </reference>
        </references>
      </pivotArea>
    </format>
    <format dxfId="9188">
      <pivotArea dataOnly="0" labelOnly="1" fieldPosition="0">
        <references count="6">
          <reference field="2" count="1" selected="0">
            <x v="1"/>
          </reference>
          <reference field="8" count="1">
            <x v="53"/>
          </reference>
          <reference field="12" count="1" selected="0">
            <x v="25"/>
          </reference>
          <reference field="13" count="1" selected="0">
            <x v="1"/>
          </reference>
          <reference field="14" count="1" selected="0">
            <x v="25"/>
          </reference>
          <reference field="15" count="1" selected="0">
            <x v="121"/>
          </reference>
        </references>
      </pivotArea>
    </format>
    <format dxfId="9187">
      <pivotArea dataOnly="0" labelOnly="1" fieldPosition="0">
        <references count="6">
          <reference field="2" count="1" selected="0">
            <x v="1"/>
          </reference>
          <reference field="8" count="7">
            <x v="46"/>
            <x v="53"/>
            <x v="191"/>
            <x v="194"/>
            <x v="195"/>
            <x v="205"/>
            <x v="207"/>
          </reference>
          <reference field="12" count="1" selected="0">
            <x v="19"/>
          </reference>
          <reference field="13" count="1" selected="0">
            <x v="1"/>
          </reference>
          <reference field="14" count="1" selected="0">
            <x v="25"/>
          </reference>
          <reference field="15" count="1" selected="0">
            <x v="122"/>
          </reference>
        </references>
      </pivotArea>
    </format>
    <format dxfId="9186">
      <pivotArea dataOnly="0" labelOnly="1" fieldPosition="0">
        <references count="6">
          <reference field="2" count="1" selected="0">
            <x v="1"/>
          </reference>
          <reference field="8" count="6">
            <x v="46"/>
            <x v="53"/>
            <x v="191"/>
            <x v="192"/>
            <x v="194"/>
            <x v="195"/>
          </reference>
          <reference field="12" count="1" selected="0">
            <x v="20"/>
          </reference>
          <reference field="13" count="1" selected="0">
            <x v="1"/>
          </reference>
          <reference field="14" count="1" selected="0">
            <x v="25"/>
          </reference>
          <reference field="15" count="1" selected="0">
            <x v="122"/>
          </reference>
        </references>
      </pivotArea>
    </format>
    <format dxfId="9185">
      <pivotArea dataOnly="0" labelOnly="1" fieldPosition="0">
        <references count="6">
          <reference field="2" count="1" selected="0">
            <x v="1"/>
          </reference>
          <reference field="8" count="3">
            <x v="53"/>
            <x v="205"/>
            <x v="207"/>
          </reference>
          <reference field="12" count="1" selected="0">
            <x v="41"/>
          </reference>
          <reference field="13" count="1" selected="0">
            <x v="1"/>
          </reference>
          <reference field="14" count="1" selected="0">
            <x v="25"/>
          </reference>
          <reference field="15" count="1" selected="0">
            <x v="122"/>
          </reference>
        </references>
      </pivotArea>
    </format>
    <format dxfId="9184">
      <pivotArea dataOnly="0" labelOnly="1" fieldPosition="0">
        <references count="6">
          <reference field="2" count="1" selected="0">
            <x v="1"/>
          </reference>
          <reference field="8" count="11">
            <x v="46"/>
            <x v="53"/>
            <x v="73"/>
            <x v="81"/>
            <x v="191"/>
            <x v="192"/>
            <x v="194"/>
            <x v="195"/>
            <x v="205"/>
            <x v="206"/>
            <x v="207"/>
          </reference>
          <reference field="12" count="1" selected="0">
            <x v="60"/>
          </reference>
          <reference field="13" count="1" selected="0">
            <x v="1"/>
          </reference>
          <reference field="14" count="1" selected="0">
            <x v="25"/>
          </reference>
          <reference field="15" count="1" selected="0">
            <x v="122"/>
          </reference>
        </references>
      </pivotArea>
    </format>
    <format dxfId="9183">
      <pivotArea dataOnly="0" labelOnly="1" fieldPosition="0">
        <references count="6">
          <reference field="2" count="1" selected="0">
            <x v="1"/>
          </reference>
          <reference field="8" count="3">
            <x v="53"/>
            <x v="205"/>
            <x v="207"/>
          </reference>
          <reference field="12" count="1" selected="0">
            <x v="66"/>
          </reference>
          <reference field="13" count="1" selected="0">
            <x v="1"/>
          </reference>
          <reference field="14" count="1" selected="0">
            <x v="25"/>
          </reference>
          <reference field="15" count="1" selected="0">
            <x v="122"/>
          </reference>
        </references>
      </pivotArea>
    </format>
    <format dxfId="9182">
      <pivotArea dataOnly="0" labelOnly="1" fieldPosition="0">
        <references count="6">
          <reference field="2" count="1" selected="0">
            <x v="1"/>
          </reference>
          <reference field="8" count="4">
            <x v="0"/>
            <x v="195"/>
            <x v="197"/>
            <x v="198"/>
          </reference>
          <reference field="12" count="1" selected="0">
            <x v="193"/>
          </reference>
          <reference field="13" count="1" selected="0">
            <x v="1"/>
          </reference>
          <reference field="14" count="1" selected="0">
            <x v="25"/>
          </reference>
          <reference field="15" count="1" selected="0">
            <x v="123"/>
          </reference>
        </references>
      </pivotArea>
    </format>
    <format dxfId="9181">
      <pivotArea dataOnly="0" labelOnly="1" fieldPosition="0">
        <references count="6">
          <reference field="2" count="1" selected="0">
            <x v="2"/>
          </reference>
          <reference field="8" count="2">
            <x v="177"/>
            <x v="179"/>
          </reference>
          <reference field="12" count="1" selected="0">
            <x v="1"/>
          </reference>
          <reference field="13" count="1" selected="0">
            <x v="3"/>
          </reference>
          <reference field="14" count="1" selected="0">
            <x v="6"/>
          </reference>
          <reference field="15" count="1" selected="0">
            <x v="29"/>
          </reference>
        </references>
      </pivotArea>
    </format>
    <format dxfId="9180">
      <pivotArea dataOnly="0" labelOnly="1" fieldPosition="0">
        <references count="6">
          <reference field="2" count="1" selected="0">
            <x v="2"/>
          </reference>
          <reference field="8" count="1">
            <x v="0"/>
          </reference>
          <reference field="12" count="1" selected="0">
            <x v="2"/>
          </reference>
          <reference field="13" count="1" selected="0">
            <x v="3"/>
          </reference>
          <reference field="14" count="1" selected="0">
            <x v="6"/>
          </reference>
          <reference field="15" count="1" selected="0">
            <x v="29"/>
          </reference>
        </references>
      </pivotArea>
    </format>
    <format dxfId="9179">
      <pivotArea dataOnly="0" labelOnly="1" fieldPosition="0">
        <references count="6">
          <reference field="2" count="1" selected="0">
            <x v="2"/>
          </reference>
          <reference field="8" count="1">
            <x v="0"/>
          </reference>
          <reference field="12" count="1" selected="0">
            <x v="115"/>
          </reference>
          <reference field="13" count="1" selected="0">
            <x v="3"/>
          </reference>
          <reference field="14" count="1" selected="0">
            <x v="6"/>
          </reference>
          <reference field="15" count="1" selected="0">
            <x v="29"/>
          </reference>
        </references>
      </pivotArea>
    </format>
    <format dxfId="9178">
      <pivotArea dataOnly="0" labelOnly="1" fieldPosition="0">
        <references count="6">
          <reference field="2" count="1" selected="0">
            <x v="2"/>
          </reference>
          <reference field="8" count="1">
            <x v="0"/>
          </reference>
          <reference field="12" count="1" selected="0">
            <x v="116"/>
          </reference>
          <reference field="13" count="1" selected="0">
            <x v="3"/>
          </reference>
          <reference field="14" count="1" selected="0">
            <x v="6"/>
          </reference>
          <reference field="15" count="1" selected="0">
            <x v="29"/>
          </reference>
        </references>
      </pivotArea>
    </format>
    <format dxfId="9177">
      <pivotArea dataOnly="0" labelOnly="1" fieldPosition="0">
        <references count="6">
          <reference field="2" count="1" selected="0">
            <x v="2"/>
          </reference>
          <reference field="8" count="1">
            <x v="0"/>
          </reference>
          <reference field="12" count="1" selected="0">
            <x v="117"/>
          </reference>
          <reference field="13" count="1" selected="0">
            <x v="3"/>
          </reference>
          <reference field="14" count="1" selected="0">
            <x v="6"/>
          </reference>
          <reference field="15" count="1" selected="0">
            <x v="29"/>
          </reference>
        </references>
      </pivotArea>
    </format>
    <format dxfId="9176">
      <pivotArea dataOnly="0" labelOnly="1" fieldPosition="0">
        <references count="6">
          <reference field="2" count="1" selected="0">
            <x v="2"/>
          </reference>
          <reference field="8" count="1">
            <x v="0"/>
          </reference>
          <reference field="12" count="1" selected="0">
            <x v="118"/>
          </reference>
          <reference field="13" count="1" selected="0">
            <x v="3"/>
          </reference>
          <reference field="14" count="1" selected="0">
            <x v="6"/>
          </reference>
          <reference field="15" count="1" selected="0">
            <x v="29"/>
          </reference>
        </references>
      </pivotArea>
    </format>
    <format dxfId="9175">
      <pivotArea dataOnly="0" labelOnly="1" fieldPosition="0">
        <references count="6">
          <reference field="2" count="1" selected="0">
            <x v="2"/>
          </reference>
          <reference field="8" count="1">
            <x v="0"/>
          </reference>
          <reference field="12" count="1" selected="0">
            <x v="119"/>
          </reference>
          <reference field="13" count="1" selected="0">
            <x v="3"/>
          </reference>
          <reference field="14" count="1" selected="0">
            <x v="6"/>
          </reference>
          <reference field="15" count="1" selected="0">
            <x v="29"/>
          </reference>
        </references>
      </pivotArea>
    </format>
    <format dxfId="9174">
      <pivotArea dataOnly="0" labelOnly="1" fieldPosition="0">
        <references count="6">
          <reference field="2" count="1" selected="0">
            <x v="2"/>
          </reference>
          <reference field="8" count="1">
            <x v="0"/>
          </reference>
          <reference field="12" count="1" selected="0">
            <x v="120"/>
          </reference>
          <reference field="13" count="1" selected="0">
            <x v="3"/>
          </reference>
          <reference field="14" count="1" selected="0">
            <x v="6"/>
          </reference>
          <reference field="15" count="1" selected="0">
            <x v="29"/>
          </reference>
        </references>
      </pivotArea>
    </format>
    <format dxfId="9173">
      <pivotArea dataOnly="0" labelOnly="1" fieldPosition="0">
        <references count="6">
          <reference field="2" count="1" selected="0">
            <x v="2"/>
          </reference>
          <reference field="8" count="1">
            <x v="0"/>
          </reference>
          <reference field="12" count="1" selected="0">
            <x v="142"/>
          </reference>
          <reference field="13" count="1" selected="0">
            <x v="3"/>
          </reference>
          <reference field="14" count="1" selected="0">
            <x v="6"/>
          </reference>
          <reference field="15" count="1" selected="0">
            <x v="29"/>
          </reference>
        </references>
      </pivotArea>
    </format>
    <format dxfId="9172">
      <pivotArea dataOnly="0" labelOnly="1" fieldPosition="0">
        <references count="6">
          <reference field="2" count="1" selected="0">
            <x v="3"/>
          </reference>
          <reference field="8" count="2">
            <x v="35"/>
            <x v="181"/>
          </reference>
          <reference field="12" count="1" selected="0">
            <x v="264"/>
          </reference>
          <reference field="13" count="1" selected="0">
            <x v="0"/>
          </reference>
          <reference field="14" count="1" selected="0">
            <x v="17"/>
          </reference>
          <reference field="15" count="1" selected="0">
            <x v="70"/>
          </reference>
        </references>
      </pivotArea>
    </format>
    <format dxfId="9171">
      <pivotArea dataOnly="0" labelOnly="1" fieldPosition="0">
        <references count="6">
          <reference field="2" count="1" selected="0">
            <x v="3"/>
          </reference>
          <reference field="8" count="3">
            <x v="0"/>
            <x v="35"/>
            <x v="181"/>
          </reference>
          <reference field="12" count="1" selected="0">
            <x v="265"/>
          </reference>
          <reference field="13" count="1" selected="0">
            <x v="0"/>
          </reference>
          <reference field="14" count="1" selected="0">
            <x v="17"/>
          </reference>
          <reference field="15" count="1" selected="0">
            <x v="70"/>
          </reference>
        </references>
      </pivotArea>
    </format>
    <format dxfId="9170">
      <pivotArea dataOnly="0" labelOnly="1" fieldPosition="0">
        <references count="6">
          <reference field="2" count="1" selected="0">
            <x v="3"/>
          </reference>
          <reference field="8" count="2">
            <x v="35"/>
            <x v="181"/>
          </reference>
          <reference field="12" count="1" selected="0">
            <x v="269"/>
          </reference>
          <reference field="13" count="1" selected="0">
            <x v="0"/>
          </reference>
          <reference field="14" count="1" selected="0">
            <x v="17"/>
          </reference>
          <reference field="15" count="1" selected="0">
            <x v="70"/>
          </reference>
        </references>
      </pivotArea>
    </format>
    <format dxfId="9169">
      <pivotArea dataOnly="0" labelOnly="1" fieldPosition="0">
        <references count="6">
          <reference field="2" count="1" selected="0">
            <x v="3"/>
          </reference>
          <reference field="8" count="4">
            <x v="0"/>
            <x v="35"/>
            <x v="91"/>
            <x v="181"/>
          </reference>
          <reference field="12" count="1" selected="0">
            <x v="266"/>
          </reference>
          <reference field="13" count="1" selected="0">
            <x v="0"/>
          </reference>
          <reference field="14" count="1" selected="0">
            <x v="17"/>
          </reference>
          <reference field="15" count="1" selected="0">
            <x v="71"/>
          </reference>
        </references>
      </pivotArea>
    </format>
    <format dxfId="9168">
      <pivotArea dataOnly="0" labelOnly="1" fieldPosition="0">
        <references count="6">
          <reference field="2" count="1" selected="0">
            <x v="3"/>
          </reference>
          <reference field="8" count="1">
            <x v="91"/>
          </reference>
          <reference field="12" count="1" selected="0">
            <x v="270"/>
          </reference>
          <reference field="13" count="1" selected="0">
            <x v="0"/>
          </reference>
          <reference field="14" count="1" selected="0">
            <x v="17"/>
          </reference>
          <reference field="15" count="1" selected="0">
            <x v="71"/>
          </reference>
        </references>
      </pivotArea>
    </format>
    <format dxfId="9167">
      <pivotArea dataOnly="0" labelOnly="1" fieldPosition="0">
        <references count="6">
          <reference field="2" count="1" selected="0">
            <x v="3"/>
          </reference>
          <reference field="8" count="1">
            <x v="0"/>
          </reference>
          <reference field="12" count="1" selected="0">
            <x v="271"/>
          </reference>
          <reference field="13" count="1" selected="0">
            <x v="0"/>
          </reference>
          <reference field="14" count="1" selected="0">
            <x v="17"/>
          </reference>
          <reference field="15" count="1" selected="0">
            <x v="71"/>
          </reference>
        </references>
      </pivotArea>
    </format>
    <format dxfId="9166">
      <pivotArea dataOnly="0" labelOnly="1" fieldPosition="0">
        <references count="6">
          <reference field="2" count="1" selected="0">
            <x v="3"/>
          </reference>
          <reference field="8" count="6">
            <x v="0"/>
            <x v="35"/>
            <x v="181"/>
            <x v="186"/>
            <x v="187"/>
            <x v="188"/>
          </reference>
          <reference field="12" count="1" selected="0">
            <x v="107"/>
          </reference>
          <reference field="13" count="1" selected="0">
            <x v="0"/>
          </reference>
          <reference field="14" count="1" selected="0">
            <x v="17"/>
          </reference>
          <reference field="15" count="1" selected="0">
            <x v="72"/>
          </reference>
        </references>
      </pivotArea>
    </format>
    <format dxfId="9165">
      <pivotArea dataOnly="0" labelOnly="1" fieldPosition="0">
        <references count="6">
          <reference field="2" count="1" selected="0">
            <x v="3"/>
          </reference>
          <reference field="8" count="4">
            <x v="0"/>
            <x v="35"/>
            <x v="91"/>
            <x v="181"/>
          </reference>
          <reference field="12" count="1" selected="0">
            <x v="267"/>
          </reference>
          <reference field="13" count="1" selected="0">
            <x v="0"/>
          </reference>
          <reference field="14" count="1" selected="0">
            <x v="17"/>
          </reference>
          <reference field="15" count="1" selected="0">
            <x v="72"/>
          </reference>
        </references>
      </pivotArea>
    </format>
    <format dxfId="9164">
      <pivotArea dataOnly="0" labelOnly="1" fieldPosition="0">
        <references count="6">
          <reference field="2" count="1" selected="0">
            <x v="3"/>
          </reference>
          <reference field="8" count="3">
            <x v="0"/>
            <x v="35"/>
            <x v="181"/>
          </reference>
          <reference field="12" count="1" selected="0">
            <x v="268"/>
          </reference>
          <reference field="13" count="1" selected="0">
            <x v="0"/>
          </reference>
          <reference field="14" count="1" selected="0">
            <x v="17"/>
          </reference>
          <reference field="15" count="1" selected="0">
            <x v="72"/>
          </reference>
        </references>
      </pivotArea>
    </format>
    <format dxfId="9163">
      <pivotArea dataOnly="0" labelOnly="1" fieldPosition="0">
        <references count="6">
          <reference field="2" count="1" selected="0">
            <x v="4"/>
          </reference>
          <reference field="8" count="8">
            <x v="0"/>
            <x v="20"/>
            <x v="86"/>
            <x v="157"/>
            <x v="158"/>
            <x v="160"/>
            <x v="183"/>
            <x v="184"/>
          </reference>
          <reference field="12" count="1" selected="0">
            <x v="83"/>
          </reference>
          <reference field="13" count="1" selected="0">
            <x v="0"/>
          </reference>
          <reference field="14" count="1" selected="0">
            <x v="18"/>
          </reference>
          <reference field="15" count="1" selected="0">
            <x v="74"/>
          </reference>
        </references>
      </pivotArea>
    </format>
    <format dxfId="9162">
      <pivotArea dataOnly="0" labelOnly="1" fieldPosition="0">
        <references count="6">
          <reference field="2" count="1" selected="0">
            <x v="4"/>
          </reference>
          <reference field="8" count="3">
            <x v="0"/>
            <x v="183"/>
            <x v="184"/>
          </reference>
          <reference field="12" count="1" selected="0">
            <x v="85"/>
          </reference>
          <reference field="13" count="1" selected="0">
            <x v="0"/>
          </reference>
          <reference field="14" count="1" selected="0">
            <x v="18"/>
          </reference>
          <reference field="15" count="1" selected="0">
            <x v="75"/>
          </reference>
        </references>
      </pivotArea>
    </format>
    <format dxfId="9161">
      <pivotArea dataOnly="0" labelOnly="1" fieldPosition="0">
        <references count="6">
          <reference field="2" count="1" selected="0">
            <x v="4"/>
          </reference>
          <reference field="8" count="1">
            <x v="0"/>
          </reference>
          <reference field="12" count="1" selected="0">
            <x v="180"/>
          </reference>
          <reference field="13" count="1" selected="0">
            <x v="0"/>
          </reference>
          <reference field="14" count="1" selected="0">
            <x v="18"/>
          </reference>
          <reference field="15" count="1" selected="0">
            <x v="76"/>
          </reference>
        </references>
      </pivotArea>
    </format>
    <format dxfId="9160">
      <pivotArea dataOnly="0" labelOnly="1" fieldPosition="0">
        <references count="6">
          <reference field="2" count="1" selected="0">
            <x v="5"/>
          </reference>
          <reference field="8" count="1">
            <x v="0"/>
          </reference>
          <reference field="12" count="1" selected="0">
            <x v="258"/>
          </reference>
          <reference field="13" count="1" selected="0">
            <x v="3"/>
          </reference>
          <reference field="14" count="1" selected="0">
            <x v="1"/>
          </reference>
          <reference field="15" count="1" selected="0">
            <x v="6"/>
          </reference>
        </references>
      </pivotArea>
    </format>
    <format dxfId="9159">
      <pivotArea dataOnly="0" labelOnly="1" fieldPosition="0">
        <references count="6">
          <reference field="2" count="1" selected="0">
            <x v="5"/>
          </reference>
          <reference field="8" count="1">
            <x v="0"/>
          </reference>
          <reference field="12" count="1" selected="0">
            <x v="251"/>
          </reference>
          <reference field="13" count="1" selected="0">
            <x v="3"/>
          </reference>
          <reference field="14" count="1" selected="0">
            <x v="5"/>
          </reference>
          <reference field="15" count="1" selected="0">
            <x v="22"/>
          </reference>
        </references>
      </pivotArea>
    </format>
    <format dxfId="9158">
      <pivotArea dataOnly="0" labelOnly="1" fieldPosition="0">
        <references count="6">
          <reference field="2" count="1" selected="0">
            <x v="5"/>
          </reference>
          <reference field="8" count="1">
            <x v="0"/>
          </reference>
          <reference field="12" count="1" selected="0">
            <x v="250"/>
          </reference>
          <reference field="13" count="1" selected="0">
            <x v="3"/>
          </reference>
          <reference field="14" count="1" selected="0">
            <x v="5"/>
          </reference>
          <reference field="15" count="1" selected="0">
            <x v="23"/>
          </reference>
        </references>
      </pivotArea>
    </format>
    <format dxfId="9157">
      <pivotArea dataOnly="0" labelOnly="1" fieldPosition="0">
        <references count="6">
          <reference field="2" count="1" selected="0">
            <x v="5"/>
          </reference>
          <reference field="8" count="1">
            <x v="0"/>
          </reference>
          <reference field="12" count="1" selected="0">
            <x v="257"/>
          </reference>
          <reference field="13" count="1" selected="0">
            <x v="3"/>
          </reference>
          <reference field="14" count="1" selected="0">
            <x v="5"/>
          </reference>
          <reference field="15" count="1" selected="0">
            <x v="24"/>
          </reference>
        </references>
      </pivotArea>
    </format>
    <format dxfId="9156">
      <pivotArea dataOnly="0" labelOnly="1" fieldPosition="0">
        <references count="6">
          <reference field="2" count="1" selected="0">
            <x v="5"/>
          </reference>
          <reference field="8" count="1">
            <x v="0"/>
          </reference>
          <reference field="12" count="1" selected="0">
            <x v="260"/>
          </reference>
          <reference field="13" count="1" selected="0">
            <x v="3"/>
          </reference>
          <reference field="14" count="1" selected="0">
            <x v="5"/>
          </reference>
          <reference field="15" count="1" selected="0">
            <x v="25"/>
          </reference>
        </references>
      </pivotArea>
    </format>
    <format dxfId="9155">
      <pivotArea dataOnly="0" labelOnly="1" fieldPosition="0">
        <references count="6">
          <reference field="2" count="1" selected="0">
            <x v="5"/>
          </reference>
          <reference field="8" count="1">
            <x v="0"/>
          </reference>
          <reference field="12" count="1" selected="0">
            <x v="256"/>
          </reference>
          <reference field="13" count="1" selected="0">
            <x v="3"/>
          </reference>
          <reference field="14" count="1" selected="0">
            <x v="5"/>
          </reference>
          <reference field="15" count="1" selected="0">
            <x v="26"/>
          </reference>
        </references>
      </pivotArea>
    </format>
    <format dxfId="9154">
      <pivotArea dataOnly="0" labelOnly="1" fieldPosition="0">
        <references count="6">
          <reference field="2" count="1" selected="0">
            <x v="5"/>
          </reference>
          <reference field="8" count="1">
            <x v="0"/>
          </reference>
          <reference field="12" count="1" selected="0">
            <x v="259"/>
          </reference>
          <reference field="13" count="1" selected="0">
            <x v="3"/>
          </reference>
          <reference field="14" count="1" selected="0">
            <x v="5"/>
          </reference>
          <reference field="15" count="1" selected="0">
            <x v="27"/>
          </reference>
        </references>
      </pivotArea>
    </format>
    <format dxfId="9153">
      <pivotArea dataOnly="0" labelOnly="1" fieldPosition="0">
        <references count="6">
          <reference field="2" count="1" selected="0">
            <x v="6"/>
          </reference>
          <reference field="8" count="5">
            <x v="7"/>
            <x v="13"/>
            <x v="54"/>
            <x v="131"/>
            <x v="149"/>
          </reference>
          <reference field="12" count="1" selected="0">
            <x v="16"/>
          </reference>
          <reference field="13" count="1" selected="0">
            <x v="1"/>
          </reference>
          <reference field="14" count="1" selected="0">
            <x v="26"/>
          </reference>
          <reference field="15" count="1" selected="0">
            <x v="124"/>
          </reference>
        </references>
      </pivotArea>
    </format>
    <format dxfId="9152">
      <pivotArea dataOnly="0" labelOnly="1" fieldPosition="0">
        <references count="6">
          <reference field="2" count="1" selected="0">
            <x v="6"/>
          </reference>
          <reference field="8" count="2">
            <x v="7"/>
            <x v="13"/>
          </reference>
          <reference field="12" count="1" selected="0">
            <x v="74"/>
          </reference>
          <reference field="13" count="1" selected="0">
            <x v="1"/>
          </reference>
          <reference field="14" count="1" selected="0">
            <x v="26"/>
          </reference>
          <reference field="15" count="1" selected="0">
            <x v="124"/>
          </reference>
        </references>
      </pivotArea>
    </format>
    <format dxfId="9151">
      <pivotArea dataOnly="0" labelOnly="1" fieldPosition="0">
        <references count="6">
          <reference field="2" count="1" selected="0">
            <x v="6"/>
          </reference>
          <reference field="8" count="9">
            <x v="7"/>
            <x v="54"/>
            <x v="60"/>
            <x v="131"/>
            <x v="149"/>
            <x v="150"/>
            <x v="151"/>
            <x v="211"/>
            <x v="212"/>
          </reference>
          <reference field="12" count="1" selected="0">
            <x v="11"/>
          </reference>
          <reference field="13" count="1" selected="0">
            <x v="1"/>
          </reference>
          <reference field="14" count="1" selected="0">
            <x v="26"/>
          </reference>
          <reference field="15" count="1" selected="0">
            <x v="125"/>
          </reference>
        </references>
      </pivotArea>
    </format>
    <format dxfId="9150">
      <pivotArea dataOnly="0" labelOnly="1" fieldPosition="0">
        <references count="6">
          <reference field="2" count="1" selected="0">
            <x v="6"/>
          </reference>
          <reference field="8" count="4">
            <x v="7"/>
            <x v="13"/>
            <x v="54"/>
            <x v="149"/>
          </reference>
          <reference field="12" count="1" selected="0">
            <x v="114"/>
          </reference>
          <reference field="13" count="1" selected="0">
            <x v="1"/>
          </reference>
          <reference field="14" count="1" selected="0">
            <x v="26"/>
          </reference>
          <reference field="15" count="1" selected="0">
            <x v="126"/>
          </reference>
        </references>
      </pivotArea>
    </format>
    <format dxfId="9149">
      <pivotArea dataOnly="0" labelOnly="1" fieldPosition="0">
        <references count="6">
          <reference field="2" count="1" selected="0">
            <x v="6"/>
          </reference>
          <reference field="8" count="3">
            <x v="7"/>
            <x v="13"/>
            <x v="54"/>
          </reference>
          <reference field="12" count="1" selected="0">
            <x v="17"/>
          </reference>
          <reference field="13" count="1" selected="0">
            <x v="1"/>
          </reference>
          <reference field="14" count="1" selected="0">
            <x v="26"/>
          </reference>
          <reference field="15" count="1" selected="0">
            <x v="127"/>
          </reference>
        </references>
      </pivotArea>
    </format>
    <format dxfId="9148">
      <pivotArea dataOnly="0" labelOnly="1" fieldPosition="0">
        <references count="6">
          <reference field="2" count="1" selected="0">
            <x v="6"/>
          </reference>
          <reference field="8" count="3">
            <x v="7"/>
            <x v="13"/>
            <x v="54"/>
          </reference>
          <reference field="12" count="1" selected="0">
            <x v="249"/>
          </reference>
          <reference field="13" count="1" selected="0">
            <x v="1"/>
          </reference>
          <reference field="14" count="1" selected="0">
            <x v="26"/>
          </reference>
          <reference field="15" count="1" selected="0">
            <x v="128"/>
          </reference>
        </references>
      </pivotArea>
    </format>
    <format dxfId="9147">
      <pivotArea dataOnly="0" labelOnly="1" fieldPosition="0">
        <references count="6">
          <reference field="2" count="1" selected="0">
            <x v="6"/>
          </reference>
          <reference field="8" count="5">
            <x v="7"/>
            <x v="9"/>
            <x v="13"/>
            <x v="42"/>
            <x v="85"/>
          </reference>
          <reference field="12" count="1" selected="0">
            <x v="284"/>
          </reference>
          <reference field="13" count="1" selected="0">
            <x v="1"/>
          </reference>
          <reference field="14" count="1" selected="0">
            <x v="26"/>
          </reference>
          <reference field="15" count="1" selected="0">
            <x v="129"/>
          </reference>
        </references>
      </pivotArea>
    </format>
    <format dxfId="9146">
      <pivotArea dataOnly="0" labelOnly="1" fieldPosition="0">
        <references count="6">
          <reference field="2" count="1" selected="0">
            <x v="6"/>
          </reference>
          <reference field="8" count="11">
            <x v="7"/>
            <x v="13"/>
            <x v="54"/>
            <x v="60"/>
            <x v="76"/>
            <x v="100"/>
            <x v="125"/>
            <x v="135"/>
            <x v="210"/>
            <x v="212"/>
            <x v="213"/>
          </reference>
          <reference field="12" count="1" selected="0">
            <x v="9"/>
          </reference>
          <reference field="13" count="1" selected="0">
            <x v="1"/>
          </reference>
          <reference field="14" count="1" selected="0">
            <x v="26"/>
          </reference>
          <reference field="15" count="1" selected="0">
            <x v="130"/>
          </reference>
        </references>
      </pivotArea>
    </format>
    <format dxfId="9145">
      <pivotArea dataOnly="0" labelOnly="1" fieldPosition="0">
        <references count="6">
          <reference field="2" count="1" selected="0">
            <x v="7"/>
          </reference>
          <reference field="8" count="3">
            <x v="0"/>
            <x v="128"/>
            <x v="132"/>
          </reference>
          <reference field="12" count="1" selected="0">
            <x v="53"/>
          </reference>
          <reference field="13" count="1" selected="0">
            <x v="0"/>
          </reference>
          <reference field="14" count="1" selected="0">
            <x v="20"/>
          </reference>
          <reference field="15" count="1" selected="0">
            <x v="82"/>
          </reference>
        </references>
      </pivotArea>
    </format>
    <format dxfId="9144">
      <pivotArea dataOnly="0" labelOnly="1" fieldPosition="0">
        <references count="6">
          <reference field="2" count="1" selected="0">
            <x v="7"/>
          </reference>
          <reference field="8" count="2">
            <x v="2"/>
            <x v="128"/>
          </reference>
          <reference field="12" count="1" selected="0">
            <x v="54"/>
          </reference>
          <reference field="13" count="1" selected="0">
            <x v="0"/>
          </reference>
          <reference field="14" count="1" selected="0">
            <x v="20"/>
          </reference>
          <reference field="15" count="1" selected="0">
            <x v="83"/>
          </reference>
        </references>
      </pivotArea>
    </format>
    <format dxfId="9143">
      <pivotArea dataOnly="0" labelOnly="1" fieldPosition="0">
        <references count="6">
          <reference field="2" count="1" selected="0">
            <x v="7"/>
          </reference>
          <reference field="8" count="2">
            <x v="2"/>
            <x v="132"/>
          </reference>
          <reference field="12" count="1" selected="0">
            <x v="55"/>
          </reference>
          <reference field="13" count="1" selected="0">
            <x v="0"/>
          </reference>
          <reference field="14" count="1" selected="0">
            <x v="20"/>
          </reference>
          <reference field="15" count="1" selected="0">
            <x v="84"/>
          </reference>
        </references>
      </pivotArea>
    </format>
    <format dxfId="9142">
      <pivotArea dataOnly="0" labelOnly="1" fieldPosition="0">
        <references count="6">
          <reference field="2" count="1" selected="0">
            <x v="7"/>
          </reference>
          <reference field="8" count="2">
            <x v="2"/>
            <x v="132"/>
          </reference>
          <reference field="12" count="1" selected="0">
            <x v="97"/>
          </reference>
          <reference field="13" count="1" selected="0">
            <x v="0"/>
          </reference>
          <reference field="14" count="1" selected="0">
            <x v="20"/>
          </reference>
          <reference field="15" count="1" selected="0">
            <x v="85"/>
          </reference>
        </references>
      </pivotArea>
    </format>
    <format dxfId="9141">
      <pivotArea dataOnly="0" labelOnly="1" fieldPosition="0">
        <references count="6">
          <reference field="2" count="1" selected="0">
            <x v="7"/>
          </reference>
          <reference field="8" count="2">
            <x v="2"/>
            <x v="128"/>
          </reference>
          <reference field="12" count="1" selected="0">
            <x v="98"/>
          </reference>
          <reference field="13" count="1" selected="0">
            <x v="0"/>
          </reference>
          <reference field="14" count="1" selected="0">
            <x v="20"/>
          </reference>
          <reference field="15" count="1" selected="0">
            <x v="85"/>
          </reference>
        </references>
      </pivotArea>
    </format>
    <format dxfId="9140">
      <pivotArea dataOnly="0" labelOnly="1" fieldPosition="0">
        <references count="6">
          <reference field="2" count="1" selected="0">
            <x v="8"/>
          </reference>
          <reference field="8" count="3">
            <x v="0"/>
            <x v="15"/>
            <x v="55"/>
          </reference>
          <reference field="12" count="1" selected="0">
            <x v="12"/>
          </reference>
          <reference field="13" count="1" selected="0">
            <x v="1"/>
          </reference>
          <reference field="14" count="1" selected="0">
            <x v="27"/>
          </reference>
          <reference field="15" count="1" selected="0">
            <x v="131"/>
          </reference>
        </references>
      </pivotArea>
    </format>
    <format dxfId="9139">
      <pivotArea dataOnly="0" labelOnly="1" fieldPosition="0">
        <references count="6">
          <reference field="2" count="1" selected="0">
            <x v="8"/>
          </reference>
          <reference field="8" count="5">
            <x v="0"/>
            <x v="15"/>
            <x v="55"/>
            <x v="129"/>
            <x v="215"/>
          </reference>
          <reference field="12" count="1" selected="0">
            <x v="13"/>
          </reference>
          <reference field="13" count="1" selected="0">
            <x v="1"/>
          </reference>
          <reference field="14" count="1" selected="0">
            <x v="27"/>
          </reference>
          <reference field="15" count="1" selected="0">
            <x v="132"/>
          </reference>
        </references>
      </pivotArea>
    </format>
    <format dxfId="9138">
      <pivotArea dataOnly="0" labelOnly="1" fieldPosition="0">
        <references count="6">
          <reference field="2" count="1" selected="0">
            <x v="8"/>
          </reference>
          <reference field="8" count="5">
            <x v="0"/>
            <x v="15"/>
            <x v="55"/>
            <x v="214"/>
            <x v="216"/>
          </reference>
          <reference field="12" count="1" selected="0">
            <x v="14"/>
          </reference>
          <reference field="13" count="1" selected="0">
            <x v="1"/>
          </reference>
          <reference field="14" count="1" selected="0">
            <x v="27"/>
          </reference>
          <reference field="15" count="1" selected="0">
            <x v="132"/>
          </reference>
        </references>
      </pivotArea>
    </format>
    <format dxfId="9137">
      <pivotArea dataOnly="0" labelOnly="1" fieldPosition="0">
        <references count="6">
          <reference field="2" count="1" selected="0">
            <x v="8"/>
          </reference>
          <reference field="8" count="3">
            <x v="0"/>
            <x v="15"/>
            <x v="55"/>
          </reference>
          <reference field="12" count="1" selected="0">
            <x v="113"/>
          </reference>
          <reference field="13" count="1" selected="0">
            <x v="1"/>
          </reference>
          <reference field="14" count="1" selected="0">
            <x v="27"/>
          </reference>
          <reference field="15" count="1" selected="0">
            <x v="133"/>
          </reference>
        </references>
      </pivotArea>
    </format>
    <format dxfId="9136">
      <pivotArea dataOnly="0" labelOnly="1" fieldPosition="0">
        <references count="6">
          <reference field="2" count="1" selected="0">
            <x v="8"/>
          </reference>
          <reference field="8" count="6">
            <x v="0"/>
            <x v="15"/>
            <x v="38"/>
            <x v="55"/>
            <x v="61"/>
            <x v="101"/>
          </reference>
          <reference field="12" count="1" selected="0">
            <x v="272"/>
          </reference>
          <reference field="13" count="1" selected="0">
            <x v="1"/>
          </reference>
          <reference field="14" count="1" selected="0">
            <x v="27"/>
          </reference>
          <reference field="15" count="1" selected="0">
            <x v="133"/>
          </reference>
        </references>
      </pivotArea>
    </format>
    <format dxfId="9135">
      <pivotArea dataOnly="0" labelOnly="1" fieldPosition="0">
        <references count="6">
          <reference field="2" count="1" selected="0">
            <x v="8"/>
          </reference>
          <reference field="8" count="4">
            <x v="0"/>
            <x v="15"/>
            <x v="34"/>
            <x v="55"/>
          </reference>
          <reference field="12" count="1" selected="0">
            <x v="80"/>
          </reference>
          <reference field="13" count="1" selected="0">
            <x v="1"/>
          </reference>
          <reference field="14" count="1" selected="0">
            <x v="27"/>
          </reference>
          <reference field="15" count="1" selected="0">
            <x v="134"/>
          </reference>
        </references>
      </pivotArea>
    </format>
    <format dxfId="9134">
      <pivotArea dataOnly="0" labelOnly="1" fieldPosition="0">
        <references count="6">
          <reference field="2" count="1" selected="0">
            <x v="8"/>
          </reference>
          <reference field="8" count="4">
            <x v="0"/>
            <x v="15"/>
            <x v="55"/>
            <x v="90"/>
          </reference>
          <reference field="12" count="1" selected="0">
            <x v="280"/>
          </reference>
          <reference field="13" count="1" selected="0">
            <x v="1"/>
          </reference>
          <reference field="14" count="1" selected="0">
            <x v="27"/>
          </reference>
          <reference field="15" count="1" selected="0">
            <x v="134"/>
          </reference>
        </references>
      </pivotArea>
    </format>
    <format dxfId="9133">
      <pivotArea dataOnly="0" labelOnly="1" fieldPosition="0">
        <references count="6">
          <reference field="2" count="1" selected="0">
            <x v="8"/>
          </reference>
          <reference field="8" count="2">
            <x v="0"/>
            <x v="15"/>
          </reference>
          <reference field="12" count="1" selected="0">
            <x v="112"/>
          </reference>
          <reference field="13" count="1" selected="0">
            <x v="1"/>
          </reference>
          <reference field="14" count="1" selected="0">
            <x v="27"/>
          </reference>
          <reference field="15" count="1" selected="0">
            <x v="135"/>
          </reference>
        </references>
      </pivotArea>
    </format>
    <format dxfId="9132">
      <pivotArea dataOnly="0" labelOnly="1" fieldPosition="0">
        <references count="6">
          <reference field="2" count="1" selected="0">
            <x v="8"/>
          </reference>
          <reference field="8" count="2">
            <x v="0"/>
            <x v="216"/>
          </reference>
          <reference field="12" count="1" selected="0">
            <x v="303"/>
          </reference>
          <reference field="13" count="1" selected="0">
            <x v="1"/>
          </reference>
          <reference field="14" count="1" selected="0">
            <x v="27"/>
          </reference>
          <reference field="15" count="1" selected="0">
            <x v="136"/>
          </reference>
        </references>
      </pivotArea>
    </format>
    <format dxfId="9131">
      <pivotArea dataOnly="0" labelOnly="1" fieldPosition="0">
        <references count="6">
          <reference field="2" count="1" selected="0">
            <x v="8"/>
          </reference>
          <reference field="8" count="8">
            <x v="0"/>
            <x v="10"/>
            <x v="37"/>
            <x v="77"/>
            <x v="123"/>
            <x v="137"/>
            <x v="138"/>
            <x v="139"/>
          </reference>
          <reference field="12" count="1" selected="0">
            <x v="82"/>
          </reference>
          <reference field="13" count="1" selected="0">
            <x v="1"/>
          </reference>
          <reference field="14" count="1" selected="0">
            <x v="27"/>
          </reference>
          <reference field="15" count="1" selected="0">
            <x v="137"/>
          </reference>
        </references>
      </pivotArea>
    </format>
    <format dxfId="9130">
      <pivotArea dataOnly="0" labelOnly="1" fieldPosition="0">
        <references count="6">
          <reference field="2" count="1" selected="0">
            <x v="8"/>
          </reference>
          <reference field="8" count="1">
            <x v="0"/>
          </reference>
          <reference field="12" count="1" selected="0">
            <x v="279"/>
          </reference>
          <reference field="13" count="1" selected="0">
            <x v="3"/>
          </reference>
          <reference field="14" count="1" selected="0">
            <x v="1"/>
          </reference>
          <reference field="15" count="1" selected="0">
            <x v="6"/>
          </reference>
        </references>
      </pivotArea>
    </format>
    <format dxfId="9129">
      <pivotArea dataOnly="0" labelOnly="1" fieldPosition="0">
        <references count="6">
          <reference field="2" count="1" selected="0">
            <x v="8"/>
          </reference>
          <reference field="8" count="1">
            <x v="0"/>
          </reference>
          <reference field="12" count="1" selected="0">
            <x v="167"/>
          </reference>
          <reference field="13" count="1" selected="0">
            <x v="4"/>
          </reference>
          <reference field="14" count="1" selected="0">
            <x v="8"/>
          </reference>
          <reference field="15" count="1" selected="0">
            <x v="38"/>
          </reference>
        </references>
      </pivotArea>
    </format>
    <format dxfId="9128">
      <pivotArea dataOnly="0" labelOnly="1" fieldPosition="0">
        <references count="6">
          <reference field="2" count="1" selected="0">
            <x v="8"/>
          </reference>
          <reference field="8" count="1">
            <x v="0"/>
          </reference>
          <reference field="12" count="1" selected="0">
            <x v="150"/>
          </reference>
          <reference field="13" count="1" selected="0">
            <x v="4"/>
          </reference>
          <reference field="14" count="1" selected="0">
            <x v="11"/>
          </reference>
          <reference field="15" count="1" selected="0">
            <x v="48"/>
          </reference>
        </references>
      </pivotArea>
    </format>
    <format dxfId="9127">
      <pivotArea dataOnly="0" labelOnly="1" fieldPosition="0">
        <references count="6">
          <reference field="2" count="1" selected="0">
            <x v="9"/>
          </reference>
          <reference field="8" count="6">
            <x v="0"/>
            <x v="11"/>
            <x v="88"/>
            <x v="142"/>
            <x v="143"/>
            <x v="144"/>
          </reference>
          <reference field="12" count="1" selected="0">
            <x v="170"/>
          </reference>
          <reference field="13" count="1" selected="0">
            <x v="0"/>
          </reference>
          <reference field="14" count="1" selected="0">
            <x v="19"/>
          </reference>
          <reference field="15" count="1" selected="0">
            <x v="81"/>
          </reference>
        </references>
      </pivotArea>
    </format>
    <format dxfId="9126">
      <pivotArea dataOnly="0" labelOnly="1" fieldPosition="0">
        <references count="6">
          <reference field="2" count="1" selected="0">
            <x v="9"/>
          </reference>
          <reference field="8" count="2">
            <x v="17"/>
            <x v="156"/>
          </reference>
          <reference field="12" count="1" selected="0">
            <x v="86"/>
          </reference>
          <reference field="13" count="1" selected="0">
            <x v="3"/>
          </reference>
          <reference field="14" count="1" selected="0">
            <x v="2"/>
          </reference>
          <reference field="15" count="1" selected="0">
            <x v="7"/>
          </reference>
        </references>
      </pivotArea>
    </format>
    <format dxfId="9125">
      <pivotArea dataOnly="0" labelOnly="1" fieldPosition="0">
        <references count="6">
          <reference field="2" count="1" selected="0">
            <x v="9"/>
          </reference>
          <reference field="8" count="3">
            <x v="17"/>
            <x v="69"/>
            <x v="156"/>
          </reference>
          <reference field="12" count="1" selected="0">
            <x v="91"/>
          </reference>
          <reference field="13" count="1" selected="0">
            <x v="3"/>
          </reference>
          <reference field="14" count="1" selected="0">
            <x v="2"/>
          </reference>
          <reference field="15" count="1" selected="0">
            <x v="7"/>
          </reference>
        </references>
      </pivotArea>
    </format>
    <format dxfId="9124">
      <pivotArea dataOnly="0" labelOnly="1" fieldPosition="0">
        <references count="6">
          <reference field="2" count="1" selected="0">
            <x v="9"/>
          </reference>
          <reference field="8" count="2">
            <x v="17"/>
            <x v="156"/>
          </reference>
          <reference field="12" count="1" selected="0">
            <x v="96"/>
          </reference>
          <reference field="13" count="1" selected="0">
            <x v="3"/>
          </reference>
          <reference field="14" count="1" selected="0">
            <x v="2"/>
          </reference>
          <reference field="15" count="1" selected="0">
            <x v="7"/>
          </reference>
        </references>
      </pivotArea>
    </format>
    <format dxfId="9123">
      <pivotArea dataOnly="0" labelOnly="1" fieldPosition="0">
        <references count="6">
          <reference field="2" count="1" selected="0">
            <x v="9"/>
          </reference>
          <reference field="8" count="2">
            <x v="17"/>
            <x v="156"/>
          </reference>
          <reference field="12" count="1" selected="0">
            <x v="295"/>
          </reference>
          <reference field="13" count="1" selected="0">
            <x v="3"/>
          </reference>
          <reference field="14" count="1" selected="0">
            <x v="2"/>
          </reference>
          <reference field="15" count="1" selected="0">
            <x v="7"/>
          </reference>
        </references>
      </pivotArea>
    </format>
    <format dxfId="9122">
      <pivotArea dataOnly="0" labelOnly="1" fieldPosition="0">
        <references count="6">
          <reference field="2" count="1" selected="0">
            <x v="9"/>
          </reference>
          <reference field="8" count="2">
            <x v="17"/>
            <x v="156"/>
          </reference>
          <reference field="12" count="1" selected="0">
            <x v="311"/>
          </reference>
          <reference field="13" count="1" selected="0">
            <x v="3"/>
          </reference>
          <reference field="14" count="1" selected="0">
            <x v="2"/>
          </reference>
          <reference field="15" count="1" selected="0">
            <x v="7"/>
          </reference>
        </references>
      </pivotArea>
    </format>
    <format dxfId="9121">
      <pivotArea dataOnly="0" labelOnly="1" fieldPosition="0">
        <references count="6">
          <reference field="2" count="1" selected="0">
            <x v="9"/>
          </reference>
          <reference field="8" count="1">
            <x v="17"/>
          </reference>
          <reference field="12" count="1" selected="0">
            <x v="313"/>
          </reference>
          <reference field="13" count="1" selected="0">
            <x v="3"/>
          </reference>
          <reference field="14" count="1" selected="0">
            <x v="2"/>
          </reference>
          <reference field="15" count="1" selected="0">
            <x v="7"/>
          </reference>
        </references>
      </pivotArea>
    </format>
    <format dxfId="9120">
      <pivotArea dataOnly="0" labelOnly="1" fieldPosition="0">
        <references count="6">
          <reference field="2" count="1" selected="0">
            <x v="9"/>
          </reference>
          <reference field="8" count="1">
            <x v="17"/>
          </reference>
          <reference field="12" count="1" selected="0">
            <x v="314"/>
          </reference>
          <reference field="13" count="1" selected="0">
            <x v="3"/>
          </reference>
          <reference field="14" count="1" selected="0">
            <x v="2"/>
          </reference>
          <reference field="15" count="1" selected="0">
            <x v="7"/>
          </reference>
        </references>
      </pivotArea>
    </format>
    <format dxfId="9119">
      <pivotArea dataOnly="0" labelOnly="1" fieldPosition="0">
        <references count="6">
          <reference field="2" count="1" selected="0">
            <x v="9"/>
          </reference>
          <reference field="8" count="4">
            <x v="0"/>
            <x v="116"/>
            <x v="117"/>
            <x v="118"/>
          </reference>
          <reference field="12" count="1" selected="0">
            <x v="10"/>
          </reference>
          <reference field="13" count="1" selected="0">
            <x v="3"/>
          </reference>
          <reference field="14" count="1" selected="0">
            <x v="2"/>
          </reference>
          <reference field="15" count="1" selected="0">
            <x v="10"/>
          </reference>
        </references>
      </pivotArea>
    </format>
    <format dxfId="9118">
      <pivotArea dataOnly="0" labelOnly="1" fieldPosition="0">
        <references count="6">
          <reference field="2" count="1" selected="0">
            <x v="9"/>
          </reference>
          <reference field="8" count="5">
            <x v="0"/>
            <x v="32"/>
            <x v="98"/>
            <x v="175"/>
            <x v="176"/>
          </reference>
          <reference field="12" count="1" selected="0">
            <x v="5"/>
          </reference>
          <reference field="13" count="1" selected="0">
            <x v="3"/>
          </reference>
          <reference field="14" count="1" selected="0">
            <x v="2"/>
          </reference>
          <reference field="15" count="1" selected="0">
            <x v="11"/>
          </reference>
        </references>
      </pivotArea>
    </format>
    <format dxfId="9117">
      <pivotArea dataOnly="0" labelOnly="1" fieldPosition="0">
        <references count="6">
          <reference field="2" count="1" selected="0">
            <x v="9"/>
          </reference>
          <reference field="8" count="1">
            <x v="0"/>
          </reference>
          <reference field="12" count="1" selected="0">
            <x v="78"/>
          </reference>
          <reference field="13" count="1" selected="0">
            <x v="3"/>
          </reference>
          <reference field="14" count="1" selected="0">
            <x v="2"/>
          </reference>
          <reference field="15" count="1" selected="0">
            <x v="12"/>
          </reference>
        </references>
      </pivotArea>
    </format>
    <format dxfId="9116">
      <pivotArea dataOnly="0" labelOnly="1" fieldPosition="0">
        <references count="6">
          <reference field="2" count="1" selected="0">
            <x v="9"/>
          </reference>
          <reference field="8" count="3">
            <x v="0"/>
            <x v="64"/>
            <x v="170"/>
          </reference>
          <reference field="12" count="1" selected="0">
            <x v="4"/>
          </reference>
          <reference field="13" count="1" selected="0">
            <x v="3"/>
          </reference>
          <reference field="14" count="1" selected="0">
            <x v="2"/>
          </reference>
          <reference field="15" count="1" selected="0">
            <x v="13"/>
          </reference>
        </references>
      </pivotArea>
    </format>
    <format dxfId="9115">
      <pivotArea dataOnly="0" labelOnly="1" fieldPosition="0">
        <references count="6">
          <reference field="2" count="1" selected="0">
            <x v="9"/>
          </reference>
          <reference field="8" count="2">
            <x v="0"/>
            <x v="170"/>
          </reference>
          <reference field="12" count="1" selected="0">
            <x v="31"/>
          </reference>
          <reference field="13" count="1" selected="0">
            <x v="3"/>
          </reference>
          <reference field="14" count="1" selected="0">
            <x v="2"/>
          </reference>
          <reference field="15" count="1" selected="0">
            <x v="14"/>
          </reference>
        </references>
      </pivotArea>
    </format>
    <format dxfId="9114">
      <pivotArea dataOnly="0" labelOnly="1" fieldPosition="0">
        <references count="6">
          <reference field="2" count="1" selected="0">
            <x v="9"/>
          </reference>
          <reference field="8" count="1">
            <x v="0"/>
          </reference>
          <reference field="12" count="1" selected="0">
            <x v="288"/>
          </reference>
          <reference field="13" count="1" selected="0">
            <x v="3"/>
          </reference>
          <reference field="14" count="1" selected="0">
            <x v="2"/>
          </reference>
          <reference field="15" count="1" selected="0">
            <x v="15"/>
          </reference>
        </references>
      </pivotArea>
    </format>
    <format dxfId="9113">
      <pivotArea dataOnly="0" labelOnly="1" fieldPosition="0">
        <references count="6">
          <reference field="2" count="1" selected="0">
            <x v="9"/>
          </reference>
          <reference field="8" count="1">
            <x v="0"/>
          </reference>
          <reference field="12" count="1" selected="0">
            <x v="171"/>
          </reference>
          <reference field="13" count="1" selected="0">
            <x v="3"/>
          </reference>
          <reference field="14" count="1" selected="0">
            <x v="3"/>
          </reference>
          <reference field="15" count="1" selected="0">
            <x v="18"/>
          </reference>
        </references>
      </pivotArea>
    </format>
    <format dxfId="9112">
      <pivotArea dataOnly="0" labelOnly="1" fieldPosition="0">
        <references count="6">
          <reference field="2" count="1" selected="0">
            <x v="9"/>
          </reference>
          <reference field="8" count="2">
            <x v="0"/>
            <x v="114"/>
          </reference>
          <reference field="12" count="1" selected="0">
            <x v="6"/>
          </reference>
          <reference field="13" count="1" selected="0">
            <x v="3"/>
          </reference>
          <reference field="14" count="1" selected="0">
            <x v="3"/>
          </reference>
          <reference field="15" count="1" selected="0">
            <x v="19"/>
          </reference>
        </references>
      </pivotArea>
    </format>
    <format dxfId="9111">
      <pivotArea dataOnly="0" labelOnly="1" fieldPosition="0">
        <references count="6">
          <reference field="2" count="1" selected="0">
            <x v="9"/>
          </reference>
          <reference field="8" count="1">
            <x v="0"/>
          </reference>
          <reference field="12" count="1" selected="0">
            <x v="21"/>
          </reference>
          <reference field="13" count="1" selected="0">
            <x v="3"/>
          </reference>
          <reference field="14" count="1" selected="0">
            <x v="4"/>
          </reference>
          <reference field="15" count="1" selected="0">
            <x v="20"/>
          </reference>
        </references>
      </pivotArea>
    </format>
    <format dxfId="9110">
      <pivotArea dataOnly="0" labelOnly="1" fieldPosition="0">
        <references count="6">
          <reference field="2" count="1" selected="0">
            <x v="9"/>
          </reference>
          <reference field="8" count="2">
            <x v="0"/>
            <x v="170"/>
          </reference>
          <reference field="12" count="1" selected="0">
            <x v="73"/>
          </reference>
          <reference field="13" count="1" selected="0">
            <x v="3"/>
          </reference>
          <reference field="14" count="1" selected="0">
            <x v="4"/>
          </reference>
          <reference field="15" count="1" selected="0">
            <x v="21"/>
          </reference>
        </references>
      </pivotArea>
    </format>
    <format dxfId="9109">
      <pivotArea dataOnly="0" labelOnly="1" fieldPosition="0">
        <references count="6">
          <reference field="2" count="1" selected="0">
            <x v="9"/>
          </reference>
          <reference field="8" count="1">
            <x v="0"/>
          </reference>
          <reference field="12" count="1" selected="0">
            <x v="0"/>
          </reference>
          <reference field="13" count="1" selected="0">
            <x v="3"/>
          </reference>
          <reference field="14" count="1" selected="0">
            <x v="6"/>
          </reference>
          <reference field="15" count="1" selected="0">
            <x v="31"/>
          </reference>
        </references>
      </pivotArea>
    </format>
    <format dxfId="9108">
      <pivotArea dataOnly="0" labelOnly="1" fieldPosition="0">
        <references count="6">
          <reference field="2" count="1" selected="0">
            <x v="9"/>
          </reference>
          <reference field="8" count="2">
            <x v="0"/>
            <x v="114"/>
          </reference>
          <reference field="12" count="1" selected="0">
            <x v="175"/>
          </reference>
          <reference field="13" count="1" selected="0">
            <x v="4"/>
          </reference>
          <reference field="14" count="1" selected="0">
            <x v="8"/>
          </reference>
          <reference field="15" count="1" selected="0">
            <x v="34"/>
          </reference>
        </references>
      </pivotArea>
    </format>
    <format dxfId="9107">
      <pivotArea dataOnly="0" labelOnly="1" fieldPosition="0">
        <references count="6">
          <reference field="2" count="1" selected="0">
            <x v="9"/>
          </reference>
          <reference field="8" count="2">
            <x v="0"/>
            <x v="114"/>
          </reference>
          <reference field="12" count="1" selected="0">
            <x v="172"/>
          </reference>
          <reference field="13" count="1" selected="0">
            <x v="4"/>
          </reference>
          <reference field="14" count="1" selected="0">
            <x v="8"/>
          </reference>
          <reference field="15" count="1" selected="0">
            <x v="39"/>
          </reference>
        </references>
      </pivotArea>
    </format>
    <format dxfId="9106">
      <pivotArea dataOnly="0" labelOnly="1" fieldPosition="0">
        <references count="6">
          <reference field="2" count="1" selected="0">
            <x v="10"/>
          </reference>
          <reference field="8" count="2">
            <x v="0"/>
            <x v="62"/>
          </reference>
          <reference field="12" count="1" selected="0">
            <x v="81"/>
          </reference>
          <reference field="13" count="1" selected="0">
            <x v="0"/>
          </reference>
          <reference field="14" count="1" selected="0">
            <x v="16"/>
          </reference>
          <reference field="15" count="1" selected="0">
            <x v="57"/>
          </reference>
        </references>
      </pivotArea>
    </format>
    <format dxfId="9105">
      <pivotArea dataOnly="0" labelOnly="1" fieldPosition="0">
        <references count="6">
          <reference field="2" count="1" selected="0">
            <x v="10"/>
          </reference>
          <reference field="8" count="2">
            <x v="0"/>
            <x v="62"/>
          </reference>
          <reference field="12" count="1" selected="0">
            <x v="212"/>
          </reference>
          <reference field="13" count="1" selected="0">
            <x v="0"/>
          </reference>
          <reference field="14" count="1" selected="0">
            <x v="16"/>
          </reference>
          <reference field="15" count="1" selected="0">
            <x v="57"/>
          </reference>
        </references>
      </pivotArea>
    </format>
    <format dxfId="9104">
      <pivotArea dataOnly="0" labelOnly="1" fieldPosition="0">
        <references count="6">
          <reference field="2" count="1" selected="0">
            <x v="10"/>
          </reference>
          <reference field="8" count="2">
            <x v="0"/>
            <x v="62"/>
          </reference>
          <reference field="12" count="1" selected="0">
            <x v="218"/>
          </reference>
          <reference field="13" count="1" selected="0">
            <x v="0"/>
          </reference>
          <reference field="14" count="1" selected="0">
            <x v="16"/>
          </reference>
          <reference field="15" count="1" selected="0">
            <x v="57"/>
          </reference>
        </references>
      </pivotArea>
    </format>
    <format dxfId="9103">
      <pivotArea dataOnly="0" labelOnly="1" fieldPosition="0">
        <references count="6">
          <reference field="2" count="1" selected="0">
            <x v="10"/>
          </reference>
          <reference field="8" count="2">
            <x v="18"/>
            <x v="62"/>
          </reference>
          <reference field="12" count="1" selected="0">
            <x v="221"/>
          </reference>
          <reference field="13" count="1" selected="0">
            <x v="0"/>
          </reference>
          <reference field="14" count="1" selected="0">
            <x v="16"/>
          </reference>
          <reference field="15" count="1" selected="0">
            <x v="58"/>
          </reference>
        </references>
      </pivotArea>
    </format>
    <format dxfId="9102">
      <pivotArea dataOnly="0" labelOnly="1" fieldPosition="0">
        <references count="6">
          <reference field="2" count="1" selected="0">
            <x v="10"/>
          </reference>
          <reference field="8" count="3">
            <x v="18"/>
            <x v="62"/>
            <x v="89"/>
          </reference>
          <reference field="12" count="1" selected="0">
            <x v="222"/>
          </reference>
          <reference field="13" count="1" selected="0">
            <x v="0"/>
          </reference>
          <reference field="14" count="1" selected="0">
            <x v="16"/>
          </reference>
          <reference field="15" count="1" selected="0">
            <x v="58"/>
          </reference>
        </references>
      </pivotArea>
    </format>
    <format dxfId="9101">
      <pivotArea dataOnly="0" labelOnly="1" fieldPosition="0">
        <references count="6">
          <reference field="2" count="1" selected="0">
            <x v="10"/>
          </reference>
          <reference field="8" count="2">
            <x v="0"/>
            <x v="62"/>
          </reference>
          <reference field="12" count="1" selected="0">
            <x v="70"/>
          </reference>
          <reference field="13" count="1" selected="0">
            <x v="0"/>
          </reference>
          <reference field="14" count="1" selected="0">
            <x v="16"/>
          </reference>
          <reference field="15" count="1" selected="0">
            <x v="59"/>
          </reference>
        </references>
      </pivotArea>
    </format>
    <format dxfId="9100">
      <pivotArea dataOnly="0" labelOnly="1" fieldPosition="0">
        <references count="6">
          <reference field="2" count="1" selected="0">
            <x v="10"/>
          </reference>
          <reference field="8" count="3">
            <x v="0"/>
            <x v="62"/>
            <x v="101"/>
          </reference>
          <reference field="12" count="1" selected="0">
            <x v="76"/>
          </reference>
          <reference field="13" count="1" selected="0">
            <x v="0"/>
          </reference>
          <reference field="14" count="1" selected="0">
            <x v="16"/>
          </reference>
          <reference field="15" count="1" selected="0">
            <x v="60"/>
          </reference>
        </references>
      </pivotArea>
    </format>
    <format dxfId="9099">
      <pivotArea dataOnly="0" labelOnly="1" fieldPosition="0">
        <references count="6">
          <reference field="2" count="1" selected="0">
            <x v="10"/>
          </reference>
          <reference field="8" count="2">
            <x v="0"/>
            <x v="62"/>
          </reference>
          <reference field="12" count="1" selected="0">
            <x v="242"/>
          </reference>
          <reference field="13" count="1" selected="0">
            <x v="0"/>
          </reference>
          <reference field="14" count="1" selected="0">
            <x v="16"/>
          </reference>
          <reference field="15" count="1" selected="0">
            <x v="60"/>
          </reference>
        </references>
      </pivotArea>
    </format>
    <format dxfId="9098">
      <pivotArea dataOnly="0" labelOnly="1" fieldPosition="0">
        <references count="6">
          <reference field="2" count="1" selected="0">
            <x v="10"/>
          </reference>
          <reference field="8" count="3">
            <x v="18"/>
            <x v="22"/>
            <x v="62"/>
          </reference>
          <reference field="12" count="1" selected="0">
            <x v="219"/>
          </reference>
          <reference field="13" count="1" selected="0">
            <x v="0"/>
          </reference>
          <reference field="14" count="1" selected="0">
            <x v="16"/>
          </reference>
          <reference field="15" count="1" selected="0">
            <x v="61"/>
          </reference>
        </references>
      </pivotArea>
    </format>
    <format dxfId="9097">
      <pivotArea dataOnly="0" labelOnly="1" fieldPosition="0">
        <references count="6">
          <reference field="2" count="1" selected="0">
            <x v="10"/>
          </reference>
          <reference field="8" count="2">
            <x v="18"/>
            <x v="62"/>
          </reference>
          <reference field="12" count="1" selected="0">
            <x v="69"/>
          </reference>
          <reference field="13" count="1" selected="0">
            <x v="0"/>
          </reference>
          <reference field="14" count="1" selected="0">
            <x v="16"/>
          </reference>
          <reference field="15" count="1" selected="0">
            <x v="62"/>
          </reference>
        </references>
      </pivotArea>
    </format>
    <format dxfId="9096">
      <pivotArea dataOnly="0" labelOnly="1" fieldPosition="0">
        <references count="6">
          <reference field="2" count="1" selected="0">
            <x v="10"/>
          </reference>
          <reference field="8" count="3">
            <x v="0"/>
            <x v="62"/>
            <x v="89"/>
          </reference>
          <reference field="12" count="1" selected="0">
            <x v="236"/>
          </reference>
          <reference field="13" count="1" selected="0">
            <x v="0"/>
          </reference>
          <reference field="14" count="1" selected="0">
            <x v="16"/>
          </reference>
          <reference field="15" count="1" selected="0">
            <x v="63"/>
          </reference>
        </references>
      </pivotArea>
    </format>
    <format dxfId="9095">
      <pivotArea dataOnly="0" labelOnly="1" fieldPosition="0">
        <references count="6">
          <reference field="2" count="1" selected="0">
            <x v="10"/>
          </reference>
          <reference field="8" count="2">
            <x v="23"/>
            <x v="62"/>
          </reference>
          <reference field="12" count="1" selected="0">
            <x v="77"/>
          </reference>
          <reference field="13" count="1" selected="0">
            <x v="0"/>
          </reference>
          <reference field="14" count="1" selected="0">
            <x v="22"/>
          </reference>
          <reference field="15" count="1" selected="0">
            <x v="93"/>
          </reference>
        </references>
      </pivotArea>
    </format>
    <format dxfId="9094">
      <pivotArea dataOnly="0" labelOnly="1" fieldPosition="0">
        <references count="6">
          <reference field="2" count="1" selected="0">
            <x v="11"/>
          </reference>
          <reference field="8" count="8">
            <x v="5"/>
            <x v="59"/>
            <x v="101"/>
            <x v="121"/>
            <x v="124"/>
            <x v="127"/>
            <x v="130"/>
            <x v="134"/>
          </reference>
          <reference field="12" count="1" selected="0">
            <x v="291"/>
          </reference>
          <reference field="13" count="1" selected="0">
            <x v="3"/>
          </reference>
          <reference field="14" count="1" selected="0">
            <x v="2"/>
          </reference>
          <reference field="15" count="1" selected="0">
            <x v="8"/>
          </reference>
        </references>
      </pivotArea>
    </format>
    <format dxfId="9093">
      <pivotArea dataOnly="0" labelOnly="1" fieldPosition="0">
        <references count="6">
          <reference field="2" count="1" selected="0">
            <x v="11"/>
          </reference>
          <reference field="8" count="3">
            <x v="87"/>
            <x v="124"/>
            <x v="133"/>
          </reference>
          <reference field="12" count="1" selected="0">
            <x v="197"/>
          </reference>
          <reference field="13" count="1" selected="0">
            <x v="3"/>
          </reference>
          <reference field="14" count="1" selected="0">
            <x v="2"/>
          </reference>
          <reference field="15" count="1" selected="0">
            <x v="9"/>
          </reference>
        </references>
      </pivotArea>
    </format>
    <format dxfId="9092">
      <pivotArea dataOnly="0" labelOnly="1" fieldPosition="0">
        <references count="6">
          <reference field="2" count="1" selected="0">
            <x v="11"/>
          </reference>
          <reference field="8" count="6">
            <x v="3"/>
            <x v="6"/>
            <x v="59"/>
            <x v="87"/>
            <x v="92"/>
            <x v="121"/>
          </reference>
          <reference field="12" count="1" selected="0">
            <x v="201"/>
          </reference>
          <reference field="13" count="1" selected="0">
            <x v="3"/>
          </reference>
          <reference field="14" count="1" selected="0">
            <x v="2"/>
          </reference>
          <reference field="15" count="1" selected="0">
            <x v="16"/>
          </reference>
        </references>
      </pivotArea>
    </format>
    <format dxfId="9091">
      <pivotArea dataOnly="0" labelOnly="1" fieldPosition="0">
        <references count="6">
          <reference field="2" count="1" selected="0">
            <x v="11"/>
          </reference>
          <reference field="8" count="6">
            <x v="3"/>
            <x v="6"/>
            <x v="87"/>
            <x v="114"/>
            <x v="121"/>
            <x v="130"/>
          </reference>
          <reference field="12" count="1" selected="0">
            <x v="213"/>
          </reference>
          <reference field="13" count="1" selected="0">
            <x v="3"/>
          </reference>
          <reference field="14" count="1" selected="0">
            <x v="2"/>
          </reference>
          <reference field="15" count="1" selected="0">
            <x v="17"/>
          </reference>
        </references>
      </pivotArea>
    </format>
    <format dxfId="9090">
      <pivotArea dataOnly="0" labelOnly="1" fieldPosition="0">
        <references count="6">
          <reference field="2" count="1" selected="0">
            <x v="12"/>
          </reference>
          <reference field="8" count="1">
            <x v="0"/>
          </reference>
          <reference field="12" count="1" selected="0">
            <x v="3"/>
          </reference>
          <reference field="13" count="1" selected="0">
            <x v="3"/>
          </reference>
          <reference field="14" count="1" selected="0">
            <x v="6"/>
          </reference>
          <reference field="15" count="1" selected="0">
            <x v="29"/>
          </reference>
        </references>
      </pivotArea>
    </format>
    <format dxfId="9089">
      <pivotArea dataOnly="0" labelOnly="1" fieldPosition="0">
        <references count="6">
          <reference field="2" count="1" selected="0">
            <x v="12"/>
          </reference>
          <reference field="8" count="1">
            <x v="0"/>
          </reference>
          <reference field="12" count="1" selected="0">
            <x v="124"/>
          </reference>
          <reference field="13" count="1" selected="0">
            <x v="3"/>
          </reference>
          <reference field="14" count="1" selected="0">
            <x v="6"/>
          </reference>
          <reference field="15" count="1" selected="0">
            <x v="29"/>
          </reference>
        </references>
      </pivotArea>
    </format>
    <format dxfId="9088">
      <pivotArea dataOnly="0" labelOnly="1" fieldPosition="0">
        <references count="6">
          <reference field="2" count="1" selected="0">
            <x v="12"/>
          </reference>
          <reference field="8" count="1">
            <x v="0"/>
          </reference>
          <reference field="12" count="1" selected="0">
            <x v="125"/>
          </reference>
          <reference field="13" count="1" selected="0">
            <x v="3"/>
          </reference>
          <reference field="14" count="1" selected="0">
            <x v="6"/>
          </reference>
          <reference field="15" count="1" selected="0">
            <x v="29"/>
          </reference>
        </references>
      </pivotArea>
    </format>
    <format dxfId="9087">
      <pivotArea dataOnly="0" labelOnly="1" fieldPosition="0">
        <references count="6">
          <reference field="2" count="1" selected="0">
            <x v="12"/>
          </reference>
          <reference field="8" count="1">
            <x v="0"/>
          </reference>
          <reference field="12" count="1" selected="0">
            <x v="126"/>
          </reference>
          <reference field="13" count="1" selected="0">
            <x v="3"/>
          </reference>
          <reference field="14" count="1" selected="0">
            <x v="6"/>
          </reference>
          <reference field="15" count="1" selected="0">
            <x v="29"/>
          </reference>
        </references>
      </pivotArea>
    </format>
    <format dxfId="9086">
      <pivotArea dataOnly="0" labelOnly="1" fieldPosition="0">
        <references count="6">
          <reference field="2" count="1" selected="0">
            <x v="12"/>
          </reference>
          <reference field="8" count="1">
            <x v="0"/>
          </reference>
          <reference field="12" count="1" selected="0">
            <x v="127"/>
          </reference>
          <reference field="13" count="1" selected="0">
            <x v="3"/>
          </reference>
          <reference field="14" count="1" selected="0">
            <x v="6"/>
          </reference>
          <reference field="15" count="1" selected="0">
            <x v="29"/>
          </reference>
        </references>
      </pivotArea>
    </format>
    <format dxfId="9085">
      <pivotArea dataOnly="0" labelOnly="1" fieldPosition="0">
        <references count="6">
          <reference field="2" count="1" selected="0">
            <x v="12"/>
          </reference>
          <reference field="8" count="1">
            <x v="0"/>
          </reference>
          <reference field="12" count="1" selected="0">
            <x v="128"/>
          </reference>
          <reference field="13" count="1" selected="0">
            <x v="3"/>
          </reference>
          <reference field="14" count="1" selected="0">
            <x v="6"/>
          </reference>
          <reference field="15" count="1" selected="0">
            <x v="29"/>
          </reference>
        </references>
      </pivotArea>
    </format>
    <format dxfId="9084">
      <pivotArea dataOnly="0" labelOnly="1" fieldPosition="0">
        <references count="6">
          <reference field="2" count="1" selected="0">
            <x v="12"/>
          </reference>
          <reference field="8" count="1">
            <x v="0"/>
          </reference>
          <reference field="12" count="1" selected="0">
            <x v="129"/>
          </reference>
          <reference field="13" count="1" selected="0">
            <x v="3"/>
          </reference>
          <reference field="14" count="1" selected="0">
            <x v="6"/>
          </reference>
          <reference field="15" count="1" selected="0">
            <x v="29"/>
          </reference>
        </references>
      </pivotArea>
    </format>
    <format dxfId="9083">
      <pivotArea dataOnly="0" labelOnly="1" fieldPosition="0">
        <references count="6">
          <reference field="2" count="1" selected="0">
            <x v="12"/>
          </reference>
          <reference field="8" count="1">
            <x v="0"/>
          </reference>
          <reference field="12" count="1" selected="0">
            <x v="130"/>
          </reference>
          <reference field="13" count="1" selected="0">
            <x v="3"/>
          </reference>
          <reference field="14" count="1" selected="0">
            <x v="6"/>
          </reference>
          <reference field="15" count="1" selected="0">
            <x v="29"/>
          </reference>
        </references>
      </pivotArea>
    </format>
    <format dxfId="9082">
      <pivotArea dataOnly="0" labelOnly="1" fieldPosition="0">
        <references count="6">
          <reference field="2" count="1" selected="0">
            <x v="12"/>
          </reference>
          <reference field="8" count="1">
            <x v="0"/>
          </reference>
          <reference field="12" count="1" selected="0">
            <x v="134"/>
          </reference>
          <reference field="13" count="1" selected="0">
            <x v="3"/>
          </reference>
          <reference field="14" count="1" selected="0">
            <x v="6"/>
          </reference>
          <reference field="15" count="1" selected="0">
            <x v="29"/>
          </reference>
        </references>
      </pivotArea>
    </format>
    <format dxfId="9081">
      <pivotArea dataOnly="0" labelOnly="1" fieldPosition="0">
        <references count="6">
          <reference field="2" count="1" selected="0">
            <x v="12"/>
          </reference>
          <reference field="8" count="1">
            <x v="0"/>
          </reference>
          <reference field="12" count="1" selected="0">
            <x v="135"/>
          </reference>
          <reference field="13" count="1" selected="0">
            <x v="3"/>
          </reference>
          <reference field="14" count="1" selected="0">
            <x v="6"/>
          </reference>
          <reference field="15" count="1" selected="0">
            <x v="29"/>
          </reference>
        </references>
      </pivotArea>
    </format>
    <format dxfId="9080">
      <pivotArea dataOnly="0" labelOnly="1" fieldPosition="0">
        <references count="6">
          <reference field="2" count="1" selected="0">
            <x v="12"/>
          </reference>
          <reference field="8" count="1">
            <x v="0"/>
          </reference>
          <reference field="12" count="1" selected="0">
            <x v="136"/>
          </reference>
          <reference field="13" count="1" selected="0">
            <x v="3"/>
          </reference>
          <reference field="14" count="1" selected="0">
            <x v="6"/>
          </reference>
          <reference field="15" count="1" selected="0">
            <x v="29"/>
          </reference>
        </references>
      </pivotArea>
    </format>
    <format dxfId="9079">
      <pivotArea dataOnly="0" labelOnly="1" fieldPosition="0">
        <references count="6">
          <reference field="2" count="1" selected="0">
            <x v="12"/>
          </reference>
          <reference field="8" count="1">
            <x v="0"/>
          </reference>
          <reference field="12" count="1" selected="0">
            <x v="137"/>
          </reference>
          <reference field="13" count="1" selected="0">
            <x v="3"/>
          </reference>
          <reference field="14" count="1" selected="0">
            <x v="6"/>
          </reference>
          <reference field="15" count="1" selected="0">
            <x v="29"/>
          </reference>
        </references>
      </pivotArea>
    </format>
    <format dxfId="9078">
      <pivotArea dataOnly="0" labelOnly="1" fieldPosition="0">
        <references count="6">
          <reference field="2" count="1" selected="0">
            <x v="12"/>
          </reference>
          <reference field="8" count="1">
            <x v="0"/>
          </reference>
          <reference field="12" count="1" selected="0">
            <x v="138"/>
          </reference>
          <reference field="13" count="1" selected="0">
            <x v="3"/>
          </reference>
          <reference field="14" count="1" selected="0">
            <x v="6"/>
          </reference>
          <reference field="15" count="1" selected="0">
            <x v="29"/>
          </reference>
        </references>
      </pivotArea>
    </format>
    <format dxfId="9077">
      <pivotArea dataOnly="0" labelOnly="1" fieldPosition="0">
        <references count="6">
          <reference field="2" count="1" selected="0">
            <x v="12"/>
          </reference>
          <reference field="8" count="1">
            <x v="0"/>
          </reference>
          <reference field="12" count="1" selected="0">
            <x v="139"/>
          </reference>
          <reference field="13" count="1" selected="0">
            <x v="3"/>
          </reference>
          <reference field="14" count="1" selected="0">
            <x v="6"/>
          </reference>
          <reference field="15" count="1" selected="0">
            <x v="29"/>
          </reference>
        </references>
      </pivotArea>
    </format>
    <format dxfId="9076">
      <pivotArea dataOnly="0" labelOnly="1" fieldPosition="0">
        <references count="6">
          <reference field="2" count="1" selected="0">
            <x v="12"/>
          </reference>
          <reference field="8" count="1">
            <x v="0"/>
          </reference>
          <reference field="12" count="1" selected="0">
            <x v="140"/>
          </reference>
          <reference field="13" count="1" selected="0">
            <x v="3"/>
          </reference>
          <reference field="14" count="1" selected="0">
            <x v="6"/>
          </reference>
          <reference field="15" count="1" selected="0">
            <x v="29"/>
          </reference>
        </references>
      </pivotArea>
    </format>
    <format dxfId="9075">
      <pivotArea dataOnly="0" labelOnly="1" fieldPosition="0">
        <references count="6">
          <reference field="2" count="1" selected="0">
            <x v="12"/>
          </reference>
          <reference field="8" count="1">
            <x v="0"/>
          </reference>
          <reference field="12" count="1" selected="0">
            <x v="141"/>
          </reference>
          <reference field="13" count="1" selected="0">
            <x v="3"/>
          </reference>
          <reference field="14" count="1" selected="0">
            <x v="6"/>
          </reference>
          <reference field="15" count="1" selected="0">
            <x v="29"/>
          </reference>
        </references>
      </pivotArea>
    </format>
    <format dxfId="9074">
      <pivotArea dataOnly="0" labelOnly="1" fieldPosition="0">
        <references count="6">
          <reference field="2" count="1" selected="0">
            <x v="12"/>
          </reference>
          <reference field="8" count="1">
            <x v="0"/>
          </reference>
          <reference field="12" count="1" selected="0">
            <x v="143"/>
          </reference>
          <reference field="13" count="1" selected="0">
            <x v="3"/>
          </reference>
          <reference field="14" count="1" selected="0">
            <x v="6"/>
          </reference>
          <reference field="15" count="1" selected="0">
            <x v="29"/>
          </reference>
        </references>
      </pivotArea>
    </format>
    <format dxfId="9073">
      <pivotArea dataOnly="0" labelOnly="1" fieldPosition="0">
        <references count="6">
          <reference field="2" count="1" selected="0">
            <x v="12"/>
          </reference>
          <reference field="8" count="1">
            <x v="0"/>
          </reference>
          <reference field="12" count="1" selected="0">
            <x v="144"/>
          </reference>
          <reference field="13" count="1" selected="0">
            <x v="3"/>
          </reference>
          <reference field="14" count="1" selected="0">
            <x v="6"/>
          </reference>
          <reference field="15" count="1" selected="0">
            <x v="29"/>
          </reference>
        </references>
      </pivotArea>
    </format>
    <format dxfId="9072">
      <pivotArea dataOnly="0" labelOnly="1" fieldPosition="0">
        <references count="6">
          <reference field="2" count="1" selected="0">
            <x v="12"/>
          </reference>
          <reference field="8" count="1">
            <x v="0"/>
          </reference>
          <reference field="12" count="1" selected="0">
            <x v="145"/>
          </reference>
          <reference field="13" count="1" selected="0">
            <x v="3"/>
          </reference>
          <reference field="14" count="1" selected="0">
            <x v="6"/>
          </reference>
          <reference field="15" count="1" selected="0">
            <x v="29"/>
          </reference>
        </references>
      </pivotArea>
    </format>
    <format dxfId="9071">
      <pivotArea dataOnly="0" labelOnly="1" fieldPosition="0">
        <references count="6">
          <reference field="2" count="1" selected="0">
            <x v="12"/>
          </reference>
          <reference field="8" count="1">
            <x v="0"/>
          </reference>
          <reference field="12" count="1" selected="0">
            <x v="146"/>
          </reference>
          <reference field="13" count="1" selected="0">
            <x v="3"/>
          </reference>
          <reference field="14" count="1" selected="0">
            <x v="6"/>
          </reference>
          <reference field="15" count="1" selected="0">
            <x v="29"/>
          </reference>
        </references>
      </pivotArea>
    </format>
    <format dxfId="9070">
      <pivotArea dataOnly="0" labelOnly="1" fieldPosition="0">
        <references count="6">
          <reference field="2" count="1" selected="0">
            <x v="12"/>
          </reference>
          <reference field="8" count="1">
            <x v="0"/>
          </reference>
          <reference field="12" count="1" selected="0">
            <x v="147"/>
          </reference>
          <reference field="13" count="1" selected="0">
            <x v="3"/>
          </reference>
          <reference field="14" count="1" selected="0">
            <x v="6"/>
          </reference>
          <reference field="15" count="1" selected="0">
            <x v="29"/>
          </reference>
        </references>
      </pivotArea>
    </format>
    <format dxfId="9069">
      <pivotArea dataOnly="0" labelOnly="1" fieldPosition="0">
        <references count="6">
          <reference field="2" count="1" selected="0">
            <x v="12"/>
          </reference>
          <reference field="8" count="1">
            <x v="0"/>
          </reference>
          <reference field="12" count="1" selected="0">
            <x v="148"/>
          </reference>
          <reference field="13" count="1" selected="0">
            <x v="3"/>
          </reference>
          <reference field="14" count="1" selected="0">
            <x v="6"/>
          </reference>
          <reference field="15" count="1" selected="0">
            <x v="29"/>
          </reference>
        </references>
      </pivotArea>
    </format>
    <format dxfId="9068">
      <pivotArea dataOnly="0" labelOnly="1" fieldPosition="0">
        <references count="6">
          <reference field="2" count="1" selected="0">
            <x v="12"/>
          </reference>
          <reference field="8" count="1">
            <x v="0"/>
          </reference>
          <reference field="12" count="1" selected="0">
            <x v="149"/>
          </reference>
          <reference field="13" count="1" selected="0">
            <x v="3"/>
          </reference>
          <reference field="14" count="1" selected="0">
            <x v="6"/>
          </reference>
          <reference field="15" count="1" selected="0">
            <x v="29"/>
          </reference>
        </references>
      </pivotArea>
    </format>
    <format dxfId="9067">
      <pivotArea dataOnly="0" labelOnly="1" fieldPosition="0">
        <references count="6">
          <reference field="2" count="1" selected="0">
            <x v="12"/>
          </reference>
          <reference field="8" count="1">
            <x v="0"/>
          </reference>
          <reference field="12" count="1" selected="0">
            <x v="152"/>
          </reference>
          <reference field="13" count="1" selected="0">
            <x v="3"/>
          </reference>
          <reference field="14" count="1" selected="0">
            <x v="6"/>
          </reference>
          <reference field="15" count="1" selected="0">
            <x v="29"/>
          </reference>
        </references>
      </pivotArea>
    </format>
    <format dxfId="9066">
      <pivotArea dataOnly="0" labelOnly="1" fieldPosition="0">
        <references count="6">
          <reference field="2" count="1" selected="0">
            <x v="12"/>
          </reference>
          <reference field="8" count="1">
            <x v="0"/>
          </reference>
          <reference field="12" count="1" selected="0">
            <x v="153"/>
          </reference>
          <reference field="13" count="1" selected="0">
            <x v="3"/>
          </reference>
          <reference field="14" count="1" selected="0">
            <x v="6"/>
          </reference>
          <reference field="15" count="1" selected="0">
            <x v="29"/>
          </reference>
        </references>
      </pivotArea>
    </format>
    <format dxfId="9065">
      <pivotArea dataOnly="0" labelOnly="1" fieldPosition="0">
        <references count="6">
          <reference field="2" count="1" selected="0">
            <x v="12"/>
          </reference>
          <reference field="8" count="1">
            <x v="0"/>
          </reference>
          <reference field="12" count="1" selected="0">
            <x v="161"/>
          </reference>
          <reference field="13" count="1" selected="0">
            <x v="3"/>
          </reference>
          <reference field="14" count="1" selected="0">
            <x v="6"/>
          </reference>
          <reference field="15" count="1" selected="0">
            <x v="29"/>
          </reference>
        </references>
      </pivotArea>
    </format>
    <format dxfId="9064">
      <pivotArea dataOnly="0" labelOnly="1" fieldPosition="0">
        <references count="6">
          <reference field="2" count="1" selected="0">
            <x v="12"/>
          </reference>
          <reference field="8" count="1">
            <x v="0"/>
          </reference>
          <reference field="12" count="1" selected="0">
            <x v="168"/>
          </reference>
          <reference field="13" count="1" selected="0">
            <x v="3"/>
          </reference>
          <reference field="14" count="1" selected="0">
            <x v="6"/>
          </reference>
          <reference field="15" count="1" selected="0">
            <x v="29"/>
          </reference>
        </references>
      </pivotArea>
    </format>
    <format dxfId="9063">
      <pivotArea dataOnly="0" labelOnly="1" fieldPosition="0">
        <references count="6">
          <reference field="2" count="1" selected="0">
            <x v="12"/>
          </reference>
          <reference field="8" count="1">
            <x v="0"/>
          </reference>
          <reference field="12" count="1" selected="0">
            <x v="192"/>
          </reference>
          <reference field="13" count="1" selected="0">
            <x v="3"/>
          </reference>
          <reference field="14" count="1" selected="0">
            <x v="6"/>
          </reference>
          <reference field="15" count="1" selected="0">
            <x v="29"/>
          </reference>
        </references>
      </pivotArea>
    </format>
    <format dxfId="9062">
      <pivotArea dataOnly="0" labelOnly="1" fieldPosition="0">
        <references count="6">
          <reference field="2" count="1" selected="0">
            <x v="12"/>
          </reference>
          <reference field="8" count="1">
            <x v="0"/>
          </reference>
          <reference field="12" count="1" selected="0">
            <x v="276"/>
          </reference>
          <reference field="13" count="1" selected="0">
            <x v="3"/>
          </reference>
          <reference field="14" count="1" selected="0">
            <x v="6"/>
          </reference>
          <reference field="15" count="1" selected="0">
            <x v="29"/>
          </reference>
        </references>
      </pivotArea>
    </format>
    <format dxfId="9061">
      <pivotArea dataOnly="0" labelOnly="1" fieldPosition="0">
        <references count="6">
          <reference field="2" count="1" selected="0">
            <x v="13"/>
          </reference>
          <reference field="8" count="1">
            <x v="0"/>
          </reference>
          <reference field="12" count="1" selected="0">
            <x v="177"/>
          </reference>
          <reference field="13" count="1" selected="0">
            <x v="1"/>
          </reference>
          <reference field="14" count="1" selected="0">
            <x v="24"/>
          </reference>
          <reference field="15" count="1" selected="0">
            <x v="105"/>
          </reference>
        </references>
      </pivotArea>
    </format>
    <format dxfId="9060">
      <pivotArea dataOnly="0" labelOnly="1" fieldPosition="0">
        <references count="6">
          <reference field="2" count="1" selected="0">
            <x v="13"/>
          </reference>
          <reference field="8" count="3">
            <x v="0"/>
            <x v="93"/>
            <x v="100"/>
          </reference>
          <reference field="12" count="1" selected="0">
            <x v="178"/>
          </reference>
          <reference field="13" count="1" selected="0">
            <x v="1"/>
          </reference>
          <reference field="14" count="1" selected="0">
            <x v="24"/>
          </reference>
          <reference field="15" count="1" selected="0">
            <x v="105"/>
          </reference>
        </references>
      </pivotArea>
    </format>
    <format dxfId="9059">
      <pivotArea dataOnly="0" labelOnly="1" fieldPosition="0">
        <references count="6">
          <reference field="2" count="1" selected="0">
            <x v="14"/>
          </reference>
          <reference field="8" count="2">
            <x v="0"/>
            <x v="114"/>
          </reference>
          <reference field="12" count="1" selected="0">
            <x v="292"/>
          </reference>
          <reference field="13" count="1" selected="0">
            <x v="2"/>
          </reference>
          <reference field="14" count="1" selected="0">
            <x v="29"/>
          </reference>
          <reference field="15" count="1" selected="0">
            <x v="145"/>
          </reference>
        </references>
      </pivotArea>
    </format>
    <format dxfId="9058">
      <pivotArea dataOnly="0" labelOnly="1" fieldPosition="0">
        <references count="6">
          <reference field="2" count="1" selected="0">
            <x v="14"/>
          </reference>
          <reference field="8" count="1">
            <x v="0"/>
          </reference>
          <reference field="12" count="1" selected="0">
            <x v="103"/>
          </reference>
          <reference field="13" count="1" selected="0">
            <x v="2"/>
          </reference>
          <reference field="14" count="1" selected="0">
            <x v="29"/>
          </reference>
          <reference field="15" count="1" selected="0">
            <x v="146"/>
          </reference>
        </references>
      </pivotArea>
    </format>
    <format dxfId="9057">
      <pivotArea dataOnly="0" labelOnly="1" fieldPosition="0">
        <references count="6">
          <reference field="2" count="1" selected="0">
            <x v="14"/>
          </reference>
          <reference field="8" count="3">
            <x v="0"/>
            <x v="64"/>
            <x v="114"/>
          </reference>
          <reference field="12" count="1" selected="0">
            <x v="93"/>
          </reference>
          <reference field="13" count="1" selected="0">
            <x v="2"/>
          </reference>
          <reference field="14" count="1" selected="0">
            <x v="29"/>
          </reference>
          <reference field="15" count="1" selected="0">
            <x v="147"/>
          </reference>
        </references>
      </pivotArea>
    </format>
    <format dxfId="9056">
      <pivotArea dataOnly="0" labelOnly="1" fieldPosition="0">
        <references count="6">
          <reference field="2" count="1" selected="0">
            <x v="14"/>
          </reference>
          <reference field="8" count="1">
            <x v="0"/>
          </reference>
          <reference field="12" count="1" selected="0">
            <x v="106"/>
          </reference>
          <reference field="13" count="1" selected="0">
            <x v="2"/>
          </reference>
          <reference field="14" count="1" selected="0">
            <x v="29"/>
          </reference>
          <reference field="15" count="1" selected="0">
            <x v="148"/>
          </reference>
        </references>
      </pivotArea>
    </format>
    <format dxfId="9055">
      <pivotArea dataOnly="0" labelOnly="1" fieldPosition="0">
        <references count="6">
          <reference field="2" count="1" selected="0">
            <x v="14"/>
          </reference>
          <reference field="8" count="2">
            <x v="0"/>
            <x v="114"/>
          </reference>
          <reference field="12" count="1" selected="0">
            <x v="104"/>
          </reference>
          <reference field="13" count="1" selected="0">
            <x v="2"/>
          </reference>
          <reference field="14" count="1" selected="0">
            <x v="29"/>
          </reference>
          <reference field="15" count="1" selected="0">
            <x v="149"/>
          </reference>
        </references>
      </pivotArea>
    </format>
    <format dxfId="9054">
      <pivotArea dataOnly="0" labelOnly="1" fieldPosition="0">
        <references count="6">
          <reference field="2" count="1" selected="0">
            <x v="14"/>
          </reference>
          <reference field="8" count="1">
            <x v="0"/>
          </reference>
          <reference field="12" count="1" selected="0">
            <x v="108"/>
          </reference>
          <reference field="13" count="1" selected="0">
            <x v="2"/>
          </reference>
          <reference field="14" count="1" selected="0">
            <x v="29"/>
          </reference>
          <reference field="15" count="1" selected="0">
            <x v="150"/>
          </reference>
        </references>
      </pivotArea>
    </format>
    <format dxfId="9053">
      <pivotArea dataOnly="0" labelOnly="1" fieldPosition="0">
        <references count="6">
          <reference field="2" count="1" selected="0">
            <x v="14"/>
          </reference>
          <reference field="8" count="1">
            <x v="0"/>
          </reference>
          <reference field="12" count="1" selected="0">
            <x v="94"/>
          </reference>
          <reference field="13" count="1" selected="0">
            <x v="2"/>
          </reference>
          <reference field="14" count="1" selected="0">
            <x v="30"/>
          </reference>
          <reference field="15" count="1" selected="0">
            <x v="152"/>
          </reference>
        </references>
      </pivotArea>
    </format>
    <format dxfId="9052">
      <pivotArea dataOnly="0" labelOnly="1" fieldPosition="0">
        <references count="6">
          <reference field="2" count="1" selected="0">
            <x v="14"/>
          </reference>
          <reference field="8" count="1">
            <x v="0"/>
          </reference>
          <reference field="12" count="1" selected="0">
            <x v="105"/>
          </reference>
          <reference field="13" count="1" selected="0">
            <x v="2"/>
          </reference>
          <reference field="14" count="1" selected="0">
            <x v="30"/>
          </reference>
          <reference field="15" count="1" selected="0">
            <x v="153"/>
          </reference>
        </references>
      </pivotArea>
    </format>
    <format dxfId="9051">
      <pivotArea dataOnly="0" labelOnly="1" fieldPosition="0">
        <references count="6">
          <reference field="2" count="1" selected="0">
            <x v="14"/>
          </reference>
          <reference field="8" count="11">
            <x v="0"/>
            <x v="21"/>
            <x v="56"/>
            <x v="97"/>
            <x v="100"/>
            <x v="114"/>
            <x v="115"/>
            <x v="147"/>
            <x v="173"/>
            <x v="219"/>
            <x v="220"/>
          </reference>
          <reference field="12" count="1" selected="0">
            <x v="306"/>
          </reference>
          <reference field="13" count="1" selected="0">
            <x v="3"/>
          </reference>
          <reference field="14" count="1" selected="0">
            <x v="7"/>
          </reference>
          <reference field="15" count="1" selected="0">
            <x v="32"/>
          </reference>
        </references>
      </pivotArea>
    </format>
    <format dxfId="9050">
      <pivotArea dataOnly="0" labelOnly="1" fieldPosition="0">
        <references count="6">
          <reference field="2" count="1" selected="0">
            <x v="14"/>
          </reference>
          <reference field="8" count="1">
            <x v="0"/>
          </reference>
          <reference field="12" count="1" selected="0">
            <x v="287"/>
          </reference>
          <reference field="13" count="1" selected="0">
            <x v="3"/>
          </reference>
          <reference field="14" count="1" selected="0">
            <x v="7"/>
          </reference>
          <reference field="15" count="1" selected="0">
            <x v="33"/>
          </reference>
        </references>
      </pivotArea>
    </format>
    <format dxfId="9049">
      <pivotArea dataOnly="0" labelOnly="1" fieldPosition="0">
        <references count="6">
          <reference field="2" count="1" selected="0">
            <x v="14"/>
          </reference>
          <reference field="8" count="2">
            <x v="0"/>
            <x v="114"/>
          </reference>
          <reference field="12" count="1" selected="0">
            <x v="294"/>
          </reference>
          <reference field="13" count="1" selected="0">
            <x v="4"/>
          </reference>
          <reference field="14" count="1" selected="0">
            <x v="8"/>
          </reference>
          <reference field="15" count="1" selected="0">
            <x v="36"/>
          </reference>
        </references>
      </pivotArea>
    </format>
    <format dxfId="9048">
      <pivotArea dataOnly="0" labelOnly="1" fieldPosition="0">
        <references count="6">
          <reference field="2" count="1" selected="0">
            <x v="14"/>
          </reference>
          <reference field="8" count="1">
            <x v="0"/>
          </reference>
          <reference field="12" count="1" selected="0">
            <x v="293"/>
          </reference>
          <reference field="13" count="1" selected="0">
            <x v="4"/>
          </reference>
          <reference field="14" count="1" selected="0">
            <x v="8"/>
          </reference>
          <reference field="15" count="1" selected="0">
            <x v="39"/>
          </reference>
        </references>
      </pivotArea>
    </format>
    <format dxfId="9047">
      <pivotArea dataOnly="0" labelOnly="1" fieldPosition="0">
        <references count="6">
          <reference field="2" count="1" selected="0">
            <x v="15"/>
          </reference>
          <reference field="8" count="4">
            <x v="0"/>
            <x v="33"/>
            <x v="178"/>
            <x v="180"/>
          </reference>
          <reference field="12" count="1" selected="0">
            <x v="1"/>
          </reference>
          <reference field="13" count="1" selected="0">
            <x v="3"/>
          </reference>
          <reference field="14" count="1" selected="0">
            <x v="6"/>
          </reference>
          <reference field="15" count="1" selected="0">
            <x v="29"/>
          </reference>
        </references>
      </pivotArea>
    </format>
    <format dxfId="9046">
      <pivotArea dataOnly="0" labelOnly="1" fieldPosition="0">
        <references count="6">
          <reference field="2" count="1" selected="0">
            <x v="15"/>
          </reference>
          <reference field="8" count="1">
            <x v="0"/>
          </reference>
          <reference field="12" count="1" selected="0">
            <x v="131"/>
          </reference>
          <reference field="13" count="1" selected="0">
            <x v="3"/>
          </reference>
          <reference field="14" count="1" selected="0">
            <x v="6"/>
          </reference>
          <reference field="15" count="1" selected="0">
            <x v="29"/>
          </reference>
        </references>
      </pivotArea>
    </format>
    <format dxfId="9045">
      <pivotArea dataOnly="0" labelOnly="1" fieldPosition="0">
        <references count="6">
          <reference field="2" count="1" selected="0">
            <x v="15"/>
          </reference>
          <reference field="8" count="1">
            <x v="0"/>
          </reference>
          <reference field="12" count="1" selected="0">
            <x v="132"/>
          </reference>
          <reference field="13" count="1" selected="0">
            <x v="3"/>
          </reference>
          <reference field="14" count="1" selected="0">
            <x v="6"/>
          </reference>
          <reference field="15" count="1" selected="0">
            <x v="29"/>
          </reference>
        </references>
      </pivotArea>
    </format>
    <format dxfId="9044">
      <pivotArea dataOnly="0" labelOnly="1" fieldPosition="0">
        <references count="6">
          <reference field="2" count="1" selected="0">
            <x v="15"/>
          </reference>
          <reference field="8" count="1">
            <x v="0"/>
          </reference>
          <reference field="12" count="1" selected="0">
            <x v="133"/>
          </reference>
          <reference field="13" count="1" selected="0">
            <x v="3"/>
          </reference>
          <reference field="14" count="1" selected="0">
            <x v="6"/>
          </reference>
          <reference field="15" count="1" selected="0">
            <x v="29"/>
          </reference>
        </references>
      </pivotArea>
    </format>
    <format dxfId="9043">
      <pivotArea dataOnly="0" labelOnly="1" fieldPosition="0">
        <references count="6">
          <reference field="2" count="1" selected="0">
            <x v="15"/>
          </reference>
          <reference field="8" count="1">
            <x v="0"/>
          </reference>
          <reference field="12" count="1" selected="0">
            <x v="151"/>
          </reference>
          <reference field="13" count="1" selected="0">
            <x v="3"/>
          </reference>
          <reference field="14" count="1" selected="0">
            <x v="6"/>
          </reference>
          <reference field="15" count="1" selected="0">
            <x v="29"/>
          </reference>
        </references>
      </pivotArea>
    </format>
    <format dxfId="9042">
      <pivotArea dataOnly="0" labelOnly="1" fieldPosition="0">
        <references count="6">
          <reference field="2" count="1" selected="0">
            <x v="15"/>
          </reference>
          <reference field="8" count="1">
            <x v="0"/>
          </reference>
          <reference field="12" count="1" selected="0">
            <x v="154"/>
          </reference>
          <reference field="13" count="1" selected="0">
            <x v="3"/>
          </reference>
          <reference field="14" count="1" selected="0">
            <x v="6"/>
          </reference>
          <reference field="15" count="1" selected="0">
            <x v="29"/>
          </reference>
        </references>
      </pivotArea>
    </format>
    <format dxfId="9041">
      <pivotArea dataOnly="0" labelOnly="1" fieldPosition="0">
        <references count="6">
          <reference field="2" count="1" selected="0">
            <x v="15"/>
          </reference>
          <reference field="8" count="1">
            <x v="0"/>
          </reference>
          <reference field="12" count="1" selected="0">
            <x v="155"/>
          </reference>
          <reference field="13" count="1" selected="0">
            <x v="3"/>
          </reference>
          <reference field="14" count="1" selected="0">
            <x v="6"/>
          </reference>
          <reference field="15" count="1" selected="0">
            <x v="29"/>
          </reference>
        </references>
      </pivotArea>
    </format>
    <format dxfId="9040">
      <pivotArea dataOnly="0" labelOnly="1" fieldPosition="0">
        <references count="6">
          <reference field="2" count="1" selected="0">
            <x v="15"/>
          </reference>
          <reference field="8" count="1">
            <x v="0"/>
          </reference>
          <reference field="12" count="1" selected="0">
            <x v="156"/>
          </reference>
          <reference field="13" count="1" selected="0">
            <x v="3"/>
          </reference>
          <reference field="14" count="1" selected="0">
            <x v="6"/>
          </reference>
          <reference field="15" count="1" selected="0">
            <x v="29"/>
          </reference>
        </references>
      </pivotArea>
    </format>
    <format dxfId="9039">
      <pivotArea dataOnly="0" labelOnly="1" fieldPosition="0">
        <references count="6">
          <reference field="2" count="1" selected="0">
            <x v="15"/>
          </reference>
          <reference field="8" count="1">
            <x v="0"/>
          </reference>
          <reference field="12" count="1" selected="0">
            <x v="157"/>
          </reference>
          <reference field="13" count="1" selected="0">
            <x v="3"/>
          </reference>
          <reference field="14" count="1" selected="0">
            <x v="6"/>
          </reference>
          <reference field="15" count="1" selected="0">
            <x v="29"/>
          </reference>
        </references>
      </pivotArea>
    </format>
    <format dxfId="9038">
      <pivotArea dataOnly="0" labelOnly="1" fieldPosition="0">
        <references count="6">
          <reference field="2" count="1" selected="0">
            <x v="15"/>
          </reference>
          <reference field="8" count="1">
            <x v="0"/>
          </reference>
          <reference field="12" count="1" selected="0">
            <x v="158"/>
          </reference>
          <reference field="13" count="1" selected="0">
            <x v="3"/>
          </reference>
          <reference field="14" count="1" selected="0">
            <x v="6"/>
          </reference>
          <reference field="15" count="1" selected="0">
            <x v="29"/>
          </reference>
        </references>
      </pivotArea>
    </format>
    <format dxfId="9037">
      <pivotArea dataOnly="0" labelOnly="1" fieldPosition="0">
        <references count="6">
          <reference field="2" count="1" selected="0">
            <x v="15"/>
          </reference>
          <reference field="8" count="1">
            <x v="0"/>
          </reference>
          <reference field="12" count="1" selected="0">
            <x v="159"/>
          </reference>
          <reference field="13" count="1" selected="0">
            <x v="3"/>
          </reference>
          <reference field="14" count="1" selected="0">
            <x v="6"/>
          </reference>
          <reference field="15" count="1" selected="0">
            <x v="29"/>
          </reference>
        </references>
      </pivotArea>
    </format>
    <format dxfId="9036">
      <pivotArea dataOnly="0" labelOnly="1" fieldPosition="0">
        <references count="6">
          <reference field="2" count="1" selected="0">
            <x v="15"/>
          </reference>
          <reference field="8" count="1">
            <x v="0"/>
          </reference>
          <reference field="12" count="1" selected="0">
            <x v="162"/>
          </reference>
          <reference field="13" count="1" selected="0">
            <x v="3"/>
          </reference>
          <reference field="14" count="1" selected="0">
            <x v="6"/>
          </reference>
          <reference field="15" count="1" selected="0">
            <x v="29"/>
          </reference>
        </references>
      </pivotArea>
    </format>
    <format dxfId="9035">
      <pivotArea dataOnly="0" labelOnly="1" fieldPosition="0">
        <references count="6">
          <reference field="2" count="1" selected="0">
            <x v="15"/>
          </reference>
          <reference field="8" count="1">
            <x v="0"/>
          </reference>
          <reference field="12" count="1" selected="0">
            <x v="163"/>
          </reference>
          <reference field="13" count="1" selected="0">
            <x v="3"/>
          </reference>
          <reference field="14" count="1" selected="0">
            <x v="6"/>
          </reference>
          <reference field="15" count="1" selected="0">
            <x v="29"/>
          </reference>
        </references>
      </pivotArea>
    </format>
    <format dxfId="9034">
      <pivotArea dataOnly="0" labelOnly="1" fieldPosition="0">
        <references count="6">
          <reference field="2" count="1" selected="0">
            <x v="15"/>
          </reference>
          <reference field="8" count="1">
            <x v="0"/>
          </reference>
          <reference field="12" count="1" selected="0">
            <x v="164"/>
          </reference>
          <reference field="13" count="1" selected="0">
            <x v="3"/>
          </reference>
          <reference field="14" count="1" selected="0">
            <x v="6"/>
          </reference>
          <reference field="15" count="1" selected="0">
            <x v="29"/>
          </reference>
        </references>
      </pivotArea>
    </format>
    <format dxfId="9033">
      <pivotArea dataOnly="0" labelOnly="1" fieldPosition="0">
        <references count="6">
          <reference field="2" count="1" selected="0">
            <x v="15"/>
          </reference>
          <reference field="8" count="1">
            <x v="0"/>
          </reference>
          <reference field="12" count="1" selected="0">
            <x v="165"/>
          </reference>
          <reference field="13" count="1" selected="0">
            <x v="3"/>
          </reference>
          <reference field="14" count="1" selected="0">
            <x v="6"/>
          </reference>
          <reference field="15" count="1" selected="0">
            <x v="29"/>
          </reference>
        </references>
      </pivotArea>
    </format>
    <format dxfId="9032">
      <pivotArea dataOnly="0" labelOnly="1" fieldPosition="0">
        <references count="6">
          <reference field="2" count="1" selected="0">
            <x v="15"/>
          </reference>
          <reference field="8" count="1">
            <x v="0"/>
          </reference>
          <reference field="12" count="1" selected="0">
            <x v="166"/>
          </reference>
          <reference field="13" count="1" selected="0">
            <x v="3"/>
          </reference>
          <reference field="14" count="1" selected="0">
            <x v="6"/>
          </reference>
          <reference field="15" count="1" selected="0">
            <x v="29"/>
          </reference>
        </references>
      </pivotArea>
    </format>
    <format dxfId="9031">
      <pivotArea dataOnly="0" labelOnly="1" fieldPosition="0">
        <references count="6">
          <reference field="2" count="1" selected="0">
            <x v="15"/>
          </reference>
          <reference field="8" count="1">
            <x v="0"/>
          </reference>
          <reference field="12" count="1" selected="0">
            <x v="307"/>
          </reference>
          <reference field="13" count="1" selected="0">
            <x v="3"/>
          </reference>
          <reference field="14" count="1" selected="0">
            <x v="6"/>
          </reference>
          <reference field="15" count="1" selected="0">
            <x v="29"/>
          </reference>
        </references>
      </pivotArea>
    </format>
    <format dxfId="9030">
      <pivotArea dataOnly="0" labelOnly="1" fieldPosition="0">
        <references count="6">
          <reference field="2" count="1" selected="0">
            <x v="15"/>
          </reference>
          <reference field="8" count="1">
            <x v="0"/>
          </reference>
          <reference field="12" count="1" selected="0">
            <x v="308"/>
          </reference>
          <reference field="13" count="1" selected="0">
            <x v="3"/>
          </reference>
          <reference field="14" count="1" selected="0">
            <x v="6"/>
          </reference>
          <reference field="15" count="1" selected="0">
            <x v="29"/>
          </reference>
        </references>
      </pivotArea>
    </format>
    <format dxfId="9029">
      <pivotArea dataOnly="0" labelOnly="1" fieldPosition="0">
        <references count="6">
          <reference field="2" count="1" selected="0">
            <x v="15"/>
          </reference>
          <reference field="8" count="1">
            <x v="0"/>
          </reference>
          <reference field="12" count="1" selected="0">
            <x v="309"/>
          </reference>
          <reference field="13" count="1" selected="0">
            <x v="3"/>
          </reference>
          <reference field="14" count="1" selected="0">
            <x v="6"/>
          </reference>
          <reference field="15" count="1" selected="0">
            <x v="29"/>
          </reference>
        </references>
      </pivotArea>
    </format>
    <format dxfId="9028">
      <pivotArea dataOnly="0" labelOnly="1" fieldPosition="0">
        <references count="6">
          <reference field="2" count="1" selected="0">
            <x v="15"/>
          </reference>
          <reference field="8" count="1">
            <x v="0"/>
          </reference>
          <reference field="12" count="1" selected="0">
            <x v="310"/>
          </reference>
          <reference field="13" count="1" selected="0">
            <x v="3"/>
          </reference>
          <reference field="14" count="1" selected="0">
            <x v="6"/>
          </reference>
          <reference field="15" count="1" selected="0">
            <x v="29"/>
          </reference>
        </references>
      </pivotArea>
    </format>
    <format dxfId="9027">
      <pivotArea dataOnly="0" labelOnly="1" fieldPosition="0">
        <references count="6">
          <reference field="2" count="1" selected="0">
            <x v="16"/>
          </reference>
          <reference field="8" count="10">
            <x v="0"/>
            <x v="14"/>
            <x v="58"/>
            <x v="63"/>
            <x v="100"/>
            <x v="103"/>
            <x v="104"/>
            <x v="105"/>
            <x v="106"/>
            <x v="112"/>
          </reference>
          <reference field="12" count="1" selected="0">
            <x v="217"/>
          </reference>
          <reference field="13" count="1" selected="0">
            <x v="0"/>
          </reference>
          <reference field="14" count="1" selected="0">
            <x v="21"/>
          </reference>
          <reference field="15" count="1" selected="0">
            <x v="86"/>
          </reference>
        </references>
      </pivotArea>
    </format>
    <format dxfId="9026">
      <pivotArea dataOnly="0" labelOnly="1" fieldPosition="0">
        <references count="6">
          <reference field="2" count="1" selected="0">
            <x v="16"/>
          </reference>
          <reference field="8" count="3">
            <x v="58"/>
            <x v="80"/>
            <x v="114"/>
          </reference>
          <reference field="12" count="1" selected="0">
            <x v="227"/>
          </reference>
          <reference field="13" count="1" selected="0">
            <x v="0"/>
          </reference>
          <reference field="14" count="1" selected="0">
            <x v="21"/>
          </reference>
          <reference field="15" count="1" selected="0">
            <x v="86"/>
          </reference>
        </references>
      </pivotArea>
    </format>
    <format dxfId="9025">
      <pivotArea dataOnly="0" labelOnly="1" fieldPosition="0">
        <references count="6">
          <reference field="2" count="1" selected="0">
            <x v="16"/>
          </reference>
          <reference field="8" count="1">
            <x v="0"/>
          </reference>
          <reference field="12" count="1" selected="0">
            <x v="237"/>
          </reference>
          <reference field="13" count="1" selected="0">
            <x v="0"/>
          </reference>
          <reference field="14" count="1" selected="0">
            <x v="21"/>
          </reference>
          <reference field="15" count="1" selected="0">
            <x v="86"/>
          </reference>
        </references>
      </pivotArea>
    </format>
    <format dxfId="9024">
      <pivotArea dataOnly="0" labelOnly="1" fieldPosition="0">
        <references count="6">
          <reference field="2" count="1" selected="0">
            <x v="16"/>
          </reference>
          <reference field="8" count="7">
            <x v="0"/>
            <x v="26"/>
            <x v="100"/>
            <x v="108"/>
            <x v="110"/>
            <x v="111"/>
            <x v="217"/>
          </reference>
          <reference field="12" count="1" selected="0">
            <x v="304"/>
          </reference>
          <reference field="13" count="1" selected="0">
            <x v="0"/>
          </reference>
          <reference field="14" count="1" selected="0">
            <x v="21"/>
          </reference>
          <reference field="15" count="1" selected="0">
            <x v="86"/>
          </reference>
        </references>
      </pivotArea>
    </format>
    <format dxfId="9023">
      <pivotArea dataOnly="0" labelOnly="1" fieldPosition="0">
        <references count="6">
          <reference field="2" count="1" selected="0">
            <x v="16"/>
          </reference>
          <reference field="8" count="3">
            <x v="0"/>
            <x v="70"/>
            <x v="100"/>
          </reference>
          <reference field="12" count="1" selected="0">
            <x v="305"/>
          </reference>
          <reference field="13" count="1" selected="0">
            <x v="0"/>
          </reference>
          <reference field="14" count="1" selected="0">
            <x v="21"/>
          </reference>
          <reference field="15" count="1" selected="0">
            <x v="86"/>
          </reference>
        </references>
      </pivotArea>
    </format>
    <format dxfId="9022">
      <pivotArea dataOnly="0" labelOnly="1" fieldPosition="0">
        <references count="6">
          <reference field="2" count="1" selected="0">
            <x v="16"/>
          </reference>
          <reference field="8" count="4">
            <x v="8"/>
            <x v="99"/>
            <x v="140"/>
            <x v="141"/>
          </reference>
          <reference field="12" count="1" selected="0">
            <x v="216"/>
          </reference>
          <reference field="13" count="1" selected="0">
            <x v="0"/>
          </reference>
          <reference field="14" count="1" selected="0">
            <x v="21"/>
          </reference>
          <reference field="15" count="1" selected="0">
            <x v="87"/>
          </reference>
        </references>
      </pivotArea>
    </format>
    <format dxfId="9021">
      <pivotArea dataOnly="0" labelOnly="1" fieldPosition="0">
        <references count="6">
          <reference field="2" count="1" selected="0">
            <x v="16"/>
          </reference>
          <reference field="8" count="2">
            <x v="0"/>
            <x v="100"/>
          </reference>
          <reference field="12" count="1" selected="0">
            <x v="223"/>
          </reference>
          <reference field="13" count="1" selected="0">
            <x v="0"/>
          </reference>
          <reference field="14" count="1" selected="0">
            <x v="21"/>
          </reference>
          <reference field="15" count="1" selected="0">
            <x v="87"/>
          </reference>
        </references>
      </pivotArea>
    </format>
    <format dxfId="9020">
      <pivotArea dataOnly="0" labelOnly="1" fieldPosition="0">
        <references count="6">
          <reference field="2" count="1" selected="0">
            <x v="16"/>
          </reference>
          <reference field="8" count="4">
            <x v="0"/>
            <x v="30"/>
            <x v="100"/>
            <x v="163"/>
          </reference>
          <reference field="12" count="1" selected="0">
            <x v="231"/>
          </reference>
          <reference field="13" count="1" selected="0">
            <x v="0"/>
          </reference>
          <reference field="14" count="1" selected="0">
            <x v="21"/>
          </reference>
          <reference field="15" count="1" selected="0">
            <x v="88"/>
          </reference>
        </references>
      </pivotArea>
    </format>
    <format dxfId="9019">
      <pivotArea dataOnly="0" labelOnly="1" fieldPosition="0">
        <references count="6">
          <reference field="2" count="1" selected="0">
            <x v="16"/>
          </reference>
          <reference field="8" count="1">
            <x v="0"/>
          </reference>
          <reference field="12" count="1" selected="0">
            <x v="300"/>
          </reference>
          <reference field="13" count="1" selected="0">
            <x v="0"/>
          </reference>
          <reference field="14" count="1" selected="0">
            <x v="21"/>
          </reference>
          <reference field="15" count="1" selected="0">
            <x v="89"/>
          </reference>
        </references>
      </pivotArea>
    </format>
    <format dxfId="9018">
      <pivotArea dataOnly="0" labelOnly="1" fieldPosition="0">
        <references count="6">
          <reference field="2" count="1" selected="0">
            <x v="16"/>
          </reference>
          <reference field="8" count="1">
            <x v="0"/>
          </reference>
          <reference field="12" count="1" selected="0">
            <x v="196"/>
          </reference>
          <reference field="13" count="1" selected="0">
            <x v="0"/>
          </reference>
          <reference field="14" count="1" selected="0">
            <x v="21"/>
          </reference>
          <reference field="15" count="1" selected="0">
            <x v="90"/>
          </reference>
        </references>
      </pivotArea>
    </format>
    <format dxfId="9017">
      <pivotArea dataOnly="0" labelOnly="1" fieldPosition="0">
        <references count="6">
          <reference field="2" count="1" selected="0">
            <x v="16"/>
          </reference>
          <reference field="8" count="4">
            <x v="0"/>
            <x v="65"/>
            <x v="95"/>
            <x v="100"/>
          </reference>
          <reference field="12" count="1" selected="0">
            <x v="195"/>
          </reference>
          <reference field="13" count="1" selected="0">
            <x v="1"/>
          </reference>
          <reference field="14" count="1" selected="0">
            <x v="24"/>
          </reference>
          <reference field="15" count="1" selected="0">
            <x v="113"/>
          </reference>
        </references>
      </pivotArea>
    </format>
    <format dxfId="9016">
      <pivotArea dataOnly="0" labelOnly="1" fieldPosition="0">
        <references count="6">
          <reference field="2" count="1" selected="0">
            <x v="16"/>
          </reference>
          <reference field="8" count="4">
            <x v="0"/>
            <x v="56"/>
            <x v="185"/>
            <x v="219"/>
          </reference>
          <reference field="12" count="1" selected="0">
            <x v="211"/>
          </reference>
          <reference field="13" count="1" selected="0">
            <x v="2"/>
          </reference>
          <reference field="14" count="1" selected="0">
            <x v="29"/>
          </reference>
          <reference field="15" count="1" selected="0">
            <x v="142"/>
          </reference>
        </references>
      </pivotArea>
    </format>
    <format dxfId="9015">
      <pivotArea dataOnly="0" labelOnly="1" fieldPosition="0">
        <references count="6">
          <reference field="2" count="1" selected="0">
            <x v="16"/>
          </reference>
          <reference field="8" count="1">
            <x v="0"/>
          </reference>
          <reference field="12" count="1" selected="0">
            <x v="214"/>
          </reference>
          <reference field="13" count="1" selected="0">
            <x v="2"/>
          </reference>
          <reference field="14" count="1" selected="0">
            <x v="29"/>
          </reference>
          <reference field="15" count="1" selected="0">
            <x v="143"/>
          </reference>
        </references>
      </pivotArea>
    </format>
    <format dxfId="9014">
      <pivotArea dataOnly="0" labelOnly="1" fieldPosition="0">
        <references count="6">
          <reference field="2" count="1" selected="0">
            <x v="16"/>
          </reference>
          <reference field="8" count="3">
            <x v="0"/>
            <x v="67"/>
            <x v="100"/>
          </reference>
          <reference field="12" count="1" selected="0">
            <x v="235"/>
          </reference>
          <reference field="13" count="1" selected="0">
            <x v="2"/>
          </reference>
          <reference field="14" count="1" selected="0">
            <x v="29"/>
          </reference>
          <reference field="15" count="1" selected="0">
            <x v="143"/>
          </reference>
        </references>
      </pivotArea>
    </format>
    <format dxfId="9013">
      <pivotArea dataOnly="0" labelOnly="1" fieldPosition="0">
        <references count="6">
          <reference field="2" count="1" selected="0">
            <x v="16"/>
          </reference>
          <reference field="8" count="1">
            <x v="0"/>
          </reference>
          <reference field="12" count="1" selected="0">
            <x v="302"/>
          </reference>
          <reference field="13" count="1" selected="0">
            <x v="2"/>
          </reference>
          <reference field="14" count="1" selected="0">
            <x v="29"/>
          </reference>
          <reference field="15" count="1" selected="0">
            <x v="151"/>
          </reference>
        </references>
      </pivotArea>
    </format>
    <format dxfId="9012">
      <pivotArea dataOnly="0" labelOnly="1" fieldPosition="0">
        <references count="6">
          <reference field="2" count="1" selected="0">
            <x v="16"/>
          </reference>
          <reference field="8" count="2">
            <x v="0"/>
            <x v="113"/>
          </reference>
          <reference field="12" count="1" selected="0">
            <x v="173"/>
          </reference>
          <reference field="13" count="1" selected="0">
            <x v="2"/>
          </reference>
          <reference field="14" count="1" selected="0">
            <x v="31"/>
          </reference>
          <reference field="15" count="1" selected="0">
            <x v="155"/>
          </reference>
        </references>
      </pivotArea>
    </format>
    <format dxfId="9011">
      <pivotArea dataOnly="0" labelOnly="1" fieldPosition="0">
        <references count="6">
          <reference field="2" count="1" selected="0">
            <x v="16"/>
          </reference>
          <reference field="8" count="1">
            <x v="0"/>
          </reference>
          <reference field="12" count="1" selected="0">
            <x v="225"/>
          </reference>
          <reference field="13" count="1" selected="0">
            <x v="2"/>
          </reference>
          <reference field="14" count="1" selected="0">
            <x v="31"/>
          </reference>
          <reference field="15" count="1" selected="0">
            <x v="155"/>
          </reference>
        </references>
      </pivotArea>
    </format>
    <format dxfId="9010">
      <pivotArea dataOnly="0" labelOnly="1" fieldPosition="0">
        <references count="6">
          <reference field="2" count="1" selected="0">
            <x v="16"/>
          </reference>
          <reference field="8" count="1">
            <x v="0"/>
          </reference>
          <reference field="12" count="1" selected="0">
            <x v="290"/>
          </reference>
          <reference field="13" count="1" selected="0">
            <x v="2"/>
          </reference>
          <reference field="14" count="1" selected="0">
            <x v="31"/>
          </reference>
          <reference field="15" count="1" selected="0">
            <x v="155"/>
          </reference>
        </references>
      </pivotArea>
    </format>
    <format dxfId="9009">
      <pivotArea dataOnly="0" labelOnly="1" fieldPosition="0">
        <references count="6">
          <reference field="2" count="1" selected="0">
            <x v="16"/>
          </reference>
          <reference field="8" count="1">
            <x v="0"/>
          </reference>
          <reference field="12" count="1" selected="0">
            <x v="301"/>
          </reference>
          <reference field="13" count="1" selected="0">
            <x v="2"/>
          </reference>
          <reference field="14" count="1" selected="0">
            <x v="31"/>
          </reference>
          <reference field="15" count="1" selected="0">
            <x v="155"/>
          </reference>
        </references>
      </pivotArea>
    </format>
    <format dxfId="9008">
      <pivotArea dataOnly="0" labelOnly="1" fieldPosition="0">
        <references count="6">
          <reference field="2" count="1" selected="0">
            <x v="16"/>
          </reference>
          <reference field="8" count="1">
            <x v="0"/>
          </reference>
          <reference field="12" count="1" selected="0">
            <x v="226"/>
          </reference>
          <reference field="13" count="1" selected="0">
            <x v="2"/>
          </reference>
          <reference field="14" count="1" selected="0">
            <x v="31"/>
          </reference>
          <reference field="15" count="1" selected="0">
            <x v="156"/>
          </reference>
        </references>
      </pivotArea>
    </format>
    <format dxfId="9007">
      <pivotArea dataOnly="0" labelOnly="1" fieldPosition="0">
        <references count="6">
          <reference field="2" count="1" selected="0">
            <x v="16"/>
          </reference>
          <reference field="8" count="1">
            <x v="0"/>
          </reference>
          <reference field="12" count="1" selected="0">
            <x v="224"/>
          </reference>
          <reference field="13" count="1" selected="0">
            <x v="2"/>
          </reference>
          <reference field="14" count="1" selected="0">
            <x v="31"/>
          </reference>
          <reference field="15" count="1" selected="0">
            <x v="157"/>
          </reference>
        </references>
      </pivotArea>
    </format>
    <format dxfId="9006">
      <pivotArea dataOnly="0" labelOnly="1" fieldPosition="0">
        <references count="6">
          <reference field="2" count="1" selected="0">
            <x v="16"/>
          </reference>
          <reference field="8" count="1">
            <x v="0"/>
          </reference>
          <reference field="12" count="1" selected="0">
            <x v="92"/>
          </reference>
          <reference field="13" count="1" selected="0">
            <x v="3"/>
          </reference>
          <reference field="14" count="1" selected="0">
            <x v="0"/>
          </reference>
          <reference field="15" count="1" selected="0">
            <x v="0"/>
          </reference>
        </references>
      </pivotArea>
    </format>
    <format dxfId="9005">
      <pivotArea dataOnly="0" labelOnly="1" fieldPosition="0">
        <references count="6">
          <reference field="2" count="1" selected="0">
            <x v="16"/>
          </reference>
          <reference field="8" count="1">
            <x v="0"/>
          </reference>
          <reference field="12" count="1" selected="0">
            <x v="199"/>
          </reference>
          <reference field="13" count="1" selected="0">
            <x v="3"/>
          </reference>
          <reference field="14" count="1" selected="0">
            <x v="0"/>
          </reference>
          <reference field="15" count="1" selected="0">
            <x v="0"/>
          </reference>
        </references>
      </pivotArea>
    </format>
    <format dxfId="9004">
      <pivotArea dataOnly="0" labelOnly="1" fieldPosition="0">
        <references count="6">
          <reference field="2" count="1" selected="0">
            <x v="16"/>
          </reference>
          <reference field="8" count="2">
            <x v="0"/>
            <x v="100"/>
          </reference>
          <reference field="12" count="1" selected="0">
            <x v="297"/>
          </reference>
          <reference field="13" count="1" selected="0">
            <x v="3"/>
          </reference>
          <reference field="14" count="1" selected="0">
            <x v="0"/>
          </reference>
          <reference field="15" count="1" selected="0">
            <x v="1"/>
          </reference>
        </references>
      </pivotArea>
    </format>
    <format dxfId="9003">
      <pivotArea dataOnly="0" labelOnly="1" fieldPosition="0">
        <references count="6">
          <reference field="2" count="1" selected="0">
            <x v="16"/>
          </reference>
          <reference field="8" count="1">
            <x v="0"/>
          </reference>
          <reference field="12" count="1" selected="0">
            <x v="210"/>
          </reference>
          <reference field="13" count="1" selected="0">
            <x v="3"/>
          </reference>
          <reference field="14" count="1" selected="0">
            <x v="1"/>
          </reference>
          <reference field="15" count="1" selected="0">
            <x v="2"/>
          </reference>
        </references>
      </pivotArea>
    </format>
    <format dxfId="9002">
      <pivotArea dataOnly="0" labelOnly="1" fieldPosition="0">
        <references count="6">
          <reference field="2" count="1" selected="0">
            <x v="16"/>
          </reference>
          <reference field="8" count="1">
            <x v="0"/>
          </reference>
          <reference field="12" count="1" selected="0">
            <x v="299"/>
          </reference>
          <reference field="13" count="1" selected="0">
            <x v="3"/>
          </reference>
          <reference field="14" count="1" selected="0">
            <x v="1"/>
          </reference>
          <reference field="15" count="1" selected="0">
            <x v="3"/>
          </reference>
        </references>
      </pivotArea>
    </format>
    <format dxfId="9001">
      <pivotArea dataOnly="0" labelOnly="1" fieldPosition="0">
        <references count="6">
          <reference field="2" count="1" selected="0">
            <x v="16"/>
          </reference>
          <reference field="8" count="1">
            <x v="0"/>
          </reference>
          <reference field="12" count="1" selected="0">
            <x v="220"/>
          </reference>
          <reference field="13" count="1" selected="0">
            <x v="3"/>
          </reference>
          <reference field="14" count="1" selected="0">
            <x v="1"/>
          </reference>
          <reference field="15" count="1" selected="0">
            <x v="4"/>
          </reference>
        </references>
      </pivotArea>
    </format>
    <format dxfId="9000">
      <pivotArea dataOnly="0" labelOnly="1" fieldPosition="0">
        <references count="6">
          <reference field="2" count="1" selected="0">
            <x v="16"/>
          </reference>
          <reference field="8" count="1">
            <x v="0"/>
          </reference>
          <reference field="12" count="1" selected="0">
            <x v="296"/>
          </reference>
          <reference field="13" count="1" selected="0">
            <x v="3"/>
          </reference>
          <reference field="14" count="1" selected="0">
            <x v="1"/>
          </reference>
          <reference field="15" count="1" selected="0">
            <x v="5"/>
          </reference>
        </references>
      </pivotArea>
    </format>
    <format dxfId="8999">
      <pivotArea dataOnly="0" labelOnly="1" fieldPosition="0">
        <references count="6">
          <reference field="2" count="1" selected="0">
            <x v="16"/>
          </reference>
          <reference field="8" count="1">
            <x v="0"/>
          </reference>
          <reference field="12" count="1" selected="0">
            <x v="298"/>
          </reference>
          <reference field="13" count="1" selected="0">
            <x v="3"/>
          </reference>
          <reference field="14" count="1" selected="0">
            <x v="1"/>
          </reference>
          <reference field="15" count="1" selected="0">
            <x v="5"/>
          </reference>
        </references>
      </pivotArea>
    </format>
    <format dxfId="8998">
      <pivotArea dataOnly="0" labelOnly="1" fieldPosition="0">
        <references count="6">
          <reference field="2" count="1" selected="0">
            <x v="17"/>
          </reference>
          <reference field="8" count="6">
            <x v="0"/>
            <x v="29"/>
            <x v="100"/>
            <x v="112"/>
            <x v="161"/>
            <x v="162"/>
          </reference>
          <reference field="12" count="1" selected="0">
            <x v="181"/>
          </reference>
          <reference field="13" count="1" selected="0">
            <x v="0"/>
          </reference>
          <reference field="14" count="1" selected="0">
            <x v="18"/>
          </reference>
          <reference field="15" count="1" selected="0">
            <x v="73"/>
          </reference>
        </references>
      </pivotArea>
    </format>
    <format dxfId="8997">
      <pivotArea dataOnly="0" labelOnly="1" fieldPosition="0">
        <references count="6">
          <reference field="2" count="1" selected="0">
            <x v="17"/>
          </reference>
          <reference field="8" count="1">
            <x v="0"/>
          </reference>
          <reference field="12" count="1" selected="0">
            <x v="234"/>
          </reference>
          <reference field="13" count="1" selected="0">
            <x v="0"/>
          </reference>
          <reference field="14" count="1" selected="0">
            <x v="18"/>
          </reference>
          <reference field="15" count="1" selected="0">
            <x v="73"/>
          </reference>
        </references>
      </pivotArea>
    </format>
    <format dxfId="8996">
      <pivotArea dataOnly="0" labelOnly="1" fieldPosition="0">
        <references count="6">
          <reference field="2" count="1" selected="0">
            <x v="17"/>
          </reference>
          <reference field="8" count="4">
            <x v="0"/>
            <x v="64"/>
            <x v="100"/>
            <x v="114"/>
          </reference>
          <reference field="12" count="1" selected="0">
            <x v="169"/>
          </reference>
          <reference field="13" count="1" selected="0">
            <x v="0"/>
          </reference>
          <reference field="14" count="1" selected="0">
            <x v="18"/>
          </reference>
          <reference field="15" count="1" selected="0">
            <x v="74"/>
          </reference>
        </references>
      </pivotArea>
    </format>
    <format dxfId="8995">
      <pivotArea dataOnly="0" labelOnly="1" fieldPosition="0">
        <references count="6">
          <reference field="2" count="1" selected="0">
            <x v="17"/>
          </reference>
          <reference field="8" count="6">
            <x v="0"/>
            <x v="64"/>
            <x v="112"/>
            <x v="114"/>
            <x v="168"/>
            <x v="170"/>
          </reference>
          <reference field="12" count="1" selected="0">
            <x v="205"/>
          </reference>
          <reference field="13" count="1" selected="0">
            <x v="0"/>
          </reference>
          <reference field="14" count="1" selected="0">
            <x v="18"/>
          </reference>
          <reference field="15" count="1" selected="0">
            <x v="77"/>
          </reference>
        </references>
      </pivotArea>
    </format>
    <format dxfId="8994">
      <pivotArea dataOnly="0" labelOnly="1" fieldPosition="0">
        <references count="6">
          <reference field="2" count="1" selected="0">
            <x v="17"/>
          </reference>
          <reference field="8" count="1">
            <x v="0"/>
          </reference>
          <reference field="12" count="1" selected="0">
            <x v="312"/>
          </reference>
          <reference field="13" count="1" selected="0">
            <x v="0"/>
          </reference>
          <reference field="14" count="1" selected="0">
            <x v="22"/>
          </reference>
          <reference field="15" count="1" selected="0">
            <x v="92"/>
          </reference>
        </references>
      </pivotArea>
    </format>
    <format dxfId="8993">
      <pivotArea dataOnly="0" labelOnly="1" fieldPosition="0">
        <references count="6">
          <reference field="2" count="1" selected="0">
            <x v="17"/>
          </reference>
          <reference field="8" count="2">
            <x v="0"/>
            <x v="64"/>
          </reference>
          <reference field="12" count="1" selected="0">
            <x v="121"/>
          </reference>
          <reference field="13" count="1" selected="0">
            <x v="0"/>
          </reference>
          <reference field="14" count="1" selected="0">
            <x v="22"/>
          </reference>
          <reference field="15" count="1" selected="0">
            <x v="93"/>
          </reference>
        </references>
      </pivotArea>
    </format>
    <format dxfId="8992">
      <pivotArea dataOnly="0" labelOnly="1" fieldPosition="0">
        <references count="6">
          <reference field="2" count="1" selected="0">
            <x v="17"/>
          </reference>
          <reference field="8" count="1">
            <x v="100"/>
          </reference>
          <reference field="12" count="1" selected="0">
            <x v="315"/>
          </reference>
          <reference field="13" count="1" selected="0">
            <x v="0"/>
          </reference>
          <reference field="14" count="1" selected="0">
            <x v="22"/>
          </reference>
          <reference field="15" count="1" selected="0">
            <x v="93"/>
          </reference>
        </references>
      </pivotArea>
    </format>
    <format dxfId="8991">
      <pivotArea dataOnly="0" labelOnly="1" fieldPosition="0">
        <references count="6">
          <reference field="2" count="1" selected="0">
            <x v="17"/>
          </reference>
          <reference field="8" count="2">
            <x v="0"/>
            <x v="64"/>
          </reference>
          <reference field="12" count="1" selected="0">
            <x v="160"/>
          </reference>
          <reference field="13" count="1" selected="0">
            <x v="4"/>
          </reference>
          <reference field="14" count="1" selected="0">
            <x v="8"/>
          </reference>
          <reference field="15" count="1" selected="0">
            <x v="37"/>
          </reference>
        </references>
      </pivotArea>
    </format>
    <format dxfId="8990">
      <pivotArea dataOnly="0" labelOnly="1" fieldPosition="0">
        <references count="6">
          <reference field="2" count="1" selected="0">
            <x v="18"/>
          </reference>
          <reference field="8" count="6">
            <x v="0"/>
            <x v="49"/>
            <x v="68"/>
            <x v="100"/>
            <x v="199"/>
            <x v="200"/>
          </reference>
          <reference field="12" count="1" selected="0">
            <x v="15"/>
          </reference>
          <reference field="13" count="1" selected="0">
            <x v="1"/>
          </reference>
          <reference field="14" count="1" selected="0">
            <x v="24"/>
          </reference>
          <reference field="15" count="1" selected="0">
            <x v="104"/>
          </reference>
        </references>
      </pivotArea>
    </format>
    <format dxfId="8989">
      <pivotArea dataOnly="0" labelOnly="1" fieldPosition="0">
        <references count="6">
          <reference field="2" count="1" selected="0">
            <x v="18"/>
          </reference>
          <reference field="8" count="7">
            <x v="0"/>
            <x v="50"/>
            <x v="51"/>
            <x v="72"/>
            <x v="201"/>
            <x v="202"/>
            <x v="203"/>
          </reference>
          <reference field="12" count="1" selected="0">
            <x v="18"/>
          </reference>
          <reference field="13" count="1" selected="0">
            <x v="1"/>
          </reference>
          <reference field="14" count="1" selected="0">
            <x v="24"/>
          </reference>
          <reference field="15" count="1" selected="0">
            <x v="104"/>
          </reference>
        </references>
      </pivotArea>
    </format>
    <format dxfId="8988">
      <pivotArea dataOnly="0" labelOnly="1" fieldPosition="0">
        <references count="6">
          <reference field="2" count="1" selected="0">
            <x v="18"/>
          </reference>
          <reference field="8" count="4">
            <x v="0"/>
            <x v="49"/>
            <x v="100"/>
            <x v="200"/>
          </reference>
          <reference field="12" count="1" selected="0">
            <x v="23"/>
          </reference>
          <reference field="13" count="1" selected="0">
            <x v="1"/>
          </reference>
          <reference field="14" count="1" selected="0">
            <x v="24"/>
          </reference>
          <reference field="15" count="1" selected="0">
            <x v="104"/>
          </reference>
        </references>
      </pivotArea>
    </format>
    <format dxfId="8987">
      <pivotArea dataOnly="0" labelOnly="1" fieldPosition="0">
        <references count="6">
          <reference field="2" count="1" selected="0">
            <x v="18"/>
          </reference>
          <reference field="8" count="4">
            <x v="0"/>
            <x v="50"/>
            <x v="100"/>
            <x v="203"/>
          </reference>
          <reference field="12" count="1" selected="0">
            <x v="30"/>
          </reference>
          <reference field="13" count="1" selected="0">
            <x v="1"/>
          </reference>
          <reference field="14" count="1" selected="0">
            <x v="24"/>
          </reference>
          <reference field="15" count="1" selected="0">
            <x v="104"/>
          </reference>
        </references>
      </pivotArea>
    </format>
    <format dxfId="8986">
      <pivotArea dataOnly="0" labelOnly="1" fieldPosition="0">
        <references count="6">
          <reference field="2" count="1" selected="0">
            <x v="18"/>
          </reference>
          <reference field="8" count="6">
            <x v="0"/>
            <x v="50"/>
            <x v="72"/>
            <x v="100"/>
            <x v="201"/>
            <x v="203"/>
          </reference>
          <reference field="12" count="1" selected="0">
            <x v="32"/>
          </reference>
          <reference field="13" count="1" selected="0">
            <x v="1"/>
          </reference>
          <reference field="14" count="1" selected="0">
            <x v="24"/>
          </reference>
          <reference field="15" count="1" selected="0">
            <x v="104"/>
          </reference>
        </references>
      </pivotArea>
    </format>
    <format dxfId="8985">
      <pivotArea dataOnly="0" labelOnly="1" fieldPosition="0">
        <references count="6">
          <reference field="2" count="1" selected="0">
            <x v="18"/>
          </reference>
          <reference field="8" count="3">
            <x v="0"/>
            <x v="49"/>
            <x v="100"/>
          </reference>
          <reference field="12" count="1" selected="0">
            <x v="38"/>
          </reference>
          <reference field="13" count="1" selected="0">
            <x v="1"/>
          </reference>
          <reference field="14" count="1" selected="0">
            <x v="24"/>
          </reference>
          <reference field="15" count="1" selected="0">
            <x v="104"/>
          </reference>
        </references>
      </pivotArea>
    </format>
    <format dxfId="8984">
      <pivotArea dataOnly="0" labelOnly="1" fieldPosition="0">
        <references count="6">
          <reference field="2" count="1" selected="0">
            <x v="18"/>
          </reference>
          <reference field="8" count="1">
            <x v="0"/>
          </reference>
          <reference field="12" count="1" selected="0">
            <x v="46"/>
          </reference>
          <reference field="13" count="1" selected="0">
            <x v="1"/>
          </reference>
          <reference field="14" count="1" selected="0">
            <x v="24"/>
          </reference>
          <reference field="15" count="1" selected="0">
            <x v="104"/>
          </reference>
        </references>
      </pivotArea>
    </format>
    <format dxfId="8983">
      <pivotArea dataOnly="0" labelOnly="1" fieldPosition="0">
        <references count="6">
          <reference field="2" count="1" selected="0">
            <x v="18"/>
          </reference>
          <reference field="8" count="13">
            <x v="0"/>
            <x v="12"/>
            <x v="43"/>
            <x v="56"/>
            <x v="57"/>
            <x v="63"/>
            <x v="75"/>
            <x v="78"/>
            <x v="84"/>
            <x v="189"/>
            <x v="221"/>
            <x v="222"/>
            <x v="223"/>
          </reference>
          <reference field="12" count="1" selected="0">
            <x v="75"/>
          </reference>
          <reference field="13" count="1" selected="0">
            <x v="1"/>
          </reference>
          <reference field="14" count="1" selected="0">
            <x v="24"/>
          </reference>
          <reference field="15" count="1" selected="0">
            <x v="104"/>
          </reference>
        </references>
      </pivotArea>
    </format>
    <format dxfId="8982">
      <pivotArea dataOnly="0" labelOnly="1" fieldPosition="0">
        <references count="6">
          <reference field="2" count="1" selected="0">
            <x v="18"/>
          </reference>
          <reference field="8" count="4">
            <x v="0"/>
            <x v="49"/>
            <x v="100"/>
            <x v="200"/>
          </reference>
          <reference field="12" count="1" selected="0">
            <x v="289"/>
          </reference>
          <reference field="13" count="1" selected="0">
            <x v="1"/>
          </reference>
          <reference field="14" count="1" selected="0">
            <x v="24"/>
          </reference>
          <reference field="15" count="1" selected="0">
            <x v="104"/>
          </reference>
        </references>
      </pivotArea>
    </format>
    <format dxfId="8981">
      <pivotArea dataOnly="0" labelOnly="1" fieldPosition="0">
        <references count="6">
          <reference field="2" count="1" selected="0">
            <x v="18"/>
          </reference>
          <reference field="8" count="1">
            <x v="0"/>
          </reference>
          <reference field="12" count="1" selected="0">
            <x v="87"/>
          </reference>
          <reference field="13" count="1" selected="0">
            <x v="1"/>
          </reference>
          <reference field="14" count="1" selected="0">
            <x v="24"/>
          </reference>
          <reference field="15" count="1" selected="0">
            <x v="106"/>
          </reference>
        </references>
      </pivotArea>
    </format>
    <format dxfId="8980">
      <pivotArea dataOnly="0" labelOnly="1" fieldPosition="0">
        <references count="6">
          <reference field="2" count="1" selected="0">
            <x v="18"/>
          </reference>
          <reference field="8" count="1">
            <x v="0"/>
          </reference>
          <reference field="12" count="1" selected="0">
            <x v="90"/>
          </reference>
          <reference field="13" count="1" selected="0">
            <x v="1"/>
          </reference>
          <reference field="14" count="1" selected="0">
            <x v="24"/>
          </reference>
          <reference field="15" count="1" selected="0">
            <x v="106"/>
          </reference>
        </references>
      </pivotArea>
    </format>
    <format dxfId="8979">
      <pivotArea dataOnly="0" labelOnly="1" fieldPosition="0">
        <references count="6">
          <reference field="2" count="1" selected="0">
            <x v="18"/>
          </reference>
          <reference field="8" count="1">
            <x v="0"/>
          </reference>
          <reference field="12" count="1" selected="0">
            <x v="122"/>
          </reference>
          <reference field="13" count="1" selected="0">
            <x v="1"/>
          </reference>
          <reference field="14" count="1" selected="0">
            <x v="24"/>
          </reference>
          <reference field="15" count="1" selected="0">
            <x v="106"/>
          </reference>
        </references>
      </pivotArea>
    </format>
    <format dxfId="8978">
      <pivotArea dataOnly="0" labelOnly="1" fieldPosition="0">
        <references count="6">
          <reference field="2" count="1" selected="0">
            <x v="18"/>
          </reference>
          <reference field="8" count="3">
            <x v="0"/>
            <x v="50"/>
            <x v="203"/>
          </reference>
          <reference field="12" count="1" selected="0">
            <x v="72"/>
          </reference>
          <reference field="13" count="1" selected="0">
            <x v="1"/>
          </reference>
          <reference field="14" count="1" selected="0">
            <x v="24"/>
          </reference>
          <reference field="15" count="1" selected="0">
            <x v="107"/>
          </reference>
        </references>
      </pivotArea>
    </format>
    <format dxfId="8977">
      <pivotArea dataOnly="0" labelOnly="1" fieldPosition="0">
        <references count="6">
          <reference field="2" count="1" selected="0">
            <x v="18"/>
          </reference>
          <reference field="8" count="1">
            <x v="0"/>
          </reference>
          <reference field="12" count="1" selected="0">
            <x v="88"/>
          </reference>
          <reference field="13" count="1" selected="0">
            <x v="1"/>
          </reference>
          <reference field="14" count="1" selected="0">
            <x v="24"/>
          </reference>
          <reference field="15" count="1" selected="0">
            <x v="107"/>
          </reference>
        </references>
      </pivotArea>
    </format>
    <format dxfId="8976">
      <pivotArea dataOnly="0" labelOnly="1" fieldPosition="0">
        <references count="6">
          <reference field="2" count="1" selected="0">
            <x v="18"/>
          </reference>
          <reference field="8" count="2">
            <x v="50"/>
            <x v="203"/>
          </reference>
          <reference field="12" count="1" selected="0">
            <x v="71"/>
          </reference>
          <reference field="13" count="1" selected="0">
            <x v="1"/>
          </reference>
          <reference field="14" count="1" selected="0">
            <x v="24"/>
          </reference>
          <reference field="15" count="1" selected="0">
            <x v="108"/>
          </reference>
        </references>
      </pivotArea>
    </format>
    <format dxfId="8975">
      <pivotArea dataOnly="0" labelOnly="1" fieldPosition="0">
        <references count="6">
          <reference field="2" count="1" selected="0">
            <x v="18"/>
          </reference>
          <reference field="8" count="2">
            <x v="50"/>
            <x v="203"/>
          </reference>
          <reference field="12" count="1" selected="0">
            <x v="246"/>
          </reference>
          <reference field="13" count="1" selected="0">
            <x v="1"/>
          </reference>
          <reference field="14" count="1" selected="0">
            <x v="24"/>
          </reference>
          <reference field="15" count="1" selected="0">
            <x v="108"/>
          </reference>
        </references>
      </pivotArea>
    </format>
    <format dxfId="8974">
      <pivotArea dataOnly="0" labelOnly="1" fieldPosition="0">
        <references count="6">
          <reference field="2" count="1" selected="0">
            <x v="18"/>
          </reference>
          <reference field="8" count="1">
            <x v="0"/>
          </reference>
          <reference field="12" count="1" selected="0">
            <x v="84"/>
          </reference>
          <reference field="13" count="1" selected="0">
            <x v="1"/>
          </reference>
          <reference field="14" count="1" selected="0">
            <x v="24"/>
          </reference>
          <reference field="15" count="1" selected="0">
            <x v="109"/>
          </reference>
        </references>
      </pivotArea>
    </format>
    <format dxfId="8973">
      <pivotArea dataOnly="0" labelOnly="1" fieldPosition="0">
        <references count="6">
          <reference field="2" count="1" selected="0">
            <x v="18"/>
          </reference>
          <reference field="8" count="2">
            <x v="0"/>
            <x v="100"/>
          </reference>
          <reference field="12" count="1" selected="0">
            <x v="243"/>
          </reference>
          <reference field="13" count="1" selected="0">
            <x v="1"/>
          </reference>
          <reference field="14" count="1" selected="0">
            <x v="24"/>
          </reference>
          <reference field="15" count="1" selected="0">
            <x v="109"/>
          </reference>
        </references>
      </pivotArea>
    </format>
    <format dxfId="8972">
      <pivotArea dataOnly="0" labelOnly="1" fieldPosition="0">
        <references count="6">
          <reference field="2" count="1" selected="0">
            <x v="18"/>
          </reference>
          <reference field="8" count="4">
            <x v="0"/>
            <x v="49"/>
            <x v="200"/>
            <x v="203"/>
          </reference>
          <reference field="12" count="1" selected="0">
            <x v="245"/>
          </reference>
          <reference field="13" count="1" selected="0">
            <x v="1"/>
          </reference>
          <reference field="14" count="1" selected="0">
            <x v="24"/>
          </reference>
          <reference field="15" count="1" selected="0">
            <x v="110"/>
          </reference>
        </references>
      </pivotArea>
    </format>
    <format dxfId="8971">
      <pivotArea dataOnly="0" labelOnly="1" fieldPosition="0">
        <references count="6">
          <reference field="2" count="1" selected="0">
            <x v="18"/>
          </reference>
          <reference field="8" count="2">
            <x v="0"/>
            <x v="203"/>
          </reference>
          <reference field="12" count="1" selected="0">
            <x v="59"/>
          </reference>
          <reference field="13" count="1" selected="0">
            <x v="1"/>
          </reference>
          <reference field="14" count="1" selected="0">
            <x v="24"/>
          </reference>
          <reference field="15" count="1" selected="0">
            <x v="111"/>
          </reference>
        </references>
      </pivotArea>
    </format>
    <format dxfId="8970">
      <pivotArea dataOnly="0" labelOnly="1" fieldPosition="0">
        <references count="6">
          <reference field="2" count="1" selected="0">
            <x v="18"/>
          </reference>
          <reference field="8" count="2">
            <x v="4"/>
            <x v="122"/>
          </reference>
          <reference field="12" count="1" selected="0">
            <x v="89"/>
          </reference>
          <reference field="13" count="1" selected="0">
            <x v="1"/>
          </reference>
          <reference field="14" count="1" selected="0">
            <x v="24"/>
          </reference>
          <reference field="15" count="1" selected="0">
            <x v="111"/>
          </reference>
        </references>
      </pivotArea>
    </format>
    <format dxfId="8969">
      <pivotArea dataOnly="0" labelOnly="1" fieldPosition="0">
        <references count="6">
          <reference field="2" count="1" selected="0">
            <x v="18"/>
          </reference>
          <reference field="8" count="1">
            <x v="0"/>
          </reference>
          <reference field="12" count="1" selected="0">
            <x v="99"/>
          </reference>
          <reference field="13" count="1" selected="0">
            <x v="1"/>
          </reference>
          <reference field="14" count="1" selected="0">
            <x v="24"/>
          </reference>
          <reference field="15" count="1" selected="0">
            <x v="111"/>
          </reference>
        </references>
      </pivotArea>
    </format>
    <format dxfId="8968">
      <pivotArea dataOnly="0" labelOnly="1" fieldPosition="0">
        <references count="6">
          <reference field="2" count="1" selected="0">
            <x v="18"/>
          </reference>
          <reference field="8" count="1">
            <x v="0"/>
          </reference>
          <reference field="12" count="1" selected="0">
            <x v="47"/>
          </reference>
          <reference field="13" count="1" selected="0">
            <x v="1"/>
          </reference>
          <reference field="14" count="1" selected="0">
            <x v="24"/>
          </reference>
          <reference field="15" count="1" selected="0">
            <x v="112"/>
          </reference>
        </references>
      </pivotArea>
    </format>
    <format dxfId="8967">
      <pivotArea dataOnly="0" labelOnly="1" fieldPosition="0">
        <references count="6">
          <reference field="2" count="1" selected="0">
            <x v="18"/>
          </reference>
          <reference field="8" count="2">
            <x v="0"/>
            <x v="100"/>
          </reference>
          <reference field="12" count="1" selected="0">
            <x v="61"/>
          </reference>
          <reference field="13" count="1" selected="0">
            <x v="1"/>
          </reference>
          <reference field="14" count="1" selected="0">
            <x v="24"/>
          </reference>
          <reference field="15" count="1" selected="0">
            <x v="112"/>
          </reference>
        </references>
      </pivotArea>
    </format>
    <format dxfId="8966">
      <pivotArea dataOnly="0" labelOnly="1" fieldPosition="0">
        <references count="6">
          <reference field="2" count="1" selected="0">
            <x v="18"/>
          </reference>
          <reference field="8" count="1">
            <x v="0"/>
          </reference>
          <reference field="12" count="1" selected="0">
            <x v="123"/>
          </reference>
          <reference field="13" count="1" selected="0">
            <x v="1"/>
          </reference>
          <reference field="14" count="1" selected="0">
            <x v="24"/>
          </reference>
          <reference field="15" count="1" selected="0">
            <x v="112"/>
          </reference>
        </references>
      </pivotArea>
    </format>
    <format dxfId="8965">
      <pivotArea dataOnly="0" labelOnly="1" fieldPosition="0">
        <references count="6">
          <reference field="2" count="1" selected="0">
            <x v="19"/>
          </reference>
          <reference field="8" count="1">
            <x v="0"/>
          </reference>
          <reference field="12" count="1" selected="0">
            <x v="203"/>
          </reference>
          <reference field="13" count="1" selected="0">
            <x v="0"/>
          </reference>
          <reference field="14" count="1" selected="0">
            <x v="16"/>
          </reference>
          <reference field="15" count="1" selected="0">
            <x v="64"/>
          </reference>
        </references>
      </pivotArea>
    </format>
    <format dxfId="8964">
      <pivotArea dataOnly="0" labelOnly="1" fieldPosition="0">
        <references count="6">
          <reference field="2" count="1" selected="0">
            <x v="19"/>
          </reference>
          <reference field="8" count="1">
            <x v="0"/>
          </reference>
          <reference field="12" count="1" selected="0">
            <x v="206"/>
          </reference>
          <reference field="13" count="1" selected="0">
            <x v="0"/>
          </reference>
          <reference field="14" count="1" selected="0">
            <x v="16"/>
          </reference>
          <reference field="15" count="1" selected="0">
            <x v="64"/>
          </reference>
        </references>
      </pivotArea>
    </format>
    <format dxfId="8963">
      <pivotArea dataOnly="0" labelOnly="1" fieldPosition="0">
        <references count="6">
          <reference field="2" count="1" selected="0">
            <x v="19"/>
          </reference>
          <reference field="8" count="1">
            <x v="0"/>
          </reference>
          <reference field="12" count="1" selected="0">
            <x v="244"/>
          </reference>
          <reference field="13" count="1" selected="0">
            <x v="0"/>
          </reference>
          <reference field="14" count="1" selected="0">
            <x v="16"/>
          </reference>
          <reference field="15" count="1" selected="0">
            <x v="64"/>
          </reference>
        </references>
      </pivotArea>
    </format>
    <format dxfId="8962">
      <pivotArea dataOnly="0" labelOnly="1" fieldPosition="0">
        <references count="6">
          <reference field="2" count="1" selected="0">
            <x v="19"/>
          </reference>
          <reference field="8" count="2">
            <x v="0"/>
            <x v="147"/>
          </reference>
          <reference field="12" count="1" selected="0">
            <x v="35"/>
          </reference>
          <reference field="13" count="1" selected="0">
            <x v="2"/>
          </reference>
          <reference field="14" count="1" selected="0">
            <x v="29"/>
          </reference>
          <reference field="15" count="1" selected="0">
            <x v="140"/>
          </reference>
        </references>
      </pivotArea>
    </format>
    <format dxfId="8961">
      <pivotArea dataOnly="0" labelOnly="1" fieldPosition="0">
        <references count="6">
          <reference field="2" count="1" selected="0">
            <x v="19"/>
          </reference>
          <reference field="8" count="1">
            <x v="0"/>
          </reference>
          <reference field="12" count="1" selected="0">
            <x v="207"/>
          </reference>
          <reference field="13" count="1" selected="0">
            <x v="2"/>
          </reference>
          <reference field="14" count="1" selected="0">
            <x v="29"/>
          </reference>
          <reference field="15" count="1" selected="0">
            <x v="141"/>
          </reference>
        </references>
      </pivotArea>
    </format>
    <format dxfId="8960">
      <pivotArea dataOnly="0" labelOnly="1" fieldPosition="0">
        <references count="6">
          <reference field="2" count="1" selected="0">
            <x v="19"/>
          </reference>
          <reference field="8" count="1">
            <x v="0"/>
          </reference>
          <reference field="12" count="1" selected="0">
            <x v="34"/>
          </reference>
          <reference field="13" count="1" selected="0">
            <x v="2"/>
          </reference>
          <reference field="14" count="1" selected="0">
            <x v="29"/>
          </reference>
          <reference field="15" count="1" selected="0">
            <x v="144"/>
          </reference>
        </references>
      </pivotArea>
    </format>
    <format dxfId="8959">
      <pivotArea dataOnly="0" labelOnly="1" fieldPosition="0">
        <references count="6">
          <reference field="2" count="1" selected="0">
            <x v="19"/>
          </reference>
          <reference field="8" count="1">
            <x v="0"/>
          </reference>
          <reference field="12" count="1" selected="0">
            <x v="33"/>
          </reference>
          <reference field="13" count="1" selected="0">
            <x v="2"/>
          </reference>
          <reference field="14" count="1" selected="0">
            <x v="29"/>
          </reference>
          <reference field="15" count="1" selected="0">
            <x v="145"/>
          </reference>
        </references>
      </pivotArea>
    </format>
    <format dxfId="8958">
      <pivotArea dataOnly="0" labelOnly="1" fieldPosition="0">
        <references count="6">
          <reference field="2" count="1" selected="0">
            <x v="19"/>
          </reference>
          <reference field="8" count="1">
            <x v="0"/>
          </reference>
          <reference field="12" count="1" selected="0">
            <x v="204"/>
          </reference>
          <reference field="13" count="1" selected="0">
            <x v="2"/>
          </reference>
          <reference field="14" count="1" selected="0">
            <x v="30"/>
          </reference>
          <reference field="15" count="1" selected="0">
            <x v="154"/>
          </reference>
        </references>
      </pivotArea>
    </format>
    <format dxfId="8957">
      <pivotArea dataOnly="0" labelOnly="1" fieldPosition="0">
        <references count="6">
          <reference field="2" count="1" selected="0">
            <x v="19"/>
          </reference>
          <reference field="8" count="2">
            <x v="0"/>
            <x v="147"/>
          </reference>
          <reference field="12" count="1" selected="0">
            <x v="238"/>
          </reference>
          <reference field="13" count="1" selected="0">
            <x v="3"/>
          </reference>
          <reference field="14" count="1" selected="0">
            <x v="6"/>
          </reference>
          <reference field="15" count="1" selected="0">
            <x v="28"/>
          </reference>
        </references>
      </pivotArea>
    </format>
    <format dxfId="8956">
      <pivotArea dataOnly="0" labelOnly="1" fieldPosition="0">
        <references count="6">
          <reference field="2" count="1" selected="0">
            <x v="19"/>
          </reference>
          <reference field="8" count="1">
            <x v="0"/>
          </reference>
          <reference field="12" count="1" selected="0">
            <x v="239"/>
          </reference>
          <reference field="13" count="1" selected="0">
            <x v="3"/>
          </reference>
          <reference field="14" count="1" selected="0">
            <x v="6"/>
          </reference>
          <reference field="15" count="1" selected="0">
            <x v="28"/>
          </reference>
        </references>
      </pivotArea>
    </format>
    <format dxfId="8955">
      <pivotArea dataOnly="0" labelOnly="1" fieldPosition="0">
        <references count="6">
          <reference field="2" count="1" selected="0">
            <x v="19"/>
          </reference>
          <reference field="8" count="2">
            <x v="0"/>
            <x v="147"/>
          </reference>
          <reference field="12" count="1" selected="0">
            <x v="240"/>
          </reference>
          <reference field="13" count="1" selected="0">
            <x v="3"/>
          </reference>
          <reference field="14" count="1" selected="0">
            <x v="6"/>
          </reference>
          <reference field="15" count="1" selected="0">
            <x v="28"/>
          </reference>
        </references>
      </pivotArea>
    </format>
    <format dxfId="8954">
      <pivotArea dataOnly="0" labelOnly="1" fieldPosition="0">
        <references count="6">
          <reference field="2" count="1" selected="0">
            <x v="19"/>
          </reference>
          <reference field="8" count="1">
            <x v="0"/>
          </reference>
          <reference field="12" count="1" selected="0">
            <x v="255"/>
          </reference>
          <reference field="13" count="1" selected="0">
            <x v="4"/>
          </reference>
          <reference field="14" count="1" selected="0">
            <x v="8"/>
          </reference>
          <reference field="15" count="1" selected="0">
            <x v="35"/>
          </reference>
        </references>
      </pivotArea>
    </format>
    <format dxfId="8953">
      <pivotArea dataOnly="0" labelOnly="1" fieldPosition="0">
        <references count="6">
          <reference field="2" count="1" selected="0">
            <x v="19"/>
          </reference>
          <reference field="8" count="1">
            <x v="0"/>
          </reference>
          <reference field="12" count="1" selected="0">
            <x v="208"/>
          </reference>
          <reference field="13" count="1" selected="0">
            <x v="4"/>
          </reference>
          <reference field="14" count="1" selected="0">
            <x v="8"/>
          </reference>
          <reference field="15" count="1" selected="0">
            <x v="36"/>
          </reference>
        </references>
      </pivotArea>
    </format>
    <format dxfId="8952">
      <pivotArea dataOnly="0" labelOnly="1" fieldPosition="0">
        <references count="6">
          <reference field="2" count="1" selected="0">
            <x v="19"/>
          </reference>
          <reference field="8" count="1">
            <x v="0"/>
          </reference>
          <reference field="12" count="1" selected="0">
            <x v="232"/>
          </reference>
          <reference field="13" count="1" selected="0">
            <x v="4"/>
          </reference>
          <reference field="14" count="1" selected="0">
            <x v="9"/>
          </reference>
          <reference field="15" count="1" selected="0">
            <x v="40"/>
          </reference>
        </references>
      </pivotArea>
    </format>
    <format dxfId="8951">
      <pivotArea dataOnly="0" labelOnly="1" fieldPosition="0">
        <references count="6">
          <reference field="2" count="1" selected="0">
            <x v="19"/>
          </reference>
          <reference field="8" count="1">
            <x v="0"/>
          </reference>
          <reference field="12" count="1" selected="0">
            <x v="233"/>
          </reference>
          <reference field="13" count="1" selected="0">
            <x v="4"/>
          </reference>
          <reference field="14" count="1" selected="0">
            <x v="9"/>
          </reference>
          <reference field="15" count="1" selected="0">
            <x v="40"/>
          </reference>
        </references>
      </pivotArea>
    </format>
    <format dxfId="8950">
      <pivotArea dataOnly="0" labelOnly="1" fieldPosition="0">
        <references count="6">
          <reference field="2" count="1" selected="0">
            <x v="19"/>
          </reference>
          <reference field="8" count="1">
            <x v="0"/>
          </reference>
          <reference field="12" count="1" selected="0">
            <x v="252"/>
          </reference>
          <reference field="13" count="1" selected="0">
            <x v="4"/>
          </reference>
          <reference field="14" count="1" selected="0">
            <x v="9"/>
          </reference>
          <reference field="15" count="1" selected="0">
            <x v="40"/>
          </reference>
        </references>
      </pivotArea>
    </format>
    <format dxfId="8949">
      <pivotArea dataOnly="0" labelOnly="1" fieldPosition="0">
        <references count="6">
          <reference field="2" count="1" selected="0">
            <x v="19"/>
          </reference>
          <reference field="8" count="1">
            <x v="0"/>
          </reference>
          <reference field="12" count="1" selected="0">
            <x v="247"/>
          </reference>
          <reference field="13" count="1" selected="0">
            <x v="4"/>
          </reference>
          <reference field="14" count="1" selected="0">
            <x v="9"/>
          </reference>
          <reference field="15" count="1" selected="0">
            <x v="41"/>
          </reference>
        </references>
      </pivotArea>
    </format>
    <format dxfId="8948">
      <pivotArea dataOnly="0" labelOnly="1" fieldPosition="0">
        <references count="6">
          <reference field="2" count="1" selected="0">
            <x v="19"/>
          </reference>
          <reference field="8" count="2">
            <x v="0"/>
            <x v="147"/>
          </reference>
          <reference field="12" count="1" selected="0">
            <x v="248"/>
          </reference>
          <reference field="13" count="1" selected="0">
            <x v="4"/>
          </reference>
          <reference field="14" count="1" selected="0">
            <x v="9"/>
          </reference>
          <reference field="15" count="1" selected="0">
            <x v="42"/>
          </reference>
        </references>
      </pivotArea>
    </format>
    <format dxfId="8947">
      <pivotArea dataOnly="0" labelOnly="1" fieldPosition="0">
        <references count="6">
          <reference field="2" count="1" selected="0">
            <x v="19"/>
          </reference>
          <reference field="8" count="1">
            <x v="0"/>
          </reference>
          <reference field="12" count="1" selected="0">
            <x v="241"/>
          </reference>
          <reference field="13" count="1" selected="0">
            <x v="4"/>
          </reference>
          <reference field="14" count="1" selected="0">
            <x v="9"/>
          </reference>
          <reference field="15" count="1" selected="0">
            <x v="43"/>
          </reference>
        </references>
      </pivotArea>
    </format>
    <format dxfId="8946">
      <pivotArea dataOnly="0" labelOnly="1" fieldPosition="0">
        <references count="6">
          <reference field="2" count="1" selected="0">
            <x v="19"/>
          </reference>
          <reference field="8" count="4">
            <x v="0"/>
            <x v="79"/>
            <x v="224"/>
            <x v="225"/>
          </reference>
          <reference field="12" count="1" selected="0">
            <x v="39"/>
          </reference>
          <reference field="13" count="1" selected="0">
            <x v="4"/>
          </reference>
          <reference field="14" count="1" selected="0">
            <x v="10"/>
          </reference>
          <reference field="15" count="1" selected="0">
            <x v="44"/>
          </reference>
        </references>
      </pivotArea>
    </format>
    <format dxfId="8945">
      <pivotArea dataOnly="0" labelOnly="1" fieldPosition="0">
        <references count="6">
          <reference field="2" count="1" selected="0">
            <x v="19"/>
          </reference>
          <reference field="8" count="1">
            <x v="0"/>
          </reference>
          <reference field="12" count="1" selected="0">
            <x v="37"/>
          </reference>
          <reference field="13" count="1" selected="0">
            <x v="4"/>
          </reference>
          <reference field="14" count="1" selected="0">
            <x v="10"/>
          </reference>
          <reference field="15" count="1" selected="0">
            <x v="45"/>
          </reference>
        </references>
      </pivotArea>
    </format>
    <format dxfId="8944">
      <pivotArea dataOnly="0" labelOnly="1" fieldPosition="0">
        <references count="6">
          <reference field="2" count="1" selected="0">
            <x v="19"/>
          </reference>
          <reference field="8" count="1">
            <x v="0"/>
          </reference>
          <reference field="12" count="1" selected="0">
            <x v="40"/>
          </reference>
          <reference field="13" count="1" selected="0">
            <x v="4"/>
          </reference>
          <reference field="14" count="1" selected="0">
            <x v="10"/>
          </reference>
          <reference field="15" count="1" selected="0">
            <x v="46"/>
          </reference>
        </references>
      </pivotArea>
    </format>
    <format dxfId="8943">
      <pivotArea dataOnly="0" labelOnly="1" fieldPosition="0">
        <references count="6">
          <reference field="2" count="1" selected="0">
            <x v="19"/>
          </reference>
          <reference field="8" count="1">
            <x v="0"/>
          </reference>
          <reference field="12" count="1" selected="0">
            <x v="36"/>
          </reference>
          <reference field="13" count="1" selected="0">
            <x v="4"/>
          </reference>
          <reference field="14" count="1" selected="0">
            <x v="10"/>
          </reference>
          <reference field="15" count="1" selected="0">
            <x v="47"/>
          </reference>
        </references>
      </pivotArea>
    </format>
    <format dxfId="8942">
      <pivotArea dataOnly="0" labelOnly="1" fieldPosition="0">
        <references count="6">
          <reference field="2" count="1" selected="0">
            <x v="19"/>
          </reference>
          <reference field="8" count="2">
            <x v="0"/>
            <x v="147"/>
          </reference>
          <reference field="12" count="1" selected="0">
            <x v="65"/>
          </reference>
          <reference field="13" count="1" selected="0">
            <x v="4"/>
          </reference>
          <reference field="14" count="1" selected="0">
            <x v="11"/>
          </reference>
          <reference field="15" count="1" selected="0">
            <x v="48"/>
          </reference>
        </references>
      </pivotArea>
    </format>
    <format dxfId="8941">
      <pivotArea dataOnly="0" labelOnly="1" fieldPosition="0">
        <references count="6">
          <reference field="2" count="1" selected="0">
            <x v="19"/>
          </reference>
          <reference field="8" count="1">
            <x v="0"/>
          </reference>
          <reference field="12" count="1" selected="0">
            <x v="63"/>
          </reference>
          <reference field="13" count="1" selected="0">
            <x v="4"/>
          </reference>
          <reference field="14" count="1" selected="0">
            <x v="11"/>
          </reference>
          <reference field="15" count="1" selected="0">
            <x v="49"/>
          </reference>
        </references>
      </pivotArea>
    </format>
    <format dxfId="8940">
      <pivotArea dataOnly="0" labelOnly="1" fieldPosition="0">
        <references count="6">
          <reference field="2" count="1" selected="0">
            <x v="19"/>
          </reference>
          <reference field="8" count="8">
            <x v="0"/>
            <x v="16"/>
            <x v="94"/>
            <x v="147"/>
            <x v="152"/>
            <x v="153"/>
            <x v="154"/>
            <x v="155"/>
          </reference>
          <reference field="12" count="1" selected="0">
            <x v="45"/>
          </reference>
          <reference field="13" count="1" selected="0">
            <x v="4"/>
          </reference>
          <reference field="14" count="1" selected="0">
            <x v="12"/>
          </reference>
          <reference field="15" count="1" selected="0">
            <x v="50"/>
          </reference>
        </references>
      </pivotArea>
    </format>
    <format dxfId="8939">
      <pivotArea dataOnly="0" labelOnly="1" fieldPosition="0">
        <references count="6">
          <reference field="2" count="1" selected="0">
            <x v="19"/>
          </reference>
          <reference field="8" count="2">
            <x v="16"/>
            <x v="154"/>
          </reference>
          <reference field="12" count="1" selected="0">
            <x v="100"/>
          </reference>
          <reference field="13" count="1" selected="0">
            <x v="4"/>
          </reference>
          <reference field="14" count="1" selected="0">
            <x v="12"/>
          </reference>
          <reference field="15" count="1" selected="0">
            <x v="50"/>
          </reference>
        </references>
      </pivotArea>
    </format>
    <format dxfId="8938">
      <pivotArea dataOnly="0" labelOnly="1" fieldPosition="0">
        <references count="6">
          <reference field="2" count="1" selected="0">
            <x v="19"/>
          </reference>
          <reference field="8" count="1">
            <x v="0"/>
          </reference>
          <reference field="12" count="1" selected="0">
            <x v="228"/>
          </reference>
          <reference field="13" count="1" selected="0">
            <x v="4"/>
          </reference>
          <reference field="14" count="1" selected="0">
            <x v="13"/>
          </reference>
          <reference field="15" count="1" selected="0">
            <x v="51"/>
          </reference>
        </references>
      </pivotArea>
    </format>
    <format dxfId="8937">
      <pivotArea dataOnly="0" labelOnly="1" fieldPosition="0">
        <references count="6">
          <reference field="2" count="1" selected="0">
            <x v="19"/>
          </reference>
          <reference field="8" count="2">
            <x v="0"/>
            <x v="147"/>
          </reference>
          <reference field="12" count="1" selected="0">
            <x v="230"/>
          </reference>
          <reference field="13" count="1" selected="0">
            <x v="4"/>
          </reference>
          <reference field="14" count="1" selected="0">
            <x v="13"/>
          </reference>
          <reference field="15" count="1" selected="0">
            <x v="52"/>
          </reference>
        </references>
      </pivotArea>
    </format>
    <format dxfId="8936">
      <pivotArea dataOnly="0" labelOnly="1" fieldPosition="0">
        <references count="6">
          <reference field="2" count="1" selected="0">
            <x v="19"/>
          </reference>
          <reference field="8" count="1">
            <x v="0"/>
          </reference>
          <reference field="12" count="1" selected="0">
            <x v="229"/>
          </reference>
          <reference field="13" count="1" selected="0">
            <x v="4"/>
          </reference>
          <reference field="14" count="1" selected="0">
            <x v="13"/>
          </reference>
          <reference field="15" count="1" selected="0">
            <x v="53"/>
          </reference>
        </references>
      </pivotArea>
    </format>
    <format dxfId="8935">
      <pivotArea dataOnly="0" labelOnly="1" fieldPosition="0">
        <references count="6">
          <reference field="2" count="1" selected="0">
            <x v="19"/>
          </reference>
          <reference field="8" count="1">
            <x v="0"/>
          </reference>
          <reference field="12" count="1" selected="0">
            <x v="209"/>
          </reference>
          <reference field="13" count="1" selected="0">
            <x v="4"/>
          </reference>
          <reference field="14" count="1" selected="0">
            <x v="14"/>
          </reference>
          <reference field="15" count="1" selected="0">
            <x v="54"/>
          </reference>
        </references>
      </pivotArea>
    </format>
    <format dxfId="8934">
      <pivotArea dataOnly="0" labelOnly="1" fieldPosition="0">
        <references count="6">
          <reference field="2" count="1" selected="0">
            <x v="19"/>
          </reference>
          <reference field="8" count="1">
            <x v="0"/>
          </reference>
          <reference field="12" count="1" selected="0">
            <x v="102"/>
          </reference>
          <reference field="13" count="1" selected="0">
            <x v="4"/>
          </reference>
          <reference field="14" count="1" selected="0">
            <x v="14"/>
          </reference>
          <reference field="15" count="1" selected="0">
            <x v="55"/>
          </reference>
        </references>
      </pivotArea>
    </format>
    <format dxfId="8933">
      <pivotArea dataOnly="0" labelOnly="1" fieldPosition="0">
        <references count="6">
          <reference field="2" count="1" selected="0">
            <x v="19"/>
          </reference>
          <reference field="8" count="2">
            <x v="0"/>
            <x v="147"/>
          </reference>
          <reference field="12" count="1" selected="0">
            <x v="253"/>
          </reference>
          <reference field="13" count="1" selected="0">
            <x v="4"/>
          </reference>
          <reference field="14" count="1" selected="0">
            <x v="15"/>
          </reference>
          <reference field="15" count="1" selected="0">
            <x v="56"/>
          </reference>
        </references>
      </pivotArea>
    </format>
    <format dxfId="8932">
      <pivotArea dataOnly="0" labelOnly="1" fieldPosition="0">
        <references count="6">
          <reference field="2" count="1" selected="0">
            <x v="19"/>
          </reference>
          <reference field="8" count="1">
            <x v="0"/>
          </reference>
          <reference field="12" count="1" selected="0">
            <x v="254"/>
          </reference>
          <reference field="13" count="1" selected="0">
            <x v="4"/>
          </reference>
          <reference field="14" count="1" selected="0">
            <x v="15"/>
          </reference>
          <reference field="15" count="1" selected="0">
            <x v="56"/>
          </reference>
        </references>
      </pivotArea>
    </format>
    <format dxfId="8931">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8930">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8929">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8928">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8927">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8926">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8925">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8924">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8923">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8922">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8921">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8920">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8919">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8918">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8917">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8916">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 dxfId="8915">
      <pivotArea dataOnly="0" labelOnly="1" outline="0" fieldPosition="0">
        <references count="1">
          <reference field="4294967294" count="8">
            <x v="0"/>
            <x v="1"/>
            <x v="2"/>
            <x v="3"/>
            <x v="4"/>
            <x v="5"/>
            <x v="6"/>
            <x v="7"/>
          </reference>
        </references>
      </pivotArea>
    </format>
    <format dxfId="8914">
      <pivotArea dataOnly="0" labelOnly="1" fieldPosition="0">
        <references count="1">
          <reference field="2" count="0"/>
        </references>
      </pivotArea>
    </format>
    <format dxfId="8913">
      <pivotArea dataOnly="0" labelOnly="1" fieldPosition="0">
        <references count="1">
          <reference field="13" count="0"/>
        </references>
      </pivotArea>
    </format>
    <format dxfId="8912">
      <pivotArea dataOnly="0" labelOnly="1" fieldPosition="0">
        <references count="1">
          <reference field="14" count="0"/>
        </references>
      </pivotArea>
    </format>
    <format dxfId="8911">
      <pivotArea dataOnly="0" labelOnly="1" fieldPosition="0">
        <references count="1">
          <reference field="15" count="0"/>
        </references>
      </pivotArea>
    </format>
    <format dxfId="8910">
      <pivotArea outline="0" collapsedLevelsAreSubtotals="1" fieldPosition="0">
        <references count="1">
          <reference field="4294967294" count="2" selected="0">
            <x v="6"/>
            <x v="7"/>
          </reference>
        </references>
      </pivotArea>
    </format>
    <format dxfId="8909">
      <pivotArea outline="0" collapsedLevelsAreSubtotals="1" fieldPosition="0">
        <references count="1">
          <reference field="4294967294" count="2" selected="0">
            <x v="6"/>
            <x v="7"/>
          </reference>
        </references>
      </pivotArea>
    </format>
    <format dxfId="8908">
      <pivotArea field="2" type="button" dataOnly="0" labelOnly="1" outline="0" axis="axisRow" fieldPosition="0"/>
    </format>
    <format dxfId="8907">
      <pivotArea dataOnly="0" labelOnly="1" outline="0" fieldPosition="0">
        <references count="1">
          <reference field="4294967294" count="8">
            <x v="0"/>
            <x v="1"/>
            <x v="2"/>
            <x v="3"/>
            <x v="4"/>
            <x v="5"/>
            <x v="6"/>
            <x v="7"/>
          </reference>
        </references>
      </pivotArea>
    </format>
    <format dxfId="8906">
      <pivotArea outline="0" collapsedLevelsAreSubtotals="1" fieldPosition="0">
        <references count="1">
          <reference field="4294967294" count="2" selected="0">
            <x v="6"/>
            <x v="7"/>
          </reference>
        </references>
      </pivotArea>
    </format>
    <format dxfId="8905">
      <pivotArea dataOnly="0" labelOnly="1" outline="0" fieldPosition="0">
        <references count="1">
          <reference field="4294967294" count="2">
            <x v="6"/>
            <x v="7"/>
          </reference>
        </references>
      </pivotArea>
    </format>
    <format dxfId="8904">
      <pivotArea outline="0" collapsedLevelsAreSubtotals="1" fieldPosition="0">
        <references count="1">
          <reference field="4294967294" count="2" selected="0">
            <x v="6"/>
            <x v="7"/>
          </reference>
        </references>
      </pivotArea>
    </format>
    <format dxfId="8903">
      <pivotArea dataOnly="0" labelOnly="1" outline="0" fieldPosition="0">
        <references count="1">
          <reference field="4294967294" count="2">
            <x v="6"/>
            <x v="7"/>
          </reference>
        </references>
      </pivotArea>
    </format>
    <format dxfId="8902">
      <pivotArea field="3" type="button" dataOnly="0" labelOnly="1" outline="0" axis="axisPage" fieldPosition="0"/>
    </format>
    <format dxfId="8901">
      <pivotArea field="2" type="button" dataOnly="0" labelOnly="1" outline="0" axis="axisRow" fieldPosition="0"/>
    </format>
    <format dxfId="8900">
      <pivotArea dataOnly="0" labelOnly="1" fieldPosition="0">
        <references count="1">
          <reference field="2" count="1">
            <x v="20"/>
          </reference>
        </references>
      </pivotArea>
    </format>
    <format dxfId="8899">
      <pivotArea dataOnly="0" labelOnly="1" grandRow="1" outline="0" fieldPosition="0"/>
    </format>
    <format dxfId="8898">
      <pivotArea dataOnly="0" labelOnly="1" fieldPosition="0">
        <references count="2">
          <reference field="2" count="1" selected="0">
            <x v="20"/>
          </reference>
          <reference field="13" count="4">
            <x v="0"/>
            <x v="1"/>
            <x v="2"/>
            <x v="3"/>
          </reference>
        </references>
      </pivotArea>
    </format>
    <format dxfId="8897">
      <pivotArea dataOnly="0" labelOnly="1" fieldPosition="0">
        <references count="3">
          <reference field="2" count="1" selected="0">
            <x v="20"/>
          </reference>
          <reference field="13" count="1" selected="0">
            <x v="0"/>
          </reference>
          <reference field="14" count="2">
            <x v="18"/>
            <x v="22"/>
          </reference>
        </references>
      </pivotArea>
    </format>
    <format dxfId="8896">
      <pivotArea dataOnly="0" labelOnly="1" fieldPosition="0">
        <references count="3">
          <reference field="2" count="1" selected="0">
            <x v="20"/>
          </reference>
          <reference field="13" count="1" selected="0">
            <x v="1"/>
          </reference>
          <reference field="14" count="1">
            <x v="28"/>
          </reference>
        </references>
      </pivotArea>
    </format>
    <format dxfId="8895">
      <pivotArea dataOnly="0" labelOnly="1" fieldPosition="0">
        <references count="3">
          <reference field="2" count="1" selected="0">
            <x v="20"/>
          </reference>
          <reference field="13" count="1" selected="0">
            <x v="2"/>
          </reference>
          <reference field="14" count="1">
            <x v="32"/>
          </reference>
        </references>
      </pivotArea>
    </format>
    <format dxfId="8894">
      <pivotArea dataOnly="0" labelOnly="1" fieldPosition="0">
        <references count="3">
          <reference field="2" count="1" selected="0">
            <x v="20"/>
          </reference>
          <reference field="13" count="1" selected="0">
            <x v="3"/>
          </reference>
          <reference field="14" count="1">
            <x v="6"/>
          </reference>
        </references>
      </pivotArea>
    </format>
    <format dxfId="8893">
      <pivotArea dataOnly="0" labelOnly="1" fieldPosition="0">
        <references count="4">
          <reference field="2" count="1" selected="0">
            <x v="20"/>
          </reference>
          <reference field="13" count="1" selected="0">
            <x v="0"/>
          </reference>
          <reference field="14" count="1" selected="0">
            <x v="18"/>
          </reference>
          <reference field="15" count="1">
            <x v="77"/>
          </reference>
        </references>
      </pivotArea>
    </format>
    <format dxfId="8892">
      <pivotArea dataOnly="0" labelOnly="1" fieldPosition="0">
        <references count="4">
          <reference field="2" count="1" selected="0">
            <x v="20"/>
          </reference>
          <reference field="13" count="1" selected="0">
            <x v="0"/>
          </reference>
          <reference field="14" count="1" selected="0">
            <x v="22"/>
          </reference>
          <reference field="15" count="3">
            <x v="91"/>
            <x v="92"/>
            <x v="93"/>
          </reference>
        </references>
      </pivotArea>
    </format>
    <format dxfId="8891">
      <pivotArea dataOnly="0" labelOnly="1" fieldPosition="0">
        <references count="4">
          <reference field="2" count="1" selected="0">
            <x v="20"/>
          </reference>
          <reference field="13" count="1" selected="0">
            <x v="1"/>
          </reference>
          <reference field="14" count="1" selected="0">
            <x v="28"/>
          </reference>
          <reference field="15" count="2">
            <x v="138"/>
            <x v="139"/>
          </reference>
        </references>
      </pivotArea>
    </format>
    <format dxfId="8890">
      <pivotArea dataOnly="0" labelOnly="1" fieldPosition="0">
        <references count="4">
          <reference field="2" count="1" selected="0">
            <x v="20"/>
          </reference>
          <reference field="13" count="1" selected="0">
            <x v="2"/>
          </reference>
          <reference field="14" count="1" selected="0">
            <x v="32"/>
          </reference>
          <reference field="15" count="2">
            <x v="158"/>
            <x v="159"/>
          </reference>
        </references>
      </pivotArea>
    </format>
    <format dxfId="8889">
      <pivotArea dataOnly="0" labelOnly="1" fieldPosition="0">
        <references count="4">
          <reference field="2" count="1" selected="0">
            <x v="20"/>
          </reference>
          <reference field="13" count="1" selected="0">
            <x v="3"/>
          </reference>
          <reference field="14" count="1" selected="0">
            <x v="6"/>
          </reference>
          <reference field="15" count="2">
            <x v="29"/>
            <x v="30"/>
          </reference>
        </references>
      </pivotArea>
    </format>
    <format dxfId="8888">
      <pivotArea dataOnly="0" labelOnly="1" fieldPosition="0">
        <references count="5">
          <reference field="2" count="1" selected="0">
            <x v="20"/>
          </reference>
          <reference field="12" count="1">
            <x v="215"/>
          </reference>
          <reference field="13" count="1" selected="0">
            <x v="0"/>
          </reference>
          <reference field="14" count="1" selected="0">
            <x v="18"/>
          </reference>
          <reference field="15" count="1" selected="0">
            <x v="77"/>
          </reference>
        </references>
      </pivotArea>
    </format>
    <format dxfId="8887">
      <pivotArea dataOnly="0" labelOnly="1" fieldPosition="0">
        <references count="5">
          <reference field="2" count="1" selected="0">
            <x v="20"/>
          </reference>
          <reference field="12" count="3">
            <x v="95"/>
            <x v="277"/>
            <x v="278"/>
          </reference>
          <reference field="13" count="1" selected="0">
            <x v="0"/>
          </reference>
          <reference field="14" count="1" selected="0">
            <x v="22"/>
          </reference>
          <reference field="15" count="1" selected="0">
            <x v="91"/>
          </reference>
        </references>
      </pivotArea>
    </format>
    <format dxfId="8886">
      <pivotArea dataOnly="0" labelOnly="1" fieldPosition="0">
        <references count="5">
          <reference field="2" count="1" selected="0">
            <x v="20"/>
          </reference>
          <reference field="12" count="1">
            <x v="285"/>
          </reference>
          <reference field="13" count="1" selected="0">
            <x v="0"/>
          </reference>
          <reference field="14" count="1" selected="0">
            <x v="22"/>
          </reference>
          <reference field="15" count="1" selected="0">
            <x v="92"/>
          </reference>
        </references>
      </pivotArea>
    </format>
    <format dxfId="8885">
      <pivotArea dataOnly="0" labelOnly="1" fieldPosition="0">
        <references count="5">
          <reference field="2" count="1" selected="0">
            <x v="20"/>
          </reference>
          <reference field="12" count="1">
            <x v="202"/>
          </reference>
          <reference field="13" count="1" selected="0">
            <x v="0"/>
          </reference>
          <reference field="14" count="1" selected="0">
            <x v="22"/>
          </reference>
          <reference field="15" count="1" selected="0">
            <x v="93"/>
          </reference>
        </references>
      </pivotArea>
    </format>
    <format dxfId="8884">
      <pivotArea dataOnly="0" labelOnly="1" fieldPosition="0">
        <references count="5">
          <reference field="2" count="1" selected="0">
            <x v="20"/>
          </reference>
          <reference field="12" count="3">
            <x v="200"/>
            <x v="262"/>
            <x v="273"/>
          </reference>
          <reference field="13" count="1" selected="0">
            <x v="1"/>
          </reference>
          <reference field="14" count="1" selected="0">
            <x v="28"/>
          </reference>
          <reference field="15" count="1" selected="0">
            <x v="138"/>
          </reference>
        </references>
      </pivotArea>
    </format>
    <format dxfId="8883">
      <pivotArea dataOnly="0" labelOnly="1" fieldPosition="0">
        <references count="5">
          <reference field="2" count="1" selected="0">
            <x v="20"/>
          </reference>
          <reference field="12" count="1">
            <x v="111"/>
          </reference>
          <reference field="13" count="1" selected="0">
            <x v="1"/>
          </reference>
          <reference field="14" count="1" selected="0">
            <x v="28"/>
          </reference>
          <reference field="15" count="1" selected="0">
            <x v="139"/>
          </reference>
        </references>
      </pivotArea>
    </format>
    <format dxfId="8882">
      <pivotArea dataOnly="0" labelOnly="1" fieldPosition="0">
        <references count="5">
          <reference field="2" count="1" selected="0">
            <x v="20"/>
          </reference>
          <reference field="12" count="1">
            <x v="263"/>
          </reference>
          <reference field="13" count="1" selected="0">
            <x v="2"/>
          </reference>
          <reference field="14" count="1" selected="0">
            <x v="32"/>
          </reference>
          <reference field="15" count="1" selected="0">
            <x v="158"/>
          </reference>
        </references>
      </pivotArea>
    </format>
    <format dxfId="8881">
      <pivotArea dataOnly="0" labelOnly="1" fieldPosition="0">
        <references count="5">
          <reference field="2" count="1" selected="0">
            <x v="20"/>
          </reference>
          <reference field="12" count="1">
            <x v="101"/>
          </reference>
          <reference field="13" count="1" selected="0">
            <x v="2"/>
          </reference>
          <reference field="14" count="1" selected="0">
            <x v="32"/>
          </reference>
          <reference field="15" count="1" selected="0">
            <x v="159"/>
          </reference>
        </references>
      </pivotArea>
    </format>
    <format dxfId="8880">
      <pivotArea dataOnly="0" labelOnly="1" fieldPosition="0">
        <references count="5">
          <reference field="2" count="1" selected="0">
            <x v="20"/>
          </reference>
          <reference field="12" count="3">
            <x v="109"/>
            <x v="110"/>
            <x v="274"/>
          </reference>
          <reference field="13" count="1" selected="0">
            <x v="3"/>
          </reference>
          <reference field="14" count="1" selected="0">
            <x v="6"/>
          </reference>
          <reference field="15" count="1" selected="0">
            <x v="29"/>
          </reference>
        </references>
      </pivotArea>
    </format>
    <format dxfId="8879">
      <pivotArea dataOnly="0" labelOnly="1" fieldPosition="0">
        <references count="5">
          <reference field="2" count="1" selected="0">
            <x v="20"/>
          </reference>
          <reference field="12" count="1">
            <x v="198"/>
          </reference>
          <reference field="13" count="1" selected="0">
            <x v="3"/>
          </reference>
          <reference field="14" count="1" selected="0">
            <x v="6"/>
          </reference>
          <reference field="15" count="1" selected="0">
            <x v="30"/>
          </reference>
        </references>
      </pivotArea>
    </format>
    <format dxfId="8878">
      <pivotArea dataOnly="0" labelOnly="1" fieldPosition="0">
        <references count="6">
          <reference field="2" count="1" selected="0">
            <x v="20"/>
          </reference>
          <reference field="8" count="3">
            <x v="0"/>
            <x v="56"/>
            <x v="219"/>
          </reference>
          <reference field="12" count="1" selected="0">
            <x v="215"/>
          </reference>
          <reference field="13" count="1" selected="0">
            <x v="0"/>
          </reference>
          <reference field="14" count="1" selected="0">
            <x v="18"/>
          </reference>
          <reference field="15" count="1" selected="0">
            <x v="77"/>
          </reference>
        </references>
      </pivotArea>
    </format>
    <format dxfId="8877">
      <pivotArea dataOnly="0" labelOnly="1" fieldPosition="0">
        <references count="6">
          <reference field="2" count="1" selected="0">
            <x v="20"/>
          </reference>
          <reference field="8" count="1">
            <x v="0"/>
          </reference>
          <reference field="12" count="1" selected="0">
            <x v="95"/>
          </reference>
          <reference field="13" count="1" selected="0">
            <x v="0"/>
          </reference>
          <reference field="14" count="1" selected="0">
            <x v="22"/>
          </reference>
          <reference field="15" count="1" selected="0">
            <x v="91"/>
          </reference>
        </references>
      </pivotArea>
    </format>
    <format dxfId="8876">
      <pivotArea dataOnly="0" labelOnly="1" fieldPosition="0">
        <references count="6">
          <reference field="2" count="1" selected="0">
            <x v="20"/>
          </reference>
          <reference field="8" count="4">
            <x v="0"/>
            <x v="64"/>
            <x v="114"/>
            <x v="219"/>
          </reference>
          <reference field="12" count="1" selected="0">
            <x v="277"/>
          </reference>
          <reference field="13" count="1" selected="0">
            <x v="0"/>
          </reference>
          <reference field="14" count="1" selected="0">
            <x v="22"/>
          </reference>
          <reference field="15" count="1" selected="0">
            <x v="91"/>
          </reference>
        </references>
      </pivotArea>
    </format>
    <format dxfId="8875">
      <pivotArea dataOnly="0" labelOnly="1" fieldPosition="0">
        <references count="6">
          <reference field="2" count="1" selected="0">
            <x v="20"/>
          </reference>
          <reference field="8" count="5">
            <x v="0"/>
            <x v="64"/>
            <x v="100"/>
            <x v="114"/>
            <x v="219"/>
          </reference>
          <reference field="12" count="1" selected="0">
            <x v="278"/>
          </reference>
          <reference field="13" count="1" selected="0">
            <x v="0"/>
          </reference>
          <reference field="14" count="1" selected="0">
            <x v="22"/>
          </reference>
          <reference field="15" count="1" selected="0">
            <x v="91"/>
          </reference>
        </references>
      </pivotArea>
    </format>
    <format dxfId="8874">
      <pivotArea dataOnly="0" labelOnly="1" fieldPosition="0">
        <references count="6">
          <reference field="2" count="1" selected="0">
            <x v="20"/>
          </reference>
          <reference field="8" count="5">
            <x v="0"/>
            <x v="56"/>
            <x v="112"/>
            <x v="114"/>
            <x v="219"/>
          </reference>
          <reference field="12" count="1" selected="0">
            <x v="285"/>
          </reference>
          <reference field="13" count="1" selected="0">
            <x v="0"/>
          </reference>
          <reference field="14" count="1" selected="0">
            <x v="22"/>
          </reference>
          <reference field="15" count="1" selected="0">
            <x v="92"/>
          </reference>
        </references>
      </pivotArea>
    </format>
    <format dxfId="8873">
      <pivotArea dataOnly="0" labelOnly="1" fieldPosition="0">
        <references count="6">
          <reference field="2" count="1" selected="0">
            <x v="20"/>
          </reference>
          <reference field="8" count="1">
            <x v="0"/>
          </reference>
          <reference field="12" count="1" selected="0">
            <x v="202"/>
          </reference>
          <reference field="13" count="1" selected="0">
            <x v="0"/>
          </reference>
          <reference field="14" count="1" selected="0">
            <x v="22"/>
          </reference>
          <reference field="15" count="1" selected="0">
            <x v="93"/>
          </reference>
        </references>
      </pivotArea>
    </format>
    <format dxfId="8872">
      <pivotArea dataOnly="0" labelOnly="1" fieldPosition="0">
        <references count="6">
          <reference field="2" count="1" selected="0">
            <x v="20"/>
          </reference>
          <reference field="8" count="4">
            <x v="0"/>
            <x v="19"/>
            <x v="71"/>
            <x v="159"/>
          </reference>
          <reference field="12" count="1" selected="0">
            <x v="200"/>
          </reference>
          <reference field="13" count="1" selected="0">
            <x v="1"/>
          </reference>
          <reference field="14" count="1" selected="0">
            <x v="28"/>
          </reference>
          <reference field="15" count="1" selected="0">
            <x v="138"/>
          </reference>
        </references>
      </pivotArea>
    </format>
    <format dxfId="8871">
      <pivotArea dataOnly="0" labelOnly="1" fieldPosition="0">
        <references count="6">
          <reference field="2" count="1" selected="0">
            <x v="20"/>
          </reference>
          <reference field="8" count="2">
            <x v="0"/>
            <x v="219"/>
          </reference>
          <reference field="12" count="1" selected="0">
            <x v="262"/>
          </reference>
          <reference field="13" count="1" selected="0">
            <x v="1"/>
          </reference>
          <reference field="14" count="1" selected="0">
            <x v="28"/>
          </reference>
          <reference field="15" count="1" selected="0">
            <x v="138"/>
          </reference>
        </references>
      </pivotArea>
    </format>
    <format dxfId="8870">
      <pivotArea dataOnly="0" labelOnly="1" fieldPosition="0">
        <references count="6">
          <reference field="2" count="1" selected="0">
            <x v="20"/>
          </reference>
          <reference field="8" count="4">
            <x v="0"/>
            <x v="64"/>
            <x v="219"/>
            <x v="220"/>
          </reference>
          <reference field="12" count="1" selected="0">
            <x v="273"/>
          </reference>
          <reference field="13" count="1" selected="0">
            <x v="1"/>
          </reference>
          <reference field="14" count="1" selected="0">
            <x v="28"/>
          </reference>
          <reference field="15" count="1" selected="0">
            <x v="138"/>
          </reference>
        </references>
      </pivotArea>
    </format>
    <format dxfId="8869">
      <pivotArea dataOnly="0" labelOnly="1" fieldPosition="0">
        <references count="6">
          <reference field="2" count="1" selected="0">
            <x v="20"/>
          </reference>
          <reference field="8" count="1">
            <x v="0"/>
          </reference>
          <reference field="12" count="1" selected="0">
            <x v="111"/>
          </reference>
          <reference field="13" count="1" selected="0">
            <x v="1"/>
          </reference>
          <reference field="14" count="1" selected="0">
            <x v="28"/>
          </reference>
          <reference field="15" count="1" selected="0">
            <x v="139"/>
          </reference>
        </references>
      </pivotArea>
    </format>
    <format dxfId="8868">
      <pivotArea dataOnly="0" labelOnly="1" fieldPosition="0">
        <references count="6">
          <reference field="2" count="1" selected="0">
            <x v="20"/>
          </reference>
          <reference field="8" count="3">
            <x v="0"/>
            <x v="56"/>
            <x v="219"/>
          </reference>
          <reference field="12" count="1" selected="0">
            <x v="263"/>
          </reference>
          <reference field="13" count="1" selected="0">
            <x v="2"/>
          </reference>
          <reference field="14" count="1" selected="0">
            <x v="32"/>
          </reference>
          <reference field="15" count="1" selected="0">
            <x v="158"/>
          </reference>
        </references>
      </pivotArea>
    </format>
    <format dxfId="8867">
      <pivotArea dataOnly="0" labelOnly="1" fieldPosition="0">
        <references count="6">
          <reference field="2" count="1" selected="0">
            <x v="20"/>
          </reference>
          <reference field="8" count="3">
            <x v="0"/>
            <x v="114"/>
            <x v="219"/>
          </reference>
          <reference field="12" count="1" selected="0">
            <x v="101"/>
          </reference>
          <reference field="13" count="1" selected="0">
            <x v="2"/>
          </reference>
          <reference field="14" count="1" selected="0">
            <x v="32"/>
          </reference>
          <reference field="15" count="1" selected="0">
            <x v="159"/>
          </reference>
        </references>
      </pivotArea>
    </format>
    <format dxfId="8866">
      <pivotArea dataOnly="0" labelOnly="1" fieldPosition="0">
        <references count="6">
          <reference field="2" count="1" selected="0">
            <x v="20"/>
          </reference>
          <reference field="8" count="2">
            <x v="0"/>
            <x v="114"/>
          </reference>
          <reference field="12" count="1" selected="0">
            <x v="109"/>
          </reference>
          <reference field="13" count="1" selected="0">
            <x v="3"/>
          </reference>
          <reference field="14" count="1" selected="0">
            <x v="6"/>
          </reference>
          <reference field="15" count="1" selected="0">
            <x v="29"/>
          </reference>
        </references>
      </pivotArea>
    </format>
    <format dxfId="8865">
      <pivotArea dataOnly="0" labelOnly="1" fieldPosition="0">
        <references count="6">
          <reference field="2" count="1" selected="0">
            <x v="20"/>
          </reference>
          <reference field="8" count="2">
            <x v="0"/>
            <x v="56"/>
          </reference>
          <reference field="12" count="1" selected="0">
            <x v="110"/>
          </reference>
          <reference field="13" count="1" selected="0">
            <x v="3"/>
          </reference>
          <reference field="14" count="1" selected="0">
            <x v="6"/>
          </reference>
          <reference field="15" count="1" selected="0">
            <x v="29"/>
          </reference>
        </references>
      </pivotArea>
    </format>
    <format dxfId="8864">
      <pivotArea dataOnly="0" labelOnly="1" fieldPosition="0">
        <references count="6">
          <reference field="2" count="1" selected="0">
            <x v="20"/>
          </reference>
          <reference field="8" count="4">
            <x v="0"/>
            <x v="56"/>
            <x v="64"/>
            <x v="219"/>
          </reference>
          <reference field="12" count="1" selected="0">
            <x v="274"/>
          </reference>
          <reference field="13" count="1" selected="0">
            <x v="3"/>
          </reference>
          <reference field="14" count="1" selected="0">
            <x v="6"/>
          </reference>
          <reference field="15" count="1" selected="0">
            <x v="29"/>
          </reference>
        </references>
      </pivotArea>
    </format>
    <format dxfId="8863">
      <pivotArea dataOnly="0" labelOnly="1" fieldPosition="0">
        <references count="6">
          <reference field="2" count="1" selected="0">
            <x v="20"/>
          </reference>
          <reference field="8" count="2">
            <x v="0"/>
            <x v="148"/>
          </reference>
          <reference field="12" count="1" selected="0">
            <x v="198"/>
          </reference>
          <reference field="13" count="1" selected="0">
            <x v="3"/>
          </reference>
          <reference field="14" count="1" selected="0">
            <x v="6"/>
          </reference>
          <reference field="15" count="1" selected="0">
            <x v="3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CD44-85ED-4706-B458-A25972BBFFE3}">
  <dimension ref="A1:I133"/>
  <sheetViews>
    <sheetView topLeftCell="A38" workbookViewId="0">
      <selection activeCell="I4" sqref="I4"/>
    </sheetView>
  </sheetViews>
  <sheetFormatPr baseColWidth="10" defaultRowHeight="14.5" x14ac:dyDescent="0.35"/>
  <cols>
    <col min="1" max="1" width="84.1796875" style="48" customWidth="1"/>
    <col min="2" max="2" width="18.7265625" style="50" bestFit="1" customWidth="1"/>
    <col min="3" max="7" width="19.7265625" style="50" bestFit="1" customWidth="1"/>
    <col min="8" max="8" width="17.81640625" style="54" bestFit="1" customWidth="1"/>
    <col min="9" max="9" width="17.54296875" style="54" bestFit="1" customWidth="1"/>
  </cols>
  <sheetData>
    <row r="1" spans="1:9" x14ac:dyDescent="0.35">
      <c r="A1" s="45" t="s">
        <v>2</v>
      </c>
      <c r="B1" s="49" t="s">
        <v>1474</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1107</v>
      </c>
      <c r="B4" s="18">
        <v>56817373179</v>
      </c>
      <c r="C4" s="18">
        <v>212962306115.90002</v>
      </c>
      <c r="D4" s="18">
        <v>178461739034.19</v>
      </c>
      <c r="E4" s="18">
        <v>173776918639.66006</v>
      </c>
      <c r="F4" s="18">
        <v>170566620779.11002</v>
      </c>
      <c r="G4" s="18">
        <v>168747361875.80002</v>
      </c>
      <c r="H4" s="31">
        <v>0.81599848259102636</v>
      </c>
      <c r="I4" s="31">
        <v>0.80092399396859881</v>
      </c>
    </row>
    <row r="5" spans="1:9" x14ac:dyDescent="0.35">
      <c r="A5" s="8" t="s">
        <v>906</v>
      </c>
      <c r="B5" s="19">
        <v>44780173178</v>
      </c>
      <c r="C5" s="19">
        <v>176328813998.22</v>
      </c>
      <c r="D5" s="19">
        <v>143140610918.66</v>
      </c>
      <c r="E5" s="19">
        <v>141023741967.75003</v>
      </c>
      <c r="F5" s="19">
        <v>138373164507.39001</v>
      </c>
      <c r="G5" s="19">
        <v>137775815181.79004</v>
      </c>
      <c r="H5" s="32">
        <v>0.79977706859171427</v>
      </c>
      <c r="I5" s="32">
        <v>0.78474505311869713</v>
      </c>
    </row>
    <row r="6" spans="1:9" x14ac:dyDescent="0.35">
      <c r="A6" s="9" t="s">
        <v>930</v>
      </c>
      <c r="B6" s="20">
        <v>0</v>
      </c>
      <c r="C6" s="20">
        <v>19656369125.619999</v>
      </c>
      <c r="D6" s="20">
        <v>0</v>
      </c>
      <c r="E6" s="20">
        <v>0</v>
      </c>
      <c r="F6" s="20">
        <v>0</v>
      </c>
      <c r="G6" s="20">
        <v>0</v>
      </c>
      <c r="H6" s="33">
        <v>0</v>
      </c>
      <c r="I6" s="33">
        <v>0</v>
      </c>
    </row>
    <row r="7" spans="1:9" ht="29" x14ac:dyDescent="0.35">
      <c r="A7" s="14" t="s">
        <v>931</v>
      </c>
      <c r="B7" s="21">
        <v>0</v>
      </c>
      <c r="C7" s="21">
        <v>19656369125.619999</v>
      </c>
      <c r="D7" s="21">
        <v>0</v>
      </c>
      <c r="E7" s="21">
        <v>0</v>
      </c>
      <c r="F7" s="21">
        <v>0</v>
      </c>
      <c r="G7" s="21">
        <v>0</v>
      </c>
      <c r="H7" s="34">
        <v>0</v>
      </c>
      <c r="I7" s="34">
        <v>0</v>
      </c>
    </row>
    <row r="8" spans="1:9" ht="29" x14ac:dyDescent="0.35">
      <c r="A8" s="10" t="s">
        <v>1129</v>
      </c>
      <c r="B8" s="22">
        <v>0</v>
      </c>
      <c r="C8" s="22">
        <v>19656369125.619999</v>
      </c>
      <c r="D8" s="22">
        <v>0</v>
      </c>
      <c r="E8" s="22">
        <v>0</v>
      </c>
      <c r="F8" s="22">
        <v>0</v>
      </c>
      <c r="G8" s="22">
        <v>0</v>
      </c>
      <c r="H8" s="35">
        <v>0</v>
      </c>
      <c r="I8" s="35">
        <v>0</v>
      </c>
    </row>
    <row r="9" spans="1:9" x14ac:dyDescent="0.35">
      <c r="A9" s="47" t="s">
        <v>45</v>
      </c>
      <c r="B9" s="52">
        <v>0</v>
      </c>
      <c r="C9" s="52">
        <v>19656369125.619999</v>
      </c>
      <c r="D9" s="52">
        <v>0</v>
      </c>
      <c r="E9" s="52">
        <v>0</v>
      </c>
      <c r="F9" s="52">
        <v>0</v>
      </c>
      <c r="G9" s="52">
        <v>0</v>
      </c>
      <c r="H9" s="53">
        <v>0</v>
      </c>
      <c r="I9" s="53">
        <v>0</v>
      </c>
    </row>
    <row r="10" spans="1:9" x14ac:dyDescent="0.35">
      <c r="A10" s="9" t="s">
        <v>907</v>
      </c>
      <c r="B10" s="20">
        <v>33740094886</v>
      </c>
      <c r="C10" s="20">
        <v>140838372315.08002</v>
      </c>
      <c r="D10" s="20">
        <v>134848270683.2</v>
      </c>
      <c r="E10" s="20">
        <v>133368147832.29001</v>
      </c>
      <c r="F10" s="20">
        <v>131856959054.35001</v>
      </c>
      <c r="G10" s="20">
        <v>131700959054.35001</v>
      </c>
      <c r="H10" s="33">
        <v>0.94695888371900649</v>
      </c>
      <c r="I10" s="33">
        <v>0.93622893311606137</v>
      </c>
    </row>
    <row r="11" spans="1:9" x14ac:dyDescent="0.35">
      <c r="A11" s="14" t="s">
        <v>923</v>
      </c>
      <c r="B11" s="21">
        <v>409072509.55000001</v>
      </c>
      <c r="C11" s="21">
        <v>378735742.55000001</v>
      </c>
      <c r="D11" s="21">
        <v>359250000</v>
      </c>
      <c r="E11" s="21">
        <v>291936666</v>
      </c>
      <c r="F11" s="21">
        <v>291936666</v>
      </c>
      <c r="G11" s="21">
        <v>291936666</v>
      </c>
      <c r="H11" s="34">
        <v>0.77081889349658894</v>
      </c>
      <c r="I11" s="34">
        <v>0.77081889349658894</v>
      </c>
    </row>
    <row r="12" spans="1:9" x14ac:dyDescent="0.35">
      <c r="A12" s="10" t="s">
        <v>1130</v>
      </c>
      <c r="B12" s="22">
        <v>409072509.55000001</v>
      </c>
      <c r="C12" s="22">
        <v>378735742.55000001</v>
      </c>
      <c r="D12" s="22">
        <v>359250000</v>
      </c>
      <c r="E12" s="22">
        <v>291936666</v>
      </c>
      <c r="F12" s="22">
        <v>291936666</v>
      </c>
      <c r="G12" s="22">
        <v>291936666</v>
      </c>
      <c r="H12" s="35">
        <v>0.77081889349658894</v>
      </c>
      <c r="I12" s="35">
        <v>0.77081889349658894</v>
      </c>
    </row>
    <row r="13" spans="1:9" x14ac:dyDescent="0.35">
      <c r="A13" s="47" t="s">
        <v>49</v>
      </c>
      <c r="B13" s="52">
        <v>400000000</v>
      </c>
      <c r="C13" s="52">
        <v>300000000</v>
      </c>
      <c r="D13" s="52">
        <v>291750000</v>
      </c>
      <c r="E13" s="52">
        <v>281436666</v>
      </c>
      <c r="F13" s="52">
        <v>281436666</v>
      </c>
      <c r="G13" s="52">
        <v>281436666</v>
      </c>
      <c r="H13" s="53">
        <v>0.93812222000000001</v>
      </c>
      <c r="I13" s="53">
        <v>0.93812222000000001</v>
      </c>
    </row>
    <row r="14" spans="1:9" x14ac:dyDescent="0.35">
      <c r="A14" s="47" t="s">
        <v>84</v>
      </c>
      <c r="B14" s="52">
        <v>9072509.5500000007</v>
      </c>
      <c r="C14" s="52">
        <v>9072509.5500000007</v>
      </c>
      <c r="D14" s="52">
        <v>0</v>
      </c>
      <c r="E14" s="52">
        <v>0</v>
      </c>
      <c r="F14" s="52">
        <v>0</v>
      </c>
      <c r="G14" s="52">
        <v>0</v>
      </c>
      <c r="H14" s="53">
        <v>0</v>
      </c>
      <c r="I14" s="53">
        <v>0</v>
      </c>
    </row>
    <row r="15" spans="1:9" x14ac:dyDescent="0.35">
      <c r="A15" s="47" t="s">
        <v>32</v>
      </c>
      <c r="B15" s="52">
        <v>0</v>
      </c>
      <c r="C15" s="52">
        <v>69663233</v>
      </c>
      <c r="D15" s="52">
        <v>67500000</v>
      </c>
      <c r="E15" s="52">
        <v>10500000</v>
      </c>
      <c r="F15" s="52">
        <v>10500000</v>
      </c>
      <c r="G15" s="52">
        <v>10500000</v>
      </c>
      <c r="H15" s="53">
        <v>0.15072513215113056</v>
      </c>
      <c r="I15" s="53">
        <v>0.15072513215113056</v>
      </c>
    </row>
    <row r="16" spans="1:9" x14ac:dyDescent="0.35">
      <c r="A16" s="14" t="s">
        <v>919</v>
      </c>
      <c r="B16" s="21">
        <v>2470454801.6899996</v>
      </c>
      <c r="C16" s="21">
        <v>3891803438.9699998</v>
      </c>
      <c r="D16" s="21">
        <v>3401935380.3299999</v>
      </c>
      <c r="E16" s="21">
        <v>3281815399.1599998</v>
      </c>
      <c r="F16" s="21">
        <v>2901406665.2200003</v>
      </c>
      <c r="G16" s="21">
        <v>2745406665.2200003</v>
      </c>
      <c r="H16" s="34">
        <v>0.84326339976423925</v>
      </c>
      <c r="I16" s="34">
        <v>0.745517267436272</v>
      </c>
    </row>
    <row r="17" spans="1:9" x14ac:dyDescent="0.35">
      <c r="A17" s="10" t="s">
        <v>1131</v>
      </c>
      <c r="B17" s="22">
        <v>2320454801.6899996</v>
      </c>
      <c r="C17" s="22">
        <v>3806603438.9699998</v>
      </c>
      <c r="D17" s="22">
        <v>3316735380.3299999</v>
      </c>
      <c r="E17" s="22">
        <v>3205255399.1599998</v>
      </c>
      <c r="F17" s="22">
        <v>2824846665.2200003</v>
      </c>
      <c r="G17" s="22">
        <v>2668846665.2200003</v>
      </c>
      <c r="H17" s="35">
        <v>0.84202503637397175</v>
      </c>
      <c r="I17" s="35">
        <v>0.74209113465844878</v>
      </c>
    </row>
    <row r="18" spans="1:9" x14ac:dyDescent="0.35">
      <c r="A18" s="47" t="s">
        <v>49</v>
      </c>
      <c r="B18" s="52">
        <v>2035000000</v>
      </c>
      <c r="C18" s="52">
        <v>1900146574</v>
      </c>
      <c r="D18" s="52">
        <v>1898441924.8299999</v>
      </c>
      <c r="E18" s="52">
        <v>1877282520.8299999</v>
      </c>
      <c r="F18" s="52">
        <v>1590130453.8900001</v>
      </c>
      <c r="G18" s="52">
        <v>1438130453.8900001</v>
      </c>
      <c r="H18" s="53">
        <v>0.98796721606488025</v>
      </c>
      <c r="I18" s="53">
        <v>0.83684620736526405</v>
      </c>
    </row>
    <row r="19" spans="1:9" x14ac:dyDescent="0.35">
      <c r="A19" s="47" t="s">
        <v>80</v>
      </c>
      <c r="B19" s="52">
        <v>243015749.24000001</v>
      </c>
      <c r="C19" s="52">
        <v>243015749.24000001</v>
      </c>
      <c r="D19" s="52">
        <v>200433975.5</v>
      </c>
      <c r="E19" s="52">
        <v>196452005</v>
      </c>
      <c r="F19" s="52">
        <v>196452005</v>
      </c>
      <c r="G19" s="52">
        <v>196452005</v>
      </c>
      <c r="H19" s="53">
        <v>0.80839207176645123</v>
      </c>
      <c r="I19" s="53">
        <v>0.80839207176645123</v>
      </c>
    </row>
    <row r="20" spans="1:9" x14ac:dyDescent="0.35">
      <c r="A20" s="47" t="s">
        <v>84</v>
      </c>
      <c r="B20" s="52">
        <v>42439051.450000003</v>
      </c>
      <c r="C20" s="52">
        <v>42439051.450000003</v>
      </c>
      <c r="D20" s="52">
        <v>0</v>
      </c>
      <c r="E20" s="52">
        <v>0</v>
      </c>
      <c r="F20" s="52">
        <v>0</v>
      </c>
      <c r="G20" s="52">
        <v>0</v>
      </c>
      <c r="H20" s="53">
        <v>0</v>
      </c>
      <c r="I20" s="53">
        <v>0</v>
      </c>
    </row>
    <row r="21" spans="1:9" x14ac:dyDescent="0.35">
      <c r="A21" s="47" t="s">
        <v>87</v>
      </c>
      <c r="B21" s="52">
        <v>1</v>
      </c>
      <c r="C21" s="52">
        <v>1</v>
      </c>
      <c r="D21" s="52">
        <v>0</v>
      </c>
      <c r="E21" s="52">
        <v>0</v>
      </c>
      <c r="F21" s="52">
        <v>0</v>
      </c>
      <c r="G21" s="52">
        <v>0</v>
      </c>
      <c r="H21" s="53">
        <v>0</v>
      </c>
      <c r="I21" s="53">
        <v>0</v>
      </c>
    </row>
    <row r="22" spans="1:9" x14ac:dyDescent="0.35">
      <c r="A22" s="47" t="s">
        <v>101</v>
      </c>
      <c r="B22" s="52">
        <v>0</v>
      </c>
      <c r="C22" s="52">
        <v>440000000</v>
      </c>
      <c r="D22" s="52">
        <v>440000000</v>
      </c>
      <c r="E22" s="52">
        <v>432073335</v>
      </c>
      <c r="F22" s="52">
        <v>392216668</v>
      </c>
      <c r="G22" s="52">
        <v>392216668</v>
      </c>
      <c r="H22" s="53">
        <v>0.98198485227272725</v>
      </c>
      <c r="I22" s="53">
        <v>0.89140151818181823</v>
      </c>
    </row>
    <row r="23" spans="1:9" x14ac:dyDescent="0.35">
      <c r="A23" s="47" t="s">
        <v>103</v>
      </c>
      <c r="B23" s="52">
        <v>0</v>
      </c>
      <c r="C23" s="52">
        <v>475881224.72000003</v>
      </c>
      <c r="D23" s="52">
        <v>475800000</v>
      </c>
      <c r="E23" s="52">
        <v>471300000</v>
      </c>
      <c r="F23" s="52">
        <v>441300000</v>
      </c>
      <c r="G23" s="52">
        <v>437300000</v>
      </c>
      <c r="H23" s="53">
        <v>0.99037317615819886</v>
      </c>
      <c r="I23" s="53">
        <v>0.92733223560070688</v>
      </c>
    </row>
    <row r="24" spans="1:9" x14ac:dyDescent="0.35">
      <c r="A24" s="47" t="s">
        <v>92</v>
      </c>
      <c r="B24" s="52">
        <v>0</v>
      </c>
      <c r="C24" s="52">
        <v>690112148.95000005</v>
      </c>
      <c r="D24" s="52">
        <v>302059480</v>
      </c>
      <c r="E24" s="52">
        <v>228147538.33000001</v>
      </c>
      <c r="F24" s="52">
        <v>204747538.33000001</v>
      </c>
      <c r="G24" s="52">
        <v>204747538.33000001</v>
      </c>
      <c r="H24" s="53">
        <v>0.33059487313348218</v>
      </c>
      <c r="I24" s="53">
        <v>0.29668734080615983</v>
      </c>
    </row>
    <row r="25" spans="1:9" x14ac:dyDescent="0.35">
      <c r="A25" s="47" t="s">
        <v>32</v>
      </c>
      <c r="B25" s="52">
        <v>0</v>
      </c>
      <c r="C25" s="52">
        <v>336767.05</v>
      </c>
      <c r="D25" s="52">
        <v>0</v>
      </c>
      <c r="E25" s="52">
        <v>0</v>
      </c>
      <c r="F25" s="52">
        <v>0</v>
      </c>
      <c r="G25" s="52">
        <v>0</v>
      </c>
      <c r="H25" s="53">
        <v>0</v>
      </c>
      <c r="I25" s="53">
        <v>0</v>
      </c>
    </row>
    <row r="26" spans="1:9" x14ac:dyDescent="0.35">
      <c r="A26" s="47" t="s">
        <v>43</v>
      </c>
      <c r="B26" s="52">
        <v>0</v>
      </c>
      <c r="C26" s="52">
        <v>14671922.560000001</v>
      </c>
      <c r="D26" s="52">
        <v>0</v>
      </c>
      <c r="E26" s="52">
        <v>0</v>
      </c>
      <c r="F26" s="52">
        <v>0</v>
      </c>
      <c r="G26" s="52">
        <v>0</v>
      </c>
      <c r="H26" s="53">
        <v>0</v>
      </c>
      <c r="I26" s="53">
        <v>0</v>
      </c>
    </row>
    <row r="27" spans="1:9" ht="29" x14ac:dyDescent="0.35">
      <c r="A27" s="10" t="s">
        <v>1132</v>
      </c>
      <c r="B27" s="22">
        <v>150000000</v>
      </c>
      <c r="C27" s="22">
        <v>85200000</v>
      </c>
      <c r="D27" s="22">
        <v>85200000</v>
      </c>
      <c r="E27" s="22">
        <v>76560000</v>
      </c>
      <c r="F27" s="22">
        <v>76560000</v>
      </c>
      <c r="G27" s="22">
        <v>76560000</v>
      </c>
      <c r="H27" s="35">
        <v>0.89859154929577467</v>
      </c>
      <c r="I27" s="35">
        <v>0.89859154929577467</v>
      </c>
    </row>
    <row r="28" spans="1:9" x14ac:dyDescent="0.35">
      <c r="A28" s="47" t="s">
        <v>49</v>
      </c>
      <c r="B28" s="52">
        <v>150000000</v>
      </c>
      <c r="C28" s="52">
        <v>85200000</v>
      </c>
      <c r="D28" s="52">
        <v>85200000</v>
      </c>
      <c r="E28" s="52">
        <v>76560000</v>
      </c>
      <c r="F28" s="52">
        <v>76560000</v>
      </c>
      <c r="G28" s="52">
        <v>76560000</v>
      </c>
      <c r="H28" s="53">
        <v>0.89859154929577467</v>
      </c>
      <c r="I28" s="53">
        <v>0.89859154929577467</v>
      </c>
    </row>
    <row r="29" spans="1:9" x14ac:dyDescent="0.35">
      <c r="A29" s="14" t="s">
        <v>917</v>
      </c>
      <c r="B29" s="21">
        <v>3276781879.7600002</v>
      </c>
      <c r="C29" s="21">
        <v>6271435305.7599993</v>
      </c>
      <c r="D29" s="21">
        <v>4317424403.7399998</v>
      </c>
      <c r="E29" s="21">
        <v>3188461534</v>
      </c>
      <c r="F29" s="21">
        <v>2543680000</v>
      </c>
      <c r="G29" s="21">
        <v>2543680000</v>
      </c>
      <c r="H29" s="34">
        <v>0.50841017702463709</v>
      </c>
      <c r="I29" s="34">
        <v>0.40559774214106253</v>
      </c>
    </row>
    <row r="30" spans="1:9" x14ac:dyDescent="0.35">
      <c r="A30" s="10" t="s">
        <v>1133</v>
      </c>
      <c r="B30" s="22">
        <v>262091162.75999999</v>
      </c>
      <c r="C30" s="22">
        <v>5256744588.7599993</v>
      </c>
      <c r="D30" s="22">
        <v>3753424408.7399998</v>
      </c>
      <c r="E30" s="22">
        <v>2655382444</v>
      </c>
      <c r="F30" s="22">
        <v>2543680000</v>
      </c>
      <c r="G30" s="22">
        <v>2543680000</v>
      </c>
      <c r="H30" s="35">
        <v>0.50513818945621847</v>
      </c>
      <c r="I30" s="35">
        <v>0.48388883215648537</v>
      </c>
    </row>
    <row r="31" spans="1:9" x14ac:dyDescent="0.35">
      <c r="A31" s="47" t="s">
        <v>49</v>
      </c>
      <c r="B31" s="52">
        <v>100000000</v>
      </c>
      <c r="C31" s="52">
        <v>2764653426</v>
      </c>
      <c r="D31" s="52">
        <v>2546400000</v>
      </c>
      <c r="E31" s="52">
        <v>2543680000</v>
      </c>
      <c r="F31" s="52">
        <v>2543680000</v>
      </c>
      <c r="G31" s="52">
        <v>2543680000</v>
      </c>
      <c r="H31" s="53">
        <v>0.92007192513829394</v>
      </c>
      <c r="I31" s="53">
        <v>0.92007192513829394</v>
      </c>
    </row>
    <row r="32" spans="1:9" x14ac:dyDescent="0.35">
      <c r="A32" s="47" t="s">
        <v>80</v>
      </c>
      <c r="B32" s="52">
        <v>162091162.75999999</v>
      </c>
      <c r="C32" s="52">
        <v>162091162.75999999</v>
      </c>
      <c r="D32" s="52">
        <v>0</v>
      </c>
      <c r="E32" s="52">
        <v>0</v>
      </c>
      <c r="F32" s="52">
        <v>0</v>
      </c>
      <c r="G32" s="52">
        <v>0</v>
      </c>
      <c r="H32" s="53">
        <v>0</v>
      </c>
      <c r="I32" s="53">
        <v>0</v>
      </c>
    </row>
    <row r="33" spans="1:9" x14ac:dyDescent="0.35">
      <c r="A33" s="47" t="s">
        <v>101</v>
      </c>
      <c r="B33" s="52">
        <v>0</v>
      </c>
      <c r="C33" s="52">
        <v>2278335734.5599999</v>
      </c>
      <c r="D33" s="52">
        <v>1207024408.74</v>
      </c>
      <c r="E33" s="52">
        <v>111702444</v>
      </c>
      <c r="F33" s="52">
        <v>0</v>
      </c>
      <c r="G33" s="52">
        <v>0</v>
      </c>
      <c r="H33" s="53">
        <v>4.9028087610438309E-2</v>
      </c>
      <c r="I33" s="53">
        <v>0</v>
      </c>
    </row>
    <row r="34" spans="1:9" x14ac:dyDescent="0.35">
      <c r="A34" s="47" t="s">
        <v>107</v>
      </c>
      <c r="B34" s="52">
        <v>0</v>
      </c>
      <c r="C34" s="52">
        <v>51664265.439999998</v>
      </c>
      <c r="D34" s="52">
        <v>0</v>
      </c>
      <c r="E34" s="52">
        <v>0</v>
      </c>
      <c r="F34" s="52">
        <v>0</v>
      </c>
      <c r="G34" s="52">
        <v>0</v>
      </c>
      <c r="H34" s="53">
        <v>0</v>
      </c>
      <c r="I34" s="53">
        <v>0</v>
      </c>
    </row>
    <row r="35" spans="1:9" ht="29" x14ac:dyDescent="0.35">
      <c r="A35" s="10" t="s">
        <v>1134</v>
      </c>
      <c r="B35" s="22">
        <v>3014690717</v>
      </c>
      <c r="C35" s="22">
        <v>1014690717</v>
      </c>
      <c r="D35" s="22">
        <v>563999995</v>
      </c>
      <c r="E35" s="22">
        <v>533079090</v>
      </c>
      <c r="F35" s="22">
        <v>0</v>
      </c>
      <c r="G35" s="22">
        <v>0</v>
      </c>
      <c r="H35" s="35">
        <v>0.5253611579064047</v>
      </c>
      <c r="I35" s="35">
        <v>0</v>
      </c>
    </row>
    <row r="36" spans="1:9" x14ac:dyDescent="0.35">
      <c r="A36" s="47" t="s">
        <v>49</v>
      </c>
      <c r="B36" s="52">
        <v>3014690717</v>
      </c>
      <c r="C36" s="52">
        <v>1014690717</v>
      </c>
      <c r="D36" s="52">
        <v>563999995</v>
      </c>
      <c r="E36" s="52">
        <v>533079090</v>
      </c>
      <c r="F36" s="52">
        <v>0</v>
      </c>
      <c r="G36" s="52">
        <v>0</v>
      </c>
      <c r="H36" s="53">
        <v>0.5253611579064047</v>
      </c>
      <c r="I36" s="53">
        <v>0</v>
      </c>
    </row>
    <row r="37" spans="1:9" x14ac:dyDescent="0.35">
      <c r="A37" s="14" t="s">
        <v>924</v>
      </c>
      <c r="B37" s="21">
        <v>649339184</v>
      </c>
      <c r="C37" s="21">
        <v>1130017206.02</v>
      </c>
      <c r="D37" s="21">
        <v>632083637.35000002</v>
      </c>
      <c r="E37" s="21">
        <v>468356971.35000002</v>
      </c>
      <c r="F37" s="21">
        <v>428856971.35000002</v>
      </c>
      <c r="G37" s="21">
        <v>428856971.35000002</v>
      </c>
      <c r="H37" s="34">
        <v>0.41446888494697015</v>
      </c>
      <c r="I37" s="34">
        <v>0.37951366498255756</v>
      </c>
    </row>
    <row r="38" spans="1:9" ht="29" x14ac:dyDescent="0.35">
      <c r="A38" s="10" t="s">
        <v>1135</v>
      </c>
      <c r="B38" s="22">
        <v>649339184</v>
      </c>
      <c r="C38" s="22">
        <v>1130017206.02</v>
      </c>
      <c r="D38" s="22">
        <v>632083637.35000002</v>
      </c>
      <c r="E38" s="22">
        <v>468356971.35000002</v>
      </c>
      <c r="F38" s="22">
        <v>428856971.35000002</v>
      </c>
      <c r="G38" s="22">
        <v>428856971.35000002</v>
      </c>
      <c r="H38" s="35">
        <v>0.41446888494697015</v>
      </c>
      <c r="I38" s="35">
        <v>0.37951366498255756</v>
      </c>
    </row>
    <row r="39" spans="1:9" x14ac:dyDescent="0.35">
      <c r="A39" s="47" t="s">
        <v>49</v>
      </c>
      <c r="B39" s="52">
        <v>415400587</v>
      </c>
      <c r="C39" s="52">
        <v>50400587</v>
      </c>
      <c r="D39" s="52">
        <v>41883637.350000001</v>
      </c>
      <c r="E39" s="52">
        <v>41883637.350000001</v>
      </c>
      <c r="F39" s="52">
        <v>41883637.350000001</v>
      </c>
      <c r="G39" s="52">
        <v>41883637.350000001</v>
      </c>
      <c r="H39" s="53">
        <v>0.8310148719101228</v>
      </c>
      <c r="I39" s="53">
        <v>0.8310148719101228</v>
      </c>
    </row>
    <row r="40" spans="1:9" x14ac:dyDescent="0.35">
      <c r="A40" s="47" t="s">
        <v>86</v>
      </c>
      <c r="B40" s="52">
        <v>233938597</v>
      </c>
      <c r="C40" s="52">
        <v>233938597</v>
      </c>
      <c r="D40" s="52">
        <v>208600000</v>
      </c>
      <c r="E40" s="52">
        <v>208600000</v>
      </c>
      <c r="F40" s="52">
        <v>208600000</v>
      </c>
      <c r="G40" s="52">
        <v>208600000</v>
      </c>
      <c r="H40" s="53">
        <v>0.8916869754502289</v>
      </c>
      <c r="I40" s="53">
        <v>0.8916869754502289</v>
      </c>
    </row>
    <row r="41" spans="1:9" x14ac:dyDescent="0.35">
      <c r="A41" s="47" t="s">
        <v>90</v>
      </c>
      <c r="B41" s="52">
        <v>0</v>
      </c>
      <c r="C41" s="52">
        <v>838579349.24000001</v>
      </c>
      <c r="D41" s="52">
        <v>381600000</v>
      </c>
      <c r="E41" s="52">
        <v>217873334</v>
      </c>
      <c r="F41" s="52">
        <v>178373334</v>
      </c>
      <c r="G41" s="52">
        <v>178373334</v>
      </c>
      <c r="H41" s="53">
        <v>0.25981242466494964</v>
      </c>
      <c r="I41" s="53">
        <v>0.21270895134927756</v>
      </c>
    </row>
    <row r="42" spans="1:9" x14ac:dyDescent="0.35">
      <c r="A42" s="47" t="s">
        <v>94</v>
      </c>
      <c r="B42" s="52">
        <v>0</v>
      </c>
      <c r="C42" s="52">
        <v>7098672.7800000003</v>
      </c>
      <c r="D42" s="52">
        <v>0</v>
      </c>
      <c r="E42" s="52">
        <v>0</v>
      </c>
      <c r="F42" s="52">
        <v>0</v>
      </c>
      <c r="G42" s="52">
        <v>0</v>
      </c>
      <c r="H42" s="53">
        <v>0</v>
      </c>
      <c r="I42" s="53">
        <v>0</v>
      </c>
    </row>
    <row r="43" spans="1:9" x14ac:dyDescent="0.35">
      <c r="A43" s="14" t="s">
        <v>908</v>
      </c>
      <c r="B43" s="21">
        <v>26934446511</v>
      </c>
      <c r="C43" s="21">
        <v>129166380621.78</v>
      </c>
      <c r="D43" s="21">
        <v>126137577261.78</v>
      </c>
      <c r="E43" s="21">
        <v>126137577261.78</v>
      </c>
      <c r="F43" s="21">
        <v>125691078751.78</v>
      </c>
      <c r="G43" s="21">
        <v>125691078751.78</v>
      </c>
      <c r="H43" s="34">
        <v>0.97655114786510255</v>
      </c>
      <c r="I43" s="34">
        <v>0.97309437755187822</v>
      </c>
    </row>
    <row r="44" spans="1:9" ht="29" x14ac:dyDescent="0.35">
      <c r="A44" s="10" t="s">
        <v>1136</v>
      </c>
      <c r="B44" s="22">
        <v>26934446511</v>
      </c>
      <c r="C44" s="22">
        <v>108431701149</v>
      </c>
      <c r="D44" s="22">
        <v>105402897789</v>
      </c>
      <c r="E44" s="22">
        <v>105402897789</v>
      </c>
      <c r="F44" s="22">
        <v>104956399279</v>
      </c>
      <c r="G44" s="22">
        <v>104956399279</v>
      </c>
      <c r="H44" s="35">
        <v>0.97206717843670076</v>
      </c>
      <c r="I44" s="35">
        <v>0.96794939272211122</v>
      </c>
    </row>
    <row r="45" spans="1:9" x14ac:dyDescent="0.35">
      <c r="A45" s="47" t="s">
        <v>49</v>
      </c>
      <c r="B45" s="52">
        <v>0</v>
      </c>
      <c r="C45" s="52">
        <v>24497254638</v>
      </c>
      <c r="D45" s="52">
        <v>24497254638</v>
      </c>
      <c r="E45" s="52">
        <v>24497254638</v>
      </c>
      <c r="F45" s="52">
        <v>24497254638</v>
      </c>
      <c r="G45" s="52">
        <v>24497254638</v>
      </c>
      <c r="H45" s="53">
        <v>1</v>
      </c>
      <c r="I45" s="53">
        <v>1</v>
      </c>
    </row>
    <row r="46" spans="1:9" x14ac:dyDescent="0.35">
      <c r="A46" s="47" t="s">
        <v>81</v>
      </c>
      <c r="B46" s="52">
        <v>23884646510</v>
      </c>
      <c r="C46" s="52">
        <v>23884646510</v>
      </c>
      <c r="D46" s="52">
        <v>23884646510</v>
      </c>
      <c r="E46" s="52">
        <v>23884646510</v>
      </c>
      <c r="F46" s="52">
        <v>23449241500</v>
      </c>
      <c r="G46" s="52">
        <v>23449241500</v>
      </c>
      <c r="H46" s="53">
        <v>1</v>
      </c>
      <c r="I46" s="53">
        <v>0.98177050642898545</v>
      </c>
    </row>
    <row r="47" spans="1:9" x14ac:dyDescent="0.35">
      <c r="A47" s="47" t="s">
        <v>88</v>
      </c>
      <c r="B47" s="52">
        <v>3049800000</v>
      </c>
      <c r="C47" s="52">
        <v>3049800000</v>
      </c>
      <c r="D47" s="52">
        <v>20996641</v>
      </c>
      <c r="E47" s="52">
        <v>20996641</v>
      </c>
      <c r="F47" s="52">
        <v>9903141</v>
      </c>
      <c r="G47" s="52">
        <v>9903141</v>
      </c>
      <c r="H47" s="53">
        <v>6.8845960390845305E-3</v>
      </c>
      <c r="I47" s="53">
        <v>3.2471444029116663E-3</v>
      </c>
    </row>
    <row r="48" spans="1:9" x14ac:dyDescent="0.35">
      <c r="A48" s="47" t="s">
        <v>89</v>
      </c>
      <c r="B48" s="52">
        <v>1</v>
      </c>
      <c r="C48" s="52">
        <v>1</v>
      </c>
      <c r="D48" s="52">
        <v>0</v>
      </c>
      <c r="E48" s="52">
        <v>0</v>
      </c>
      <c r="F48" s="52">
        <v>0</v>
      </c>
      <c r="G48" s="52">
        <v>0</v>
      </c>
      <c r="H48" s="53">
        <v>0</v>
      </c>
      <c r="I48" s="53">
        <v>0</v>
      </c>
    </row>
    <row r="49" spans="1:9" x14ac:dyDescent="0.35">
      <c r="A49" s="47" t="s">
        <v>98</v>
      </c>
      <c r="B49" s="52">
        <v>0</v>
      </c>
      <c r="C49" s="52">
        <v>57000000000</v>
      </c>
      <c r="D49" s="52">
        <v>57000000000</v>
      </c>
      <c r="E49" s="52">
        <v>57000000000</v>
      </c>
      <c r="F49" s="52">
        <v>57000000000</v>
      </c>
      <c r="G49" s="52">
        <v>57000000000</v>
      </c>
      <c r="H49" s="53">
        <v>1</v>
      </c>
      <c r="I49" s="53">
        <v>1</v>
      </c>
    </row>
    <row r="50" spans="1:9" ht="29" x14ac:dyDescent="0.35">
      <c r="A50" s="10" t="s">
        <v>1137</v>
      </c>
      <c r="B50" s="22">
        <v>0</v>
      </c>
      <c r="C50" s="22">
        <v>20734679472.779999</v>
      </c>
      <c r="D50" s="22">
        <v>20734679472.779999</v>
      </c>
      <c r="E50" s="22">
        <v>20734679472.779999</v>
      </c>
      <c r="F50" s="22">
        <v>20734679472.779999</v>
      </c>
      <c r="G50" s="22">
        <v>20734679472.779999</v>
      </c>
      <c r="H50" s="35">
        <v>1</v>
      </c>
      <c r="I50" s="35">
        <v>1</v>
      </c>
    </row>
    <row r="51" spans="1:9" x14ac:dyDescent="0.35">
      <c r="A51" s="47" t="s">
        <v>96</v>
      </c>
      <c r="B51" s="52">
        <v>0</v>
      </c>
      <c r="C51" s="52">
        <v>20734679472.779999</v>
      </c>
      <c r="D51" s="52">
        <v>20734679472.779999</v>
      </c>
      <c r="E51" s="52">
        <v>20734679472.779999</v>
      </c>
      <c r="F51" s="52">
        <v>20734679472.779999</v>
      </c>
      <c r="G51" s="52">
        <v>20734679472.779999</v>
      </c>
      <c r="H51" s="53">
        <v>1</v>
      </c>
      <c r="I51" s="53">
        <v>1</v>
      </c>
    </row>
    <row r="52" spans="1:9" x14ac:dyDescent="0.35">
      <c r="A52" s="9" t="s">
        <v>914</v>
      </c>
      <c r="B52" s="20">
        <v>11040078292</v>
      </c>
      <c r="C52" s="20">
        <v>15834072557.52</v>
      </c>
      <c r="D52" s="20">
        <v>8292340235.46</v>
      </c>
      <c r="E52" s="20">
        <v>7655594135.46</v>
      </c>
      <c r="F52" s="20">
        <v>6516205453.04</v>
      </c>
      <c r="G52" s="20">
        <v>6074856127.4400005</v>
      </c>
      <c r="H52" s="33">
        <v>0.48348863551368315</v>
      </c>
      <c r="I52" s="33">
        <v>0.41153060461032748</v>
      </c>
    </row>
    <row r="53" spans="1:9" x14ac:dyDescent="0.35">
      <c r="A53" s="14" t="s">
        <v>920</v>
      </c>
      <c r="B53" s="21">
        <v>2545380815</v>
      </c>
      <c r="C53" s="21">
        <v>4565075138.5</v>
      </c>
      <c r="D53" s="21">
        <v>2948866646.29</v>
      </c>
      <c r="E53" s="21">
        <v>2948866646.29</v>
      </c>
      <c r="F53" s="21">
        <v>1809478276.8899999</v>
      </c>
      <c r="G53" s="21">
        <v>1438924184.29</v>
      </c>
      <c r="H53" s="34">
        <v>0.64596234603466862</v>
      </c>
      <c r="I53" s="34">
        <v>0.39637425934780152</v>
      </c>
    </row>
    <row r="54" spans="1:9" ht="29" x14ac:dyDescent="0.35">
      <c r="A54" s="10" t="s">
        <v>1138</v>
      </c>
      <c r="B54" s="22">
        <v>2545380815</v>
      </c>
      <c r="C54" s="22">
        <v>4565075138.5</v>
      </c>
      <c r="D54" s="22">
        <v>2948866646.29</v>
      </c>
      <c r="E54" s="22">
        <v>2948866646.29</v>
      </c>
      <c r="F54" s="22">
        <v>1809478276.8899999</v>
      </c>
      <c r="G54" s="22">
        <v>1438924184.29</v>
      </c>
      <c r="H54" s="35">
        <v>0.64596234603466862</v>
      </c>
      <c r="I54" s="35">
        <v>0.39637425934780152</v>
      </c>
    </row>
    <row r="55" spans="1:9" x14ac:dyDescent="0.35">
      <c r="A55" s="47" t="s">
        <v>49</v>
      </c>
      <c r="B55" s="52">
        <v>1987519133</v>
      </c>
      <c r="C55" s="52">
        <v>2957555842</v>
      </c>
      <c r="D55" s="52">
        <v>1698851013.29</v>
      </c>
      <c r="E55" s="52">
        <v>1698851013.29</v>
      </c>
      <c r="F55" s="52">
        <v>1620509102.29</v>
      </c>
      <c r="G55" s="52">
        <v>1249955009.6900001</v>
      </c>
      <c r="H55" s="53">
        <v>0.57441046054473788</v>
      </c>
      <c r="I55" s="53">
        <v>0.54792172620286228</v>
      </c>
    </row>
    <row r="56" spans="1:9" x14ac:dyDescent="0.35">
      <c r="A56" s="47" t="s">
        <v>83</v>
      </c>
      <c r="B56" s="52">
        <v>557861682</v>
      </c>
      <c r="C56" s="52">
        <v>557861682</v>
      </c>
      <c r="D56" s="52">
        <v>557861682</v>
      </c>
      <c r="E56" s="52">
        <v>557861682</v>
      </c>
      <c r="F56" s="52">
        <v>159969174.59999999</v>
      </c>
      <c r="G56" s="52">
        <v>159969174.59999999</v>
      </c>
      <c r="H56" s="53">
        <v>1</v>
      </c>
      <c r="I56" s="53">
        <v>0.28675418972403988</v>
      </c>
    </row>
    <row r="57" spans="1:9" x14ac:dyDescent="0.35">
      <c r="A57" s="47" t="s">
        <v>47</v>
      </c>
      <c r="B57" s="52">
        <v>0</v>
      </c>
      <c r="C57" s="52">
        <v>0</v>
      </c>
      <c r="D57" s="52">
        <v>0</v>
      </c>
      <c r="E57" s="52">
        <v>0</v>
      </c>
      <c r="F57" s="52">
        <v>0</v>
      </c>
      <c r="G57" s="52">
        <v>0</v>
      </c>
      <c r="H57" s="53">
        <v>0</v>
      </c>
      <c r="I57" s="53">
        <v>0</v>
      </c>
    </row>
    <row r="58" spans="1:9" x14ac:dyDescent="0.35">
      <c r="A58" s="47" t="s">
        <v>40</v>
      </c>
      <c r="B58" s="52">
        <v>0</v>
      </c>
      <c r="C58" s="52">
        <v>1049657614.5</v>
      </c>
      <c r="D58" s="52">
        <v>692153951</v>
      </c>
      <c r="E58" s="52">
        <v>692153951</v>
      </c>
      <c r="F58" s="52">
        <v>29000000</v>
      </c>
      <c r="G58" s="52">
        <v>29000000</v>
      </c>
      <c r="H58" s="53">
        <v>0.65940926016118562</v>
      </c>
      <c r="I58" s="53">
        <v>2.7628056615217361E-2</v>
      </c>
    </row>
    <row r="59" spans="1:9" x14ac:dyDescent="0.35">
      <c r="A59" s="47" t="s">
        <v>25</v>
      </c>
      <c r="B59" s="52">
        <v>0</v>
      </c>
      <c r="C59" s="52">
        <v>0</v>
      </c>
      <c r="D59" s="52">
        <v>0</v>
      </c>
      <c r="E59" s="52">
        <v>0</v>
      </c>
      <c r="F59" s="52">
        <v>0</v>
      </c>
      <c r="G59" s="52">
        <v>0</v>
      </c>
      <c r="H59" s="53">
        <v>0</v>
      </c>
      <c r="I59" s="53">
        <v>0</v>
      </c>
    </row>
    <row r="60" spans="1:9" x14ac:dyDescent="0.35">
      <c r="A60" s="14" t="s">
        <v>922</v>
      </c>
      <c r="B60" s="21">
        <v>1747484889</v>
      </c>
      <c r="C60" s="21">
        <v>2437332556.0999999</v>
      </c>
      <c r="D60" s="21">
        <v>1848536072</v>
      </c>
      <c r="E60" s="21">
        <v>1213789972</v>
      </c>
      <c r="F60" s="21">
        <v>1213789972</v>
      </c>
      <c r="G60" s="21">
        <v>1213789972</v>
      </c>
      <c r="H60" s="34">
        <v>0.49799932674849978</v>
      </c>
      <c r="I60" s="34">
        <v>0.49799932674849978</v>
      </c>
    </row>
    <row r="61" spans="1:9" ht="29" x14ac:dyDescent="0.35">
      <c r="A61" s="10" t="s">
        <v>1139</v>
      </c>
      <c r="B61" s="22">
        <v>1747484889</v>
      </c>
      <c r="C61" s="22">
        <v>2437332556.0999999</v>
      </c>
      <c r="D61" s="22">
        <v>1848536072</v>
      </c>
      <c r="E61" s="22">
        <v>1213789972</v>
      </c>
      <c r="F61" s="22">
        <v>1213789972</v>
      </c>
      <c r="G61" s="22">
        <v>1213789972</v>
      </c>
      <c r="H61" s="35">
        <v>0.49799932674849978</v>
      </c>
      <c r="I61" s="35">
        <v>0.49799932674849978</v>
      </c>
    </row>
    <row r="62" spans="1:9" x14ac:dyDescent="0.35">
      <c r="A62" s="47" t="s">
        <v>49</v>
      </c>
      <c r="B62" s="52">
        <v>1240337907</v>
      </c>
      <c r="C62" s="52">
        <v>1240337907</v>
      </c>
      <c r="D62" s="52">
        <v>971270471</v>
      </c>
      <c r="E62" s="52">
        <v>813789972</v>
      </c>
      <c r="F62" s="52">
        <v>813789972</v>
      </c>
      <c r="G62" s="52">
        <v>813789972</v>
      </c>
      <c r="H62" s="53">
        <v>0.65610344359168249</v>
      </c>
      <c r="I62" s="53">
        <v>0.65610344359168249</v>
      </c>
    </row>
    <row r="63" spans="1:9" x14ac:dyDescent="0.35">
      <c r="A63" s="47" t="s">
        <v>83</v>
      </c>
      <c r="B63" s="52">
        <v>507146982</v>
      </c>
      <c r="C63" s="52">
        <v>516670013</v>
      </c>
      <c r="D63" s="52">
        <v>407425600</v>
      </c>
      <c r="E63" s="52">
        <v>400000000</v>
      </c>
      <c r="F63" s="52">
        <v>400000000</v>
      </c>
      <c r="G63" s="52">
        <v>400000000</v>
      </c>
      <c r="H63" s="53">
        <v>0.77418853414277788</v>
      </c>
      <c r="I63" s="53">
        <v>0.77418853414277788</v>
      </c>
    </row>
    <row r="64" spans="1:9" x14ac:dyDescent="0.35">
      <c r="A64" s="47" t="s">
        <v>40</v>
      </c>
      <c r="B64" s="52">
        <v>0</v>
      </c>
      <c r="C64" s="52">
        <v>469840001</v>
      </c>
      <c r="D64" s="52">
        <v>469840001</v>
      </c>
      <c r="E64" s="52">
        <v>0</v>
      </c>
      <c r="F64" s="52">
        <v>0</v>
      </c>
      <c r="G64" s="52">
        <v>0</v>
      </c>
      <c r="H64" s="53">
        <v>0</v>
      </c>
      <c r="I64" s="53">
        <v>0</v>
      </c>
    </row>
    <row r="65" spans="1:9" x14ac:dyDescent="0.35">
      <c r="A65" s="47" t="s">
        <v>25</v>
      </c>
      <c r="B65" s="52">
        <v>0</v>
      </c>
      <c r="C65" s="52">
        <v>210484635.09999999</v>
      </c>
      <c r="D65" s="52">
        <v>0</v>
      </c>
      <c r="E65" s="52">
        <v>0</v>
      </c>
      <c r="F65" s="52">
        <v>0</v>
      </c>
      <c r="G65" s="52">
        <v>0</v>
      </c>
      <c r="H65" s="53">
        <v>0</v>
      </c>
      <c r="I65" s="53">
        <v>0</v>
      </c>
    </row>
    <row r="66" spans="1:9" x14ac:dyDescent="0.35">
      <c r="A66" s="14" t="s">
        <v>915</v>
      </c>
      <c r="B66" s="21">
        <v>6747212588</v>
      </c>
      <c r="C66" s="21">
        <v>8831664862.9200001</v>
      </c>
      <c r="D66" s="21">
        <v>3494937517.1700001</v>
      </c>
      <c r="E66" s="21">
        <v>3492937517.1700001</v>
      </c>
      <c r="F66" s="21">
        <v>3492937204.1500001</v>
      </c>
      <c r="G66" s="21">
        <v>3422141971.1500001</v>
      </c>
      <c r="H66" s="34">
        <v>0.39550159243872568</v>
      </c>
      <c r="I66" s="34">
        <v>0.39550155699580469</v>
      </c>
    </row>
    <row r="67" spans="1:9" x14ac:dyDescent="0.35">
      <c r="A67" s="10" t="s">
        <v>1140</v>
      </c>
      <c r="B67" s="22">
        <v>6747212588</v>
      </c>
      <c r="C67" s="22">
        <v>8831664862.9200001</v>
      </c>
      <c r="D67" s="22">
        <v>3494937517.1700001</v>
      </c>
      <c r="E67" s="22">
        <v>3492937517.1700001</v>
      </c>
      <c r="F67" s="22">
        <v>3492937204.1500001</v>
      </c>
      <c r="G67" s="22">
        <v>3422141971.1500001</v>
      </c>
      <c r="H67" s="35">
        <v>0.39550159243872568</v>
      </c>
      <c r="I67" s="35">
        <v>0.39550155699580469</v>
      </c>
    </row>
    <row r="68" spans="1:9" x14ac:dyDescent="0.35">
      <c r="A68" s="47" t="s">
        <v>49</v>
      </c>
      <c r="B68" s="52">
        <v>6183011570</v>
      </c>
      <c r="C68" s="52">
        <v>6183011570</v>
      </c>
      <c r="D68" s="52">
        <v>3372476067.25</v>
      </c>
      <c r="E68" s="52">
        <v>3370476067.25</v>
      </c>
      <c r="F68" s="52">
        <v>3370475754.23</v>
      </c>
      <c r="G68" s="52">
        <v>3299680521.23</v>
      </c>
      <c r="H68" s="53">
        <v>0.54511883555314133</v>
      </c>
      <c r="I68" s="53">
        <v>0.54511878492732624</v>
      </c>
    </row>
    <row r="69" spans="1:9" x14ac:dyDescent="0.35">
      <c r="A69" s="47" t="s">
        <v>83</v>
      </c>
      <c r="B69" s="52">
        <v>564201017</v>
      </c>
      <c r="C69" s="52">
        <v>564201017</v>
      </c>
      <c r="D69" s="52">
        <v>122461449.92</v>
      </c>
      <c r="E69" s="52">
        <v>122461449.92</v>
      </c>
      <c r="F69" s="52">
        <v>122461449.92</v>
      </c>
      <c r="G69" s="52">
        <v>122461449.92</v>
      </c>
      <c r="H69" s="53">
        <v>0.21705286986393363</v>
      </c>
      <c r="I69" s="53">
        <v>0.21705286986393363</v>
      </c>
    </row>
    <row r="70" spans="1:9" x14ac:dyDescent="0.35">
      <c r="A70" s="47" t="s">
        <v>85</v>
      </c>
      <c r="B70" s="52">
        <v>1</v>
      </c>
      <c r="C70" s="52">
        <v>1</v>
      </c>
      <c r="D70" s="52">
        <v>0</v>
      </c>
      <c r="E70" s="52">
        <v>0</v>
      </c>
      <c r="F70" s="52">
        <v>0</v>
      </c>
      <c r="G70" s="52">
        <v>0</v>
      </c>
      <c r="H70" s="53">
        <v>0</v>
      </c>
      <c r="I70" s="53">
        <v>0</v>
      </c>
    </row>
    <row r="71" spans="1:9" x14ac:dyDescent="0.35">
      <c r="A71" s="47" t="s">
        <v>93</v>
      </c>
      <c r="B71" s="52">
        <v>0</v>
      </c>
      <c r="C71" s="52">
        <v>47902420</v>
      </c>
      <c r="D71" s="52">
        <v>0</v>
      </c>
      <c r="E71" s="52">
        <v>0</v>
      </c>
      <c r="F71" s="52">
        <v>0</v>
      </c>
      <c r="G71" s="52">
        <v>0</v>
      </c>
      <c r="H71" s="53">
        <v>0</v>
      </c>
      <c r="I71" s="53">
        <v>0</v>
      </c>
    </row>
    <row r="72" spans="1:9" x14ac:dyDescent="0.35">
      <c r="A72" s="47" t="s">
        <v>108</v>
      </c>
      <c r="B72" s="52">
        <v>0</v>
      </c>
      <c r="C72" s="52">
        <v>502483.51</v>
      </c>
      <c r="D72" s="52">
        <v>0</v>
      </c>
      <c r="E72" s="52">
        <v>0</v>
      </c>
      <c r="F72" s="52">
        <v>0</v>
      </c>
      <c r="G72" s="52">
        <v>0</v>
      </c>
      <c r="H72" s="53">
        <v>0</v>
      </c>
      <c r="I72" s="53">
        <v>0</v>
      </c>
    </row>
    <row r="73" spans="1:9" x14ac:dyDescent="0.35">
      <c r="A73" s="47" t="s">
        <v>47</v>
      </c>
      <c r="B73" s="52">
        <v>0</v>
      </c>
      <c r="C73" s="52">
        <v>957977955.44000006</v>
      </c>
      <c r="D73" s="52">
        <v>0</v>
      </c>
      <c r="E73" s="52">
        <v>0</v>
      </c>
      <c r="F73" s="52">
        <v>0</v>
      </c>
      <c r="G73" s="52">
        <v>0</v>
      </c>
      <c r="H73" s="53">
        <v>0</v>
      </c>
      <c r="I73" s="53">
        <v>0</v>
      </c>
    </row>
    <row r="74" spans="1:9" x14ac:dyDescent="0.35">
      <c r="A74" s="47" t="s">
        <v>40</v>
      </c>
      <c r="B74" s="52">
        <v>0</v>
      </c>
      <c r="C74" s="52">
        <v>449397986.91000003</v>
      </c>
      <c r="D74" s="52">
        <v>0</v>
      </c>
      <c r="E74" s="52">
        <v>0</v>
      </c>
      <c r="F74" s="52">
        <v>0</v>
      </c>
      <c r="G74" s="52">
        <v>0</v>
      </c>
      <c r="H74" s="53">
        <v>0</v>
      </c>
      <c r="I74" s="53">
        <v>0</v>
      </c>
    </row>
    <row r="75" spans="1:9" x14ac:dyDescent="0.35">
      <c r="A75" s="47" t="s">
        <v>25</v>
      </c>
      <c r="B75" s="52">
        <v>0</v>
      </c>
      <c r="C75" s="52">
        <v>628671429.05999994</v>
      </c>
      <c r="D75" s="52">
        <v>0</v>
      </c>
      <c r="E75" s="52">
        <v>0</v>
      </c>
      <c r="F75" s="52">
        <v>0</v>
      </c>
      <c r="G75" s="52">
        <v>0</v>
      </c>
      <c r="H75" s="53">
        <v>0</v>
      </c>
      <c r="I75" s="53">
        <v>0</v>
      </c>
    </row>
    <row r="76" spans="1:9" x14ac:dyDescent="0.35">
      <c r="A76" s="8" t="s">
        <v>909</v>
      </c>
      <c r="B76" s="19">
        <v>12037200001</v>
      </c>
      <c r="C76" s="19">
        <v>36633492117.679993</v>
      </c>
      <c r="D76" s="19">
        <v>35321128115.529999</v>
      </c>
      <c r="E76" s="19">
        <v>32753176671.91</v>
      </c>
      <c r="F76" s="19">
        <v>32193456271.720001</v>
      </c>
      <c r="G76" s="19">
        <v>30971546694.009998</v>
      </c>
      <c r="H76" s="32">
        <v>0.89407738052094465</v>
      </c>
      <c r="I76" s="32">
        <v>0.87879845493034092</v>
      </c>
    </row>
    <row r="77" spans="1:9" x14ac:dyDescent="0.35">
      <c r="A77" s="9" t="s">
        <v>912</v>
      </c>
      <c r="B77" s="20">
        <v>12037200000</v>
      </c>
      <c r="C77" s="20">
        <v>28834551139.679996</v>
      </c>
      <c r="D77" s="20">
        <v>27522187138.529999</v>
      </c>
      <c r="E77" s="20">
        <v>24954235694.91</v>
      </c>
      <c r="F77" s="20">
        <v>24394515294.720001</v>
      </c>
      <c r="G77" s="20">
        <v>23172605717.009998</v>
      </c>
      <c r="H77" s="33">
        <v>0.8654282695099702</v>
      </c>
      <c r="I77" s="33">
        <v>0.84601682115835186</v>
      </c>
    </row>
    <row r="78" spans="1:9" ht="29" x14ac:dyDescent="0.35">
      <c r="A78" s="14" t="s">
        <v>926</v>
      </c>
      <c r="B78" s="21">
        <v>300000000</v>
      </c>
      <c r="C78" s="21">
        <v>300000000</v>
      </c>
      <c r="D78" s="21">
        <v>299998452</v>
      </c>
      <c r="E78" s="21">
        <v>191134777.44999999</v>
      </c>
      <c r="F78" s="21">
        <v>191134777.44999999</v>
      </c>
      <c r="G78" s="21">
        <v>191134777.44999999</v>
      </c>
      <c r="H78" s="34">
        <v>0.63711592483333335</v>
      </c>
      <c r="I78" s="34">
        <v>0.63711592483333335</v>
      </c>
    </row>
    <row r="79" spans="1:9" x14ac:dyDescent="0.35">
      <c r="A79" s="10" t="s">
        <v>1141</v>
      </c>
      <c r="B79" s="22">
        <v>300000000</v>
      </c>
      <c r="C79" s="22">
        <v>300000000</v>
      </c>
      <c r="D79" s="22">
        <v>299998452</v>
      </c>
      <c r="E79" s="22">
        <v>191134777.44999999</v>
      </c>
      <c r="F79" s="22">
        <v>191134777.44999999</v>
      </c>
      <c r="G79" s="22">
        <v>191134777.44999999</v>
      </c>
      <c r="H79" s="35">
        <v>0.63711592483333335</v>
      </c>
      <c r="I79" s="35">
        <v>0.63711592483333335</v>
      </c>
    </row>
    <row r="80" spans="1:9" x14ac:dyDescent="0.35">
      <c r="A80" s="47" t="s">
        <v>49</v>
      </c>
      <c r="B80" s="52">
        <v>300000000</v>
      </c>
      <c r="C80" s="52">
        <v>300000000</v>
      </c>
      <c r="D80" s="52">
        <v>299998452</v>
      </c>
      <c r="E80" s="52">
        <v>191134777.44999999</v>
      </c>
      <c r="F80" s="52">
        <v>191134777.44999999</v>
      </c>
      <c r="G80" s="52">
        <v>191134777.44999999</v>
      </c>
      <c r="H80" s="53">
        <v>0.63711592483333335</v>
      </c>
      <c r="I80" s="53">
        <v>0.63711592483333335</v>
      </c>
    </row>
    <row r="81" spans="1:9" ht="29" x14ac:dyDescent="0.35">
      <c r="A81" s="14" t="s">
        <v>918</v>
      </c>
      <c r="B81" s="21">
        <v>4662510777</v>
      </c>
      <c r="C81" s="21">
        <v>4851723441.5100002</v>
      </c>
      <c r="D81" s="21">
        <v>4305468410.1400003</v>
      </c>
      <c r="E81" s="21">
        <v>4134367748</v>
      </c>
      <c r="F81" s="21">
        <v>3790444247.0100002</v>
      </c>
      <c r="G81" s="21">
        <v>3699088090</v>
      </c>
      <c r="H81" s="34">
        <v>0.85214414997926224</v>
      </c>
      <c r="I81" s="34">
        <v>0.78125727748206142</v>
      </c>
    </row>
    <row r="82" spans="1:9" ht="29" x14ac:dyDescent="0.35">
      <c r="A82" s="10" t="s">
        <v>1142</v>
      </c>
      <c r="B82" s="22">
        <v>2625310777</v>
      </c>
      <c r="C82" s="22">
        <v>2252921046.3299999</v>
      </c>
      <c r="D82" s="22">
        <v>2125309108.96</v>
      </c>
      <c r="E82" s="22">
        <v>1989610725</v>
      </c>
      <c r="F82" s="22">
        <v>1660737224.01</v>
      </c>
      <c r="G82" s="22">
        <v>1586871067</v>
      </c>
      <c r="H82" s="35">
        <v>0.88312492274909882</v>
      </c>
      <c r="I82" s="35">
        <v>0.73714843523492968</v>
      </c>
    </row>
    <row r="83" spans="1:9" x14ac:dyDescent="0.35">
      <c r="A83" s="47" t="s">
        <v>49</v>
      </c>
      <c r="B83" s="52">
        <v>2125310777</v>
      </c>
      <c r="C83" s="52">
        <v>2125310777</v>
      </c>
      <c r="D83" s="52">
        <v>2125309108.96</v>
      </c>
      <c r="E83" s="52">
        <v>1989610725</v>
      </c>
      <c r="F83" s="52">
        <v>1660737224.01</v>
      </c>
      <c r="G83" s="52">
        <v>1586871067</v>
      </c>
      <c r="H83" s="53">
        <v>0.93615048986315852</v>
      </c>
      <c r="I83" s="53">
        <v>0.78140912001313401</v>
      </c>
    </row>
    <row r="84" spans="1:9" x14ac:dyDescent="0.35">
      <c r="A84" s="47" t="s">
        <v>82</v>
      </c>
      <c r="B84" s="52">
        <v>500000000</v>
      </c>
      <c r="C84" s="52">
        <v>100000000</v>
      </c>
      <c r="D84" s="52">
        <v>0</v>
      </c>
      <c r="E84" s="52">
        <v>0</v>
      </c>
      <c r="F84" s="52">
        <v>0</v>
      </c>
      <c r="G84" s="52">
        <v>0</v>
      </c>
      <c r="H84" s="53">
        <v>0</v>
      </c>
      <c r="I84" s="53">
        <v>0</v>
      </c>
    </row>
    <row r="85" spans="1:9" x14ac:dyDescent="0.35">
      <c r="A85" s="47" t="s">
        <v>109</v>
      </c>
      <c r="B85" s="52">
        <v>0</v>
      </c>
      <c r="C85" s="52">
        <v>27610269.329999998</v>
      </c>
      <c r="D85" s="52">
        <v>0</v>
      </c>
      <c r="E85" s="52">
        <v>0</v>
      </c>
      <c r="F85" s="52">
        <v>0</v>
      </c>
      <c r="G85" s="52">
        <v>0</v>
      </c>
      <c r="H85" s="53">
        <v>0</v>
      </c>
      <c r="I85" s="53">
        <v>0</v>
      </c>
    </row>
    <row r="86" spans="1:9" ht="29" x14ac:dyDescent="0.35">
      <c r="A86" s="10" t="s">
        <v>1143</v>
      </c>
      <c r="B86" s="22">
        <v>2037200000</v>
      </c>
      <c r="C86" s="22">
        <v>2598802395.1800003</v>
      </c>
      <c r="D86" s="22">
        <v>2180159301.1800003</v>
      </c>
      <c r="E86" s="22">
        <v>2144757023</v>
      </c>
      <c r="F86" s="22">
        <v>2129707023</v>
      </c>
      <c r="G86" s="22">
        <v>2112217023</v>
      </c>
      <c r="H86" s="35">
        <v>0.82528668858312648</v>
      </c>
      <c r="I86" s="35">
        <v>0.81949555955080244</v>
      </c>
    </row>
    <row r="87" spans="1:9" x14ac:dyDescent="0.35">
      <c r="A87" s="47" t="s">
        <v>49</v>
      </c>
      <c r="B87" s="52">
        <v>1537200000</v>
      </c>
      <c r="C87" s="52">
        <v>1953768394</v>
      </c>
      <c r="D87" s="52">
        <v>1537195000</v>
      </c>
      <c r="E87" s="52">
        <v>1532939999</v>
      </c>
      <c r="F87" s="52">
        <v>1532939999</v>
      </c>
      <c r="G87" s="52">
        <v>1532939999</v>
      </c>
      <c r="H87" s="53">
        <v>0.78460681609326921</v>
      </c>
      <c r="I87" s="53">
        <v>0.78460681609326921</v>
      </c>
    </row>
    <row r="88" spans="1:9" x14ac:dyDescent="0.35">
      <c r="A88" s="47" t="s">
        <v>82</v>
      </c>
      <c r="B88" s="52">
        <v>500000000</v>
      </c>
      <c r="C88" s="52">
        <v>500000000</v>
      </c>
      <c r="D88" s="52">
        <v>497930300</v>
      </c>
      <c r="E88" s="52">
        <v>484100360</v>
      </c>
      <c r="F88" s="52">
        <v>469050360</v>
      </c>
      <c r="G88" s="52">
        <v>451560360</v>
      </c>
      <c r="H88" s="53">
        <v>0.96820072000000001</v>
      </c>
      <c r="I88" s="53">
        <v>0.93810072</v>
      </c>
    </row>
    <row r="89" spans="1:9" x14ac:dyDescent="0.35">
      <c r="A89" s="47" t="s">
        <v>37</v>
      </c>
      <c r="B89" s="52">
        <v>0</v>
      </c>
      <c r="C89" s="52">
        <v>31629890.420000002</v>
      </c>
      <c r="D89" s="52">
        <v>31629890.420000002</v>
      </c>
      <c r="E89" s="52">
        <v>22700000</v>
      </c>
      <c r="F89" s="52">
        <v>22700000</v>
      </c>
      <c r="G89" s="52">
        <v>22700000</v>
      </c>
      <c r="H89" s="53">
        <v>0.71767558150142963</v>
      </c>
      <c r="I89" s="53">
        <v>0.71767558150142963</v>
      </c>
    </row>
    <row r="90" spans="1:9" x14ac:dyDescent="0.35">
      <c r="A90" s="47" t="s">
        <v>42</v>
      </c>
      <c r="B90" s="52">
        <v>0</v>
      </c>
      <c r="C90" s="52">
        <v>69086226</v>
      </c>
      <c r="D90" s="52">
        <v>69086226</v>
      </c>
      <c r="E90" s="52">
        <v>64866664</v>
      </c>
      <c r="F90" s="52">
        <v>64866664</v>
      </c>
      <c r="G90" s="52">
        <v>64866664</v>
      </c>
      <c r="H90" s="53">
        <v>0.93892325222686213</v>
      </c>
      <c r="I90" s="53">
        <v>0.93892325222686213</v>
      </c>
    </row>
    <row r="91" spans="1:9" x14ac:dyDescent="0.35">
      <c r="A91" s="47" t="s">
        <v>109</v>
      </c>
      <c r="B91" s="52">
        <v>0</v>
      </c>
      <c r="C91" s="52">
        <v>44317884.759999998</v>
      </c>
      <c r="D91" s="52">
        <v>44317884.759999998</v>
      </c>
      <c r="E91" s="52">
        <v>40150000</v>
      </c>
      <c r="F91" s="52">
        <v>40150000</v>
      </c>
      <c r="G91" s="52">
        <v>40150000</v>
      </c>
      <c r="H91" s="53">
        <v>0.90595479042894644</v>
      </c>
      <c r="I91" s="53">
        <v>0.90595479042894644</v>
      </c>
    </row>
    <row r="92" spans="1:9" x14ac:dyDescent="0.35">
      <c r="A92" s="14" t="s">
        <v>925</v>
      </c>
      <c r="B92" s="21">
        <v>220000000</v>
      </c>
      <c r="C92" s="21">
        <v>220000000</v>
      </c>
      <c r="D92" s="21">
        <v>220000000</v>
      </c>
      <c r="E92" s="21">
        <v>219821667</v>
      </c>
      <c r="F92" s="21">
        <v>196621667</v>
      </c>
      <c r="G92" s="21">
        <v>196621667</v>
      </c>
      <c r="H92" s="34">
        <v>0.99918939545454544</v>
      </c>
      <c r="I92" s="34">
        <v>0.89373484999999997</v>
      </c>
    </row>
    <row r="93" spans="1:9" x14ac:dyDescent="0.35">
      <c r="A93" s="10" t="s">
        <v>1144</v>
      </c>
      <c r="B93" s="22">
        <v>220000000</v>
      </c>
      <c r="C93" s="22">
        <v>220000000</v>
      </c>
      <c r="D93" s="22">
        <v>220000000</v>
      </c>
      <c r="E93" s="22">
        <v>219821667</v>
      </c>
      <c r="F93" s="22">
        <v>196621667</v>
      </c>
      <c r="G93" s="22">
        <v>196621667</v>
      </c>
      <c r="H93" s="35">
        <v>0.99918939545454544</v>
      </c>
      <c r="I93" s="35">
        <v>0.89373484999999997</v>
      </c>
    </row>
    <row r="94" spans="1:9" x14ac:dyDescent="0.35">
      <c r="A94" s="47" t="s">
        <v>49</v>
      </c>
      <c r="B94" s="52">
        <v>220000000</v>
      </c>
      <c r="C94" s="52">
        <v>220000000</v>
      </c>
      <c r="D94" s="52">
        <v>220000000</v>
      </c>
      <c r="E94" s="52">
        <v>219821667</v>
      </c>
      <c r="F94" s="52">
        <v>196621667</v>
      </c>
      <c r="G94" s="52">
        <v>196621667</v>
      </c>
      <c r="H94" s="53">
        <v>0.99918939545454544</v>
      </c>
      <c r="I94" s="53">
        <v>0.89373484999999997</v>
      </c>
    </row>
    <row r="95" spans="1:9" ht="29" x14ac:dyDescent="0.35">
      <c r="A95" s="14" t="s">
        <v>928</v>
      </c>
      <c r="B95" s="21">
        <v>205168000</v>
      </c>
      <c r="C95" s="21">
        <v>205168000</v>
      </c>
      <c r="D95" s="21">
        <v>191258000</v>
      </c>
      <c r="E95" s="21">
        <v>166924500</v>
      </c>
      <c r="F95" s="21">
        <v>166924500</v>
      </c>
      <c r="G95" s="21">
        <v>166924500</v>
      </c>
      <c r="H95" s="34">
        <v>0.81359909927474072</v>
      </c>
      <c r="I95" s="34">
        <v>0.81359909927474072</v>
      </c>
    </row>
    <row r="96" spans="1:9" ht="58" x14ac:dyDescent="0.35">
      <c r="A96" s="10" t="s">
        <v>1145</v>
      </c>
      <c r="B96" s="22">
        <v>205168000</v>
      </c>
      <c r="C96" s="22">
        <v>205168000</v>
      </c>
      <c r="D96" s="22">
        <v>191258000</v>
      </c>
      <c r="E96" s="22">
        <v>166924500</v>
      </c>
      <c r="F96" s="22">
        <v>166924500</v>
      </c>
      <c r="G96" s="22">
        <v>166924500</v>
      </c>
      <c r="H96" s="35">
        <v>0.81359909927474072</v>
      </c>
      <c r="I96" s="35">
        <v>0.81359909927474072</v>
      </c>
    </row>
    <row r="97" spans="1:9" x14ac:dyDescent="0.35">
      <c r="A97" s="47" t="s">
        <v>49</v>
      </c>
      <c r="B97" s="52">
        <v>205168000</v>
      </c>
      <c r="C97" s="52">
        <v>205168000</v>
      </c>
      <c r="D97" s="52">
        <v>191258000</v>
      </c>
      <c r="E97" s="52">
        <v>166924500</v>
      </c>
      <c r="F97" s="52">
        <v>166924500</v>
      </c>
      <c r="G97" s="52">
        <v>166924500</v>
      </c>
      <c r="H97" s="53">
        <v>0.81359909927474072</v>
      </c>
      <c r="I97" s="53">
        <v>0.81359909927474072</v>
      </c>
    </row>
    <row r="98" spans="1:9" ht="29" x14ac:dyDescent="0.35">
      <c r="A98" s="14" t="s">
        <v>921</v>
      </c>
      <c r="B98" s="21">
        <v>1279521223</v>
      </c>
      <c r="C98" s="21">
        <v>1816449450.45</v>
      </c>
      <c r="D98" s="21">
        <v>1312346265</v>
      </c>
      <c r="E98" s="21">
        <v>1302195558</v>
      </c>
      <c r="F98" s="21">
        <v>1230088917.3599999</v>
      </c>
      <c r="G98" s="21">
        <v>1230088917.3599999</v>
      </c>
      <c r="H98" s="34">
        <v>0.71689061188980474</v>
      </c>
      <c r="I98" s="34">
        <v>0.67719413664677675</v>
      </c>
    </row>
    <row r="99" spans="1:9" x14ac:dyDescent="0.35">
      <c r="A99" s="10" t="s">
        <v>1146</v>
      </c>
      <c r="B99" s="22">
        <v>1279521223</v>
      </c>
      <c r="C99" s="22">
        <v>1816449450.45</v>
      </c>
      <c r="D99" s="22">
        <v>1312346265</v>
      </c>
      <c r="E99" s="22">
        <v>1302195558</v>
      </c>
      <c r="F99" s="22">
        <v>1230088917.3599999</v>
      </c>
      <c r="G99" s="22">
        <v>1230088917.3599999</v>
      </c>
      <c r="H99" s="35">
        <v>0.71689061188980474</v>
      </c>
      <c r="I99" s="35">
        <v>0.67719413664677675</v>
      </c>
    </row>
    <row r="100" spans="1:9" x14ac:dyDescent="0.35">
      <c r="A100" s="47" t="s">
        <v>49</v>
      </c>
      <c r="B100" s="52">
        <v>466720000</v>
      </c>
      <c r="C100" s="52">
        <v>466720000</v>
      </c>
      <c r="D100" s="52">
        <v>306980000</v>
      </c>
      <c r="E100" s="52">
        <v>303515867</v>
      </c>
      <c r="F100" s="52">
        <v>303515867</v>
      </c>
      <c r="G100" s="52">
        <v>303515867</v>
      </c>
      <c r="H100" s="53">
        <v>0.65031682164895444</v>
      </c>
      <c r="I100" s="53">
        <v>0.65031682164895444</v>
      </c>
    </row>
    <row r="101" spans="1:9" x14ac:dyDescent="0.35">
      <c r="A101" s="47" t="s">
        <v>82</v>
      </c>
      <c r="B101" s="52">
        <v>812801223</v>
      </c>
      <c r="C101" s="52">
        <v>1212801223</v>
      </c>
      <c r="D101" s="52">
        <v>912801223</v>
      </c>
      <c r="E101" s="52">
        <v>912801223</v>
      </c>
      <c r="F101" s="52">
        <v>912801223</v>
      </c>
      <c r="G101" s="52">
        <v>912801223</v>
      </c>
      <c r="H101" s="53">
        <v>0.75263877186904848</v>
      </c>
      <c r="I101" s="53">
        <v>0.75263877186904848</v>
      </c>
    </row>
    <row r="102" spans="1:9" x14ac:dyDescent="0.35">
      <c r="A102" s="47" t="s">
        <v>109</v>
      </c>
      <c r="B102" s="52">
        <v>0</v>
      </c>
      <c r="C102" s="52">
        <v>136928227.44999999</v>
      </c>
      <c r="D102" s="52">
        <v>92565042</v>
      </c>
      <c r="E102" s="52">
        <v>85878468</v>
      </c>
      <c r="F102" s="52">
        <v>13771827.359999999</v>
      </c>
      <c r="G102" s="52">
        <v>13771827.359999999</v>
      </c>
      <c r="H102" s="53">
        <v>0.62717870229758832</v>
      </c>
      <c r="I102" s="53">
        <v>0.10057697829345559</v>
      </c>
    </row>
    <row r="103" spans="1:9" x14ac:dyDescent="0.35">
      <c r="A103" s="14" t="s">
        <v>916</v>
      </c>
      <c r="B103" s="21">
        <v>2900000000</v>
      </c>
      <c r="C103" s="21">
        <v>6278431830.5</v>
      </c>
      <c r="D103" s="21">
        <v>6278431830</v>
      </c>
      <c r="E103" s="21">
        <v>6266889166.6700001</v>
      </c>
      <c r="F103" s="21">
        <v>6266889166.6700001</v>
      </c>
      <c r="G103" s="21">
        <v>6096100749.9700003</v>
      </c>
      <c r="H103" s="34">
        <v>0.99816153712557221</v>
      </c>
      <c r="I103" s="34">
        <v>0.99816153712557221</v>
      </c>
    </row>
    <row r="104" spans="1:9" ht="29" x14ac:dyDescent="0.35">
      <c r="A104" s="10" t="s">
        <v>1147</v>
      </c>
      <c r="B104" s="22">
        <v>2900000000</v>
      </c>
      <c r="C104" s="22">
        <v>6278431830.5</v>
      </c>
      <c r="D104" s="22">
        <v>6278431830</v>
      </c>
      <c r="E104" s="22">
        <v>6266889166.6700001</v>
      </c>
      <c r="F104" s="22">
        <v>6266889166.6700001</v>
      </c>
      <c r="G104" s="22">
        <v>6096100749.9700003</v>
      </c>
      <c r="H104" s="35">
        <v>0.99816153712557221</v>
      </c>
      <c r="I104" s="35">
        <v>0.99816153712557221</v>
      </c>
    </row>
    <row r="105" spans="1:9" x14ac:dyDescent="0.35">
      <c r="A105" s="47" t="s">
        <v>49</v>
      </c>
      <c r="B105" s="52">
        <v>1040591287</v>
      </c>
      <c r="C105" s="52">
        <v>1040591287</v>
      </c>
      <c r="D105" s="52">
        <v>1040591287</v>
      </c>
      <c r="E105" s="52">
        <v>1030129619.67</v>
      </c>
      <c r="F105" s="52">
        <v>1030129619.67</v>
      </c>
      <c r="G105" s="52">
        <v>1026129619.67</v>
      </c>
      <c r="H105" s="53">
        <v>0.98994642040472891</v>
      </c>
      <c r="I105" s="53">
        <v>0.98994642040472891</v>
      </c>
    </row>
    <row r="106" spans="1:9" x14ac:dyDescent="0.35">
      <c r="A106" s="47" t="s">
        <v>82</v>
      </c>
      <c r="B106" s="52">
        <v>1859408713</v>
      </c>
      <c r="C106" s="52">
        <v>1859408713</v>
      </c>
      <c r="D106" s="52">
        <v>1859408713</v>
      </c>
      <c r="E106" s="52">
        <v>1859408713</v>
      </c>
      <c r="F106" s="52">
        <v>1859408713</v>
      </c>
      <c r="G106" s="52">
        <v>1859408713</v>
      </c>
      <c r="H106" s="53">
        <v>1</v>
      </c>
      <c r="I106" s="53">
        <v>1</v>
      </c>
    </row>
    <row r="107" spans="1:9" x14ac:dyDescent="0.35">
      <c r="A107" s="47" t="s">
        <v>109</v>
      </c>
      <c r="B107" s="52">
        <v>0</v>
      </c>
      <c r="C107" s="52">
        <v>3378431830.5</v>
      </c>
      <c r="D107" s="52">
        <v>3378431830</v>
      </c>
      <c r="E107" s="52">
        <v>3377350834</v>
      </c>
      <c r="F107" s="52">
        <v>3377350834</v>
      </c>
      <c r="G107" s="52">
        <v>3210562417.3000002</v>
      </c>
      <c r="H107" s="53">
        <v>0.9996800300985087</v>
      </c>
      <c r="I107" s="53">
        <v>0.9996800300985087</v>
      </c>
    </row>
    <row r="108" spans="1:9" ht="29" x14ac:dyDescent="0.35">
      <c r="A108" s="14" t="s">
        <v>932</v>
      </c>
      <c r="B108" s="21">
        <v>370000000</v>
      </c>
      <c r="C108" s="21">
        <v>20000000</v>
      </c>
      <c r="D108" s="21">
        <v>0</v>
      </c>
      <c r="E108" s="21">
        <v>0</v>
      </c>
      <c r="F108" s="21">
        <v>0</v>
      </c>
      <c r="G108" s="21">
        <v>0</v>
      </c>
      <c r="H108" s="34">
        <v>0</v>
      </c>
      <c r="I108" s="34">
        <v>0</v>
      </c>
    </row>
    <row r="109" spans="1:9" ht="43.5" x14ac:dyDescent="0.35">
      <c r="A109" s="10" t="s">
        <v>1148</v>
      </c>
      <c r="B109" s="22">
        <v>370000000</v>
      </c>
      <c r="C109" s="22">
        <v>20000000</v>
      </c>
      <c r="D109" s="22">
        <v>0</v>
      </c>
      <c r="E109" s="22">
        <v>0</v>
      </c>
      <c r="F109" s="22">
        <v>0</v>
      </c>
      <c r="G109" s="22">
        <v>0</v>
      </c>
      <c r="H109" s="35">
        <v>0</v>
      </c>
      <c r="I109" s="35">
        <v>0</v>
      </c>
    </row>
    <row r="110" spans="1:9" x14ac:dyDescent="0.35">
      <c r="A110" s="47" t="s">
        <v>49</v>
      </c>
      <c r="B110" s="52">
        <v>370000000</v>
      </c>
      <c r="C110" s="52">
        <v>20000000</v>
      </c>
      <c r="D110" s="52">
        <v>0</v>
      </c>
      <c r="E110" s="52">
        <v>0</v>
      </c>
      <c r="F110" s="52">
        <v>0</v>
      </c>
      <c r="G110" s="52">
        <v>0</v>
      </c>
      <c r="H110" s="53">
        <v>0</v>
      </c>
      <c r="I110" s="53">
        <v>0</v>
      </c>
    </row>
    <row r="111" spans="1:9" x14ac:dyDescent="0.35">
      <c r="A111" s="14" t="s">
        <v>927</v>
      </c>
      <c r="B111" s="21">
        <v>250000000</v>
      </c>
      <c r="C111" s="21">
        <v>261507204.40000001</v>
      </c>
      <c r="D111" s="21">
        <v>205697000</v>
      </c>
      <c r="E111" s="21">
        <v>188645100</v>
      </c>
      <c r="F111" s="21">
        <v>188645100</v>
      </c>
      <c r="G111" s="21">
        <v>188645100</v>
      </c>
      <c r="H111" s="34">
        <v>0.72137630178421197</v>
      </c>
      <c r="I111" s="34">
        <v>0.72137630178421197</v>
      </c>
    </row>
    <row r="112" spans="1:9" x14ac:dyDescent="0.35">
      <c r="A112" s="10" t="s">
        <v>1149</v>
      </c>
      <c r="B112" s="22">
        <v>250000000</v>
      </c>
      <c r="C112" s="22">
        <v>261507204.40000001</v>
      </c>
      <c r="D112" s="22">
        <v>205697000</v>
      </c>
      <c r="E112" s="22">
        <v>188645100</v>
      </c>
      <c r="F112" s="22">
        <v>188645100</v>
      </c>
      <c r="G112" s="22">
        <v>188645100</v>
      </c>
      <c r="H112" s="35">
        <v>0.72137630178421197</v>
      </c>
      <c r="I112" s="35">
        <v>0.72137630178421197</v>
      </c>
    </row>
    <row r="113" spans="1:9" x14ac:dyDescent="0.35">
      <c r="A113" s="47" t="s">
        <v>49</v>
      </c>
      <c r="B113" s="52">
        <v>250000000</v>
      </c>
      <c r="C113" s="52">
        <v>250000000</v>
      </c>
      <c r="D113" s="52">
        <v>205697000</v>
      </c>
      <c r="E113" s="52">
        <v>188645100</v>
      </c>
      <c r="F113" s="52">
        <v>188645100</v>
      </c>
      <c r="G113" s="52">
        <v>188645100</v>
      </c>
      <c r="H113" s="53">
        <v>0.75458040000000004</v>
      </c>
      <c r="I113" s="53">
        <v>0.75458040000000004</v>
      </c>
    </row>
    <row r="114" spans="1:9" x14ac:dyDescent="0.35">
      <c r="A114" s="47" t="s">
        <v>91</v>
      </c>
      <c r="B114" s="52">
        <v>0</v>
      </c>
      <c r="C114" s="52">
        <v>11507204.4</v>
      </c>
      <c r="D114" s="52">
        <v>0</v>
      </c>
      <c r="E114" s="52">
        <v>0</v>
      </c>
      <c r="F114" s="52">
        <v>0</v>
      </c>
      <c r="G114" s="52">
        <v>0</v>
      </c>
      <c r="H114" s="53">
        <v>0</v>
      </c>
      <c r="I114" s="53">
        <v>0</v>
      </c>
    </row>
    <row r="115" spans="1:9" ht="29" x14ac:dyDescent="0.35">
      <c r="A115" s="14" t="s">
        <v>913</v>
      </c>
      <c r="B115" s="21">
        <v>1600000000</v>
      </c>
      <c r="C115" s="21">
        <v>14631271212.820002</v>
      </c>
      <c r="D115" s="21">
        <v>14615360181.389999</v>
      </c>
      <c r="E115" s="21">
        <v>12406453810.790001</v>
      </c>
      <c r="F115" s="21">
        <v>12288373752.23</v>
      </c>
      <c r="G115" s="21">
        <v>11339852915.23</v>
      </c>
      <c r="H115" s="34">
        <v>0.84794093625435618</v>
      </c>
      <c r="I115" s="34">
        <v>0.83987054668652839</v>
      </c>
    </row>
    <row r="116" spans="1:9" ht="29" x14ac:dyDescent="0.35">
      <c r="A116" s="10" t="s">
        <v>1150</v>
      </c>
      <c r="B116" s="22">
        <v>1600000000</v>
      </c>
      <c r="C116" s="22">
        <v>14631271212.820002</v>
      </c>
      <c r="D116" s="22">
        <v>14615360181.389999</v>
      </c>
      <c r="E116" s="22">
        <v>12406453810.790001</v>
      </c>
      <c r="F116" s="22">
        <v>12288373752.23</v>
      </c>
      <c r="G116" s="22">
        <v>11339852915.23</v>
      </c>
      <c r="H116" s="35">
        <v>0.84794093625435618</v>
      </c>
      <c r="I116" s="35">
        <v>0.83987054668652839</v>
      </c>
    </row>
    <row r="117" spans="1:9" x14ac:dyDescent="0.35">
      <c r="A117" s="47" t="s">
        <v>49</v>
      </c>
      <c r="B117" s="52">
        <v>1000000000</v>
      </c>
      <c r="C117" s="52">
        <v>1000000000</v>
      </c>
      <c r="D117" s="52">
        <v>999999999.25</v>
      </c>
      <c r="E117" s="52">
        <v>811891926.77999997</v>
      </c>
      <c r="F117" s="52">
        <v>811184276.77999997</v>
      </c>
      <c r="G117" s="52">
        <v>807584276.77999997</v>
      </c>
      <c r="H117" s="53">
        <v>0.81189192678</v>
      </c>
      <c r="I117" s="53">
        <v>0.81118427677999994</v>
      </c>
    </row>
    <row r="118" spans="1:9" x14ac:dyDescent="0.35">
      <c r="A118" s="47" t="s">
        <v>82</v>
      </c>
      <c r="B118" s="52">
        <v>600000000</v>
      </c>
      <c r="C118" s="52">
        <v>600000000</v>
      </c>
      <c r="D118" s="52">
        <v>600000000</v>
      </c>
      <c r="E118" s="52">
        <v>358053333</v>
      </c>
      <c r="F118" s="52">
        <v>350733333</v>
      </c>
      <c r="G118" s="52">
        <v>344620000</v>
      </c>
      <c r="H118" s="53">
        <v>0.59675555499999999</v>
      </c>
      <c r="I118" s="53">
        <v>0.584555555</v>
      </c>
    </row>
    <row r="119" spans="1:9" x14ac:dyDescent="0.35">
      <c r="A119" s="47" t="s">
        <v>107</v>
      </c>
      <c r="B119" s="52">
        <v>0</v>
      </c>
      <c r="C119" s="52">
        <v>7545396739.3500004</v>
      </c>
      <c r="D119" s="52">
        <v>7545396739</v>
      </c>
      <c r="E119" s="52">
        <v>7305396641.6700001</v>
      </c>
      <c r="F119" s="52">
        <v>7305396641.1099997</v>
      </c>
      <c r="G119" s="52">
        <v>7305396641.1099997</v>
      </c>
      <c r="H119" s="53">
        <v>0.96819251446005805</v>
      </c>
      <c r="I119" s="53">
        <v>0.96819251438584053</v>
      </c>
    </row>
    <row r="120" spans="1:9" x14ac:dyDescent="0.35">
      <c r="A120" s="47" t="s">
        <v>105</v>
      </c>
      <c r="B120" s="52">
        <v>0</v>
      </c>
      <c r="C120" s="52">
        <v>2623213815.2800002</v>
      </c>
      <c r="D120" s="52">
        <v>2623213814.3400002</v>
      </c>
      <c r="E120" s="52">
        <v>2623213814.3400002</v>
      </c>
      <c r="F120" s="52">
        <v>2623213814.3400002</v>
      </c>
      <c r="G120" s="52">
        <v>2623213814.3400002</v>
      </c>
      <c r="H120" s="53">
        <v>0.99999999964166086</v>
      </c>
      <c r="I120" s="53">
        <v>0.99999999964166086</v>
      </c>
    </row>
    <row r="121" spans="1:9" x14ac:dyDescent="0.35">
      <c r="A121" s="47" t="s">
        <v>106</v>
      </c>
      <c r="B121" s="52">
        <v>0</v>
      </c>
      <c r="C121" s="52">
        <v>71947210</v>
      </c>
      <c r="D121" s="52">
        <v>71947210</v>
      </c>
      <c r="E121" s="52">
        <v>71947210</v>
      </c>
      <c r="F121" s="52">
        <v>71947210</v>
      </c>
      <c r="G121" s="52">
        <v>71947210</v>
      </c>
      <c r="H121" s="53">
        <v>1</v>
      </c>
      <c r="I121" s="53">
        <v>1</v>
      </c>
    </row>
    <row r="122" spans="1:9" x14ac:dyDescent="0.35">
      <c r="A122" s="47" t="s">
        <v>99</v>
      </c>
      <c r="B122" s="52">
        <v>0</v>
      </c>
      <c r="C122" s="52">
        <v>1370204297.1800001</v>
      </c>
      <c r="D122" s="52">
        <v>1370204297</v>
      </c>
      <c r="E122" s="52">
        <v>0</v>
      </c>
      <c r="F122" s="52">
        <v>0</v>
      </c>
      <c r="G122" s="52">
        <v>0</v>
      </c>
      <c r="H122" s="53">
        <v>0</v>
      </c>
      <c r="I122" s="53">
        <v>0</v>
      </c>
    </row>
    <row r="123" spans="1:9" x14ac:dyDescent="0.35">
      <c r="A123" s="47" t="s">
        <v>104</v>
      </c>
      <c r="B123" s="52">
        <v>0</v>
      </c>
      <c r="C123" s="52">
        <v>450430434</v>
      </c>
      <c r="D123" s="52">
        <v>450430433.80000001</v>
      </c>
      <c r="E123" s="52">
        <v>281783197</v>
      </c>
      <c r="F123" s="52">
        <v>171730789</v>
      </c>
      <c r="G123" s="52">
        <v>171730789</v>
      </c>
      <c r="H123" s="53">
        <v>0.62558649622685136</v>
      </c>
      <c r="I123" s="53">
        <v>0.38125929341621706</v>
      </c>
    </row>
    <row r="124" spans="1:9" x14ac:dyDescent="0.35">
      <c r="A124" s="47" t="s">
        <v>109</v>
      </c>
      <c r="B124" s="52">
        <v>0</v>
      </c>
      <c r="C124" s="52">
        <v>31271212.82</v>
      </c>
      <c r="D124" s="52">
        <v>15360184</v>
      </c>
      <c r="E124" s="52">
        <v>15360184</v>
      </c>
      <c r="F124" s="52">
        <v>15360184</v>
      </c>
      <c r="G124" s="52">
        <v>15360184</v>
      </c>
      <c r="H124" s="53">
        <v>0.49119246152730445</v>
      </c>
      <c r="I124" s="53">
        <v>0.49119246152730445</v>
      </c>
    </row>
    <row r="125" spans="1:9" x14ac:dyDescent="0.35">
      <c r="A125" s="47" t="s">
        <v>102</v>
      </c>
      <c r="B125" s="52">
        <v>0</v>
      </c>
      <c r="C125" s="52">
        <v>938807504.19000006</v>
      </c>
      <c r="D125" s="52">
        <v>938807504</v>
      </c>
      <c r="E125" s="52">
        <v>938807504</v>
      </c>
      <c r="F125" s="52">
        <v>938807504</v>
      </c>
      <c r="G125" s="52">
        <v>0</v>
      </c>
      <c r="H125" s="53">
        <v>0.99999999979761556</v>
      </c>
      <c r="I125" s="53">
        <v>0.99999999979761556</v>
      </c>
    </row>
    <row r="126" spans="1:9" ht="29" x14ac:dyDescent="0.35">
      <c r="A126" s="14" t="s">
        <v>929</v>
      </c>
      <c r="B126" s="21">
        <v>250000000</v>
      </c>
      <c r="C126" s="21">
        <v>250000000</v>
      </c>
      <c r="D126" s="21">
        <v>93627000</v>
      </c>
      <c r="E126" s="21">
        <v>77803367</v>
      </c>
      <c r="F126" s="21">
        <v>75393167</v>
      </c>
      <c r="G126" s="21">
        <v>64149000</v>
      </c>
      <c r="H126" s="34">
        <v>0.31121346799999999</v>
      </c>
      <c r="I126" s="34">
        <v>0.30157266799999999</v>
      </c>
    </row>
    <row r="127" spans="1:9" ht="29" x14ac:dyDescent="0.35">
      <c r="A127" s="10" t="s">
        <v>1151</v>
      </c>
      <c r="B127" s="22">
        <v>250000000</v>
      </c>
      <c r="C127" s="22">
        <v>250000000</v>
      </c>
      <c r="D127" s="22">
        <v>93627000</v>
      </c>
      <c r="E127" s="22">
        <v>77803367</v>
      </c>
      <c r="F127" s="22">
        <v>75393167</v>
      </c>
      <c r="G127" s="22">
        <v>64149000</v>
      </c>
      <c r="H127" s="35">
        <v>0.31121346799999999</v>
      </c>
      <c r="I127" s="35">
        <v>0.30157266799999999</v>
      </c>
    </row>
    <row r="128" spans="1:9" x14ac:dyDescent="0.35">
      <c r="A128" s="47" t="s">
        <v>49</v>
      </c>
      <c r="B128" s="52">
        <v>250000000</v>
      </c>
      <c r="C128" s="52">
        <v>250000000</v>
      </c>
      <c r="D128" s="52">
        <v>93627000</v>
      </c>
      <c r="E128" s="52">
        <v>77803367</v>
      </c>
      <c r="F128" s="52">
        <v>75393167</v>
      </c>
      <c r="G128" s="52">
        <v>64149000</v>
      </c>
      <c r="H128" s="53">
        <v>0.31121346799999999</v>
      </c>
      <c r="I128" s="53">
        <v>0.30157266799999999</v>
      </c>
    </row>
    <row r="129" spans="1:9" x14ac:dyDescent="0.35">
      <c r="A129" s="9" t="s">
        <v>910</v>
      </c>
      <c r="B129" s="20">
        <v>1</v>
      </c>
      <c r="C129" s="20">
        <v>7798940978</v>
      </c>
      <c r="D129" s="20">
        <v>7798940977</v>
      </c>
      <c r="E129" s="20">
        <v>7798940977</v>
      </c>
      <c r="F129" s="20">
        <v>7798940977</v>
      </c>
      <c r="G129" s="20">
        <v>7798940977</v>
      </c>
      <c r="H129" s="33">
        <v>0.99999999987177746</v>
      </c>
      <c r="I129" s="33">
        <v>0.99999999987177746</v>
      </c>
    </row>
    <row r="130" spans="1:9" ht="29" x14ac:dyDescent="0.35">
      <c r="A130" s="14" t="s">
        <v>911</v>
      </c>
      <c r="B130" s="21">
        <v>1</v>
      </c>
      <c r="C130" s="21">
        <v>7798940978</v>
      </c>
      <c r="D130" s="21">
        <v>7798940977</v>
      </c>
      <c r="E130" s="21">
        <v>7798940977</v>
      </c>
      <c r="F130" s="21">
        <v>7798940977</v>
      </c>
      <c r="G130" s="21">
        <v>7798940977</v>
      </c>
      <c r="H130" s="34">
        <v>0.99999999987177746</v>
      </c>
      <c r="I130" s="34">
        <v>0.99999999987177746</v>
      </c>
    </row>
    <row r="131" spans="1:9" ht="43.5" x14ac:dyDescent="0.35">
      <c r="A131" s="10" t="s">
        <v>1152</v>
      </c>
      <c r="B131" s="22">
        <v>1</v>
      </c>
      <c r="C131" s="22">
        <v>7798940978</v>
      </c>
      <c r="D131" s="22">
        <v>7798940977</v>
      </c>
      <c r="E131" s="22">
        <v>7798940977</v>
      </c>
      <c r="F131" s="22">
        <v>7798940977</v>
      </c>
      <c r="G131" s="22">
        <v>7798940977</v>
      </c>
      <c r="H131" s="35">
        <v>0.99999999987177746</v>
      </c>
      <c r="I131" s="35">
        <v>0.99999999987177746</v>
      </c>
    </row>
    <row r="132" spans="1:9" x14ac:dyDescent="0.35">
      <c r="A132" s="47" t="s">
        <v>49</v>
      </c>
      <c r="B132" s="52">
        <v>1</v>
      </c>
      <c r="C132" s="52">
        <v>7798940978</v>
      </c>
      <c r="D132" s="52">
        <v>7798940977</v>
      </c>
      <c r="E132" s="52">
        <v>7798940977</v>
      </c>
      <c r="F132" s="52">
        <v>7798940977</v>
      </c>
      <c r="G132" s="52">
        <v>7798940977</v>
      </c>
      <c r="H132" s="53">
        <v>0.99999999987177746</v>
      </c>
      <c r="I132" s="53">
        <v>0.99999999987177746</v>
      </c>
    </row>
    <row r="133" spans="1:9" x14ac:dyDescent="0.35">
      <c r="A133" s="47" t="s">
        <v>1128</v>
      </c>
      <c r="B133" s="52">
        <v>56817373179</v>
      </c>
      <c r="C133" s="52">
        <v>212962306115.90002</v>
      </c>
      <c r="D133" s="52">
        <v>178461739034.19</v>
      </c>
      <c r="E133" s="52">
        <v>173776918639.66006</v>
      </c>
      <c r="F133" s="52">
        <v>170566620779.11002</v>
      </c>
      <c r="G133" s="52">
        <v>168747361875.80002</v>
      </c>
      <c r="H133" s="53">
        <v>0.81599848259102636</v>
      </c>
      <c r="I133" s="53">
        <v>0.80092399396859881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07F1-076B-462A-9AF3-176DB2239E76}">
  <dimension ref="A1:I143"/>
  <sheetViews>
    <sheetView workbookViewId="0">
      <selection activeCell="G10" sqref="G10"/>
    </sheetView>
  </sheetViews>
  <sheetFormatPr baseColWidth="10" defaultRowHeight="14.5" x14ac:dyDescent="0.35"/>
  <cols>
    <col min="1" max="1" width="93.26953125" style="48" customWidth="1"/>
    <col min="2" max="2" width="19.7265625" style="50" bestFit="1" customWidth="1"/>
    <col min="3" max="3" width="21.453125" style="50" bestFit="1" customWidth="1"/>
    <col min="4" max="7" width="19.7265625" style="50" bestFit="1" customWidth="1"/>
    <col min="8" max="8" width="17.81640625" style="54" bestFit="1" customWidth="1"/>
    <col min="9" max="9" width="17.54296875" style="54" bestFit="1" customWidth="1"/>
  </cols>
  <sheetData>
    <row r="1" spans="1:9" x14ac:dyDescent="0.35">
      <c r="A1" s="45" t="s">
        <v>2</v>
      </c>
      <c r="B1" s="49" t="s">
        <v>1465</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1108</v>
      </c>
      <c r="B4" s="18">
        <v>954529765923</v>
      </c>
      <c r="C4" s="18">
        <v>1007052958325.71</v>
      </c>
      <c r="D4" s="18">
        <v>999762780824.80005</v>
      </c>
      <c r="E4" s="18">
        <v>989406211868.91003</v>
      </c>
      <c r="F4" s="18">
        <v>981896529544.27002</v>
      </c>
      <c r="G4" s="18">
        <v>976446520415.88</v>
      </c>
      <c r="H4" s="31">
        <v>0.98247684363477883</v>
      </c>
      <c r="I4" s="31">
        <v>0.97501975583958944</v>
      </c>
    </row>
    <row r="5" spans="1:9" x14ac:dyDescent="0.35">
      <c r="A5" s="8" t="s">
        <v>909</v>
      </c>
      <c r="B5" s="19">
        <v>954529765923</v>
      </c>
      <c r="C5" s="19">
        <v>1007052958325.71</v>
      </c>
      <c r="D5" s="19">
        <v>999762780824.80005</v>
      </c>
      <c r="E5" s="19">
        <v>989406211868.91003</v>
      </c>
      <c r="F5" s="19">
        <v>981896529544.27002</v>
      </c>
      <c r="G5" s="19">
        <v>976446520415.88</v>
      </c>
      <c r="H5" s="32">
        <v>0.98247684363477883</v>
      </c>
      <c r="I5" s="32">
        <v>0.97501975583958944</v>
      </c>
    </row>
    <row r="6" spans="1:9" x14ac:dyDescent="0.35">
      <c r="A6" s="9" t="s">
        <v>1049</v>
      </c>
      <c r="B6" s="20">
        <v>954529765923</v>
      </c>
      <c r="C6" s="20">
        <v>1007052958325.71</v>
      </c>
      <c r="D6" s="20">
        <v>999762780824.80005</v>
      </c>
      <c r="E6" s="20">
        <v>989406211868.91003</v>
      </c>
      <c r="F6" s="20">
        <v>981896529544.27002</v>
      </c>
      <c r="G6" s="20">
        <v>976446520415.88</v>
      </c>
      <c r="H6" s="33">
        <v>0.98247684363477883</v>
      </c>
      <c r="I6" s="33">
        <v>0.97501975583958944</v>
      </c>
    </row>
    <row r="7" spans="1:9" x14ac:dyDescent="0.35">
      <c r="A7" s="14" t="s">
        <v>1050</v>
      </c>
      <c r="B7" s="21">
        <v>944542901918</v>
      </c>
      <c r="C7" s="21">
        <v>994222298420.70996</v>
      </c>
      <c r="D7" s="21">
        <v>987788238513.80005</v>
      </c>
      <c r="E7" s="21">
        <v>978582493753.23999</v>
      </c>
      <c r="F7" s="21">
        <v>972105637876.13</v>
      </c>
      <c r="G7" s="21">
        <v>968268393733.47998</v>
      </c>
      <c r="H7" s="34">
        <v>0.98426930808903268</v>
      </c>
      <c r="I7" s="34">
        <v>0.97775481340570258</v>
      </c>
    </row>
    <row r="8" spans="1:9" ht="29" x14ac:dyDescent="0.35">
      <c r="A8" s="10" t="s">
        <v>1153</v>
      </c>
      <c r="B8" s="22">
        <v>697500000</v>
      </c>
      <c r="C8" s="22">
        <v>1495770869</v>
      </c>
      <c r="D8" s="22">
        <v>1362223746.3600001</v>
      </c>
      <c r="E8" s="22">
        <v>1244951109.8</v>
      </c>
      <c r="F8" s="22">
        <v>1169923332</v>
      </c>
      <c r="G8" s="22">
        <v>1138316666</v>
      </c>
      <c r="H8" s="35">
        <v>0.83231404996696723</v>
      </c>
      <c r="I8" s="35">
        <v>0.78215410946073183</v>
      </c>
    </row>
    <row r="9" spans="1:9" x14ac:dyDescent="0.35">
      <c r="A9" s="47" t="s">
        <v>49</v>
      </c>
      <c r="B9" s="52">
        <v>117500000</v>
      </c>
      <c r="C9" s="52">
        <v>117500000</v>
      </c>
      <c r="D9" s="52">
        <v>107400000</v>
      </c>
      <c r="E9" s="52">
        <v>107400000</v>
      </c>
      <c r="F9" s="52">
        <v>107400000</v>
      </c>
      <c r="G9" s="52">
        <v>107400000</v>
      </c>
      <c r="H9" s="53">
        <v>0.91404255319148942</v>
      </c>
      <c r="I9" s="53">
        <v>0.91404255319148942</v>
      </c>
    </row>
    <row r="10" spans="1:9" x14ac:dyDescent="0.35">
      <c r="A10" s="47" t="s">
        <v>580</v>
      </c>
      <c r="B10" s="52">
        <v>580000000</v>
      </c>
      <c r="C10" s="52">
        <v>580000000</v>
      </c>
      <c r="D10" s="52">
        <v>580000000</v>
      </c>
      <c r="E10" s="52">
        <v>580000000</v>
      </c>
      <c r="F10" s="52">
        <v>580000000</v>
      </c>
      <c r="G10" s="52">
        <v>580000000</v>
      </c>
      <c r="H10" s="53">
        <v>1</v>
      </c>
      <c r="I10" s="53">
        <v>1</v>
      </c>
    </row>
    <row r="11" spans="1:9" x14ac:dyDescent="0.35">
      <c r="A11" s="47" t="s">
        <v>593</v>
      </c>
      <c r="B11" s="52">
        <v>0</v>
      </c>
      <c r="C11" s="52">
        <v>560000000</v>
      </c>
      <c r="D11" s="52">
        <v>527900000</v>
      </c>
      <c r="E11" s="52">
        <v>462173332</v>
      </c>
      <c r="F11" s="52">
        <v>441823332</v>
      </c>
      <c r="G11" s="52">
        <v>417916666</v>
      </c>
      <c r="H11" s="53">
        <v>0.82530952142857139</v>
      </c>
      <c r="I11" s="53">
        <v>0.78897023571428571</v>
      </c>
    </row>
    <row r="12" spans="1:9" x14ac:dyDescent="0.35">
      <c r="A12" s="47" t="s">
        <v>561</v>
      </c>
      <c r="B12" s="52">
        <v>0</v>
      </c>
      <c r="C12" s="52">
        <v>238270869</v>
      </c>
      <c r="D12" s="52">
        <v>146923746.36000001</v>
      </c>
      <c r="E12" s="52">
        <v>95377777.799999997</v>
      </c>
      <c r="F12" s="52">
        <v>40700000</v>
      </c>
      <c r="G12" s="52">
        <v>33000000</v>
      </c>
      <c r="H12" s="53">
        <v>0.40029139189482704</v>
      </c>
      <c r="I12" s="53">
        <v>0.17081399908773573</v>
      </c>
    </row>
    <row r="13" spans="1:9" ht="29" x14ac:dyDescent="0.35">
      <c r="A13" s="10" t="s">
        <v>1154</v>
      </c>
      <c r="B13" s="22">
        <v>2649375000</v>
      </c>
      <c r="C13" s="22">
        <v>5141615485</v>
      </c>
      <c r="D13" s="22">
        <v>3718859450.96</v>
      </c>
      <c r="E13" s="22">
        <v>3160706743.96</v>
      </c>
      <c r="F13" s="22">
        <v>2393637334</v>
      </c>
      <c r="G13" s="22">
        <v>2308192798</v>
      </c>
      <c r="H13" s="35">
        <v>0.61473028334789992</v>
      </c>
      <c r="I13" s="35">
        <v>0.46554187900342375</v>
      </c>
    </row>
    <row r="14" spans="1:9" x14ac:dyDescent="0.35">
      <c r="A14" s="47" t="s">
        <v>49</v>
      </c>
      <c r="B14" s="52">
        <v>1479375000</v>
      </c>
      <c r="C14" s="52">
        <v>1279375000</v>
      </c>
      <c r="D14" s="52">
        <v>1259680000</v>
      </c>
      <c r="E14" s="52">
        <v>1247223330</v>
      </c>
      <c r="F14" s="52">
        <v>1247223330</v>
      </c>
      <c r="G14" s="52">
        <v>1224476665</v>
      </c>
      <c r="H14" s="53">
        <v>0.97486923693209571</v>
      </c>
      <c r="I14" s="53">
        <v>0.97486923693209571</v>
      </c>
    </row>
    <row r="15" spans="1:9" x14ac:dyDescent="0.35">
      <c r="A15" s="47" t="s">
        <v>580</v>
      </c>
      <c r="B15" s="52">
        <v>1020000000</v>
      </c>
      <c r="C15" s="52">
        <v>1020000000</v>
      </c>
      <c r="D15" s="52">
        <v>1018396477</v>
      </c>
      <c r="E15" s="52">
        <v>965254975</v>
      </c>
      <c r="F15" s="52">
        <v>960732975</v>
      </c>
      <c r="G15" s="52">
        <v>912871879</v>
      </c>
      <c r="H15" s="53">
        <v>0.94632840686274511</v>
      </c>
      <c r="I15" s="53">
        <v>0.94189507352941182</v>
      </c>
    </row>
    <row r="16" spans="1:9" x14ac:dyDescent="0.35">
      <c r="A16" s="47" t="s">
        <v>624</v>
      </c>
      <c r="B16" s="52">
        <v>150000000</v>
      </c>
      <c r="C16" s="52">
        <v>150000000</v>
      </c>
      <c r="D16" s="52">
        <v>50000000</v>
      </c>
      <c r="E16" s="52">
        <v>49333333</v>
      </c>
      <c r="F16" s="52">
        <v>49333333</v>
      </c>
      <c r="G16" s="52">
        <v>45000000</v>
      </c>
      <c r="H16" s="53">
        <v>0.32888888666666666</v>
      </c>
      <c r="I16" s="53">
        <v>0.32888888666666666</v>
      </c>
    </row>
    <row r="17" spans="1:9" x14ac:dyDescent="0.35">
      <c r="A17" s="47" t="s">
        <v>591</v>
      </c>
      <c r="B17" s="52">
        <v>0</v>
      </c>
      <c r="C17" s="52">
        <v>55163709</v>
      </c>
      <c r="D17" s="52">
        <v>10503442</v>
      </c>
      <c r="E17" s="52">
        <v>10503442</v>
      </c>
      <c r="F17" s="52">
        <v>10503442</v>
      </c>
      <c r="G17" s="52">
        <v>0</v>
      </c>
      <c r="H17" s="53">
        <v>0.1904049272683967</v>
      </c>
      <c r="I17" s="53">
        <v>0.1904049272683967</v>
      </c>
    </row>
    <row r="18" spans="1:9" x14ac:dyDescent="0.35">
      <c r="A18" s="47" t="s">
        <v>593</v>
      </c>
      <c r="B18" s="52">
        <v>0</v>
      </c>
      <c r="C18" s="52">
        <v>1992622303</v>
      </c>
      <c r="D18" s="52">
        <v>1222922161.96</v>
      </c>
      <c r="E18" s="52">
        <v>768009889.96000004</v>
      </c>
      <c r="F18" s="52">
        <v>47013000</v>
      </c>
      <c r="G18" s="52">
        <v>47013000</v>
      </c>
      <c r="H18" s="53">
        <v>0.38542672577925075</v>
      </c>
      <c r="I18" s="53">
        <v>2.3593532968701293E-2</v>
      </c>
    </row>
    <row r="19" spans="1:9" x14ac:dyDescent="0.35">
      <c r="A19" s="47" t="s">
        <v>541</v>
      </c>
      <c r="B19" s="52">
        <v>0</v>
      </c>
      <c r="C19" s="52">
        <v>274057130</v>
      </c>
      <c r="D19" s="52">
        <v>78831254</v>
      </c>
      <c r="E19" s="52">
        <v>78831254</v>
      </c>
      <c r="F19" s="52">
        <v>78831254</v>
      </c>
      <c r="G19" s="52">
        <v>78831254</v>
      </c>
      <c r="H19" s="53">
        <v>0.28764533146793153</v>
      </c>
      <c r="I19" s="53">
        <v>0.28764533146793153</v>
      </c>
    </row>
    <row r="20" spans="1:9" x14ac:dyDescent="0.35">
      <c r="A20" s="47" t="s">
        <v>552</v>
      </c>
      <c r="B20" s="52">
        <v>0</v>
      </c>
      <c r="C20" s="52">
        <v>134400</v>
      </c>
      <c r="D20" s="52">
        <v>0</v>
      </c>
      <c r="E20" s="52">
        <v>0</v>
      </c>
      <c r="F20" s="52">
        <v>0</v>
      </c>
      <c r="G20" s="52">
        <v>0</v>
      </c>
      <c r="H20" s="53">
        <v>0</v>
      </c>
      <c r="I20" s="53">
        <v>0</v>
      </c>
    </row>
    <row r="21" spans="1:9" x14ac:dyDescent="0.35">
      <c r="A21" s="47" t="s">
        <v>561</v>
      </c>
      <c r="B21" s="52">
        <v>0</v>
      </c>
      <c r="C21" s="52">
        <v>144934695</v>
      </c>
      <c r="D21" s="52">
        <v>78526116</v>
      </c>
      <c r="E21" s="52">
        <v>41550520</v>
      </c>
      <c r="F21" s="52">
        <v>0</v>
      </c>
      <c r="G21" s="52">
        <v>0</v>
      </c>
      <c r="H21" s="53">
        <v>0.28668442707938219</v>
      </c>
      <c r="I21" s="53">
        <v>0</v>
      </c>
    </row>
    <row r="22" spans="1:9" x14ac:dyDescent="0.35">
      <c r="A22" s="47" t="s">
        <v>563</v>
      </c>
      <c r="B22" s="52">
        <v>0</v>
      </c>
      <c r="C22" s="52">
        <v>225328248</v>
      </c>
      <c r="D22" s="52">
        <v>0</v>
      </c>
      <c r="E22" s="52">
        <v>0</v>
      </c>
      <c r="F22" s="52">
        <v>0</v>
      </c>
      <c r="G22" s="52">
        <v>0</v>
      </c>
      <c r="H22" s="53">
        <v>0</v>
      </c>
      <c r="I22" s="53">
        <v>0</v>
      </c>
    </row>
    <row r="23" spans="1:9" ht="29" x14ac:dyDescent="0.35">
      <c r="A23" s="10" t="s">
        <v>1155</v>
      </c>
      <c r="B23" s="22">
        <v>1240490927</v>
      </c>
      <c r="C23" s="22">
        <v>1277450927</v>
      </c>
      <c r="D23" s="22">
        <v>1259948257</v>
      </c>
      <c r="E23" s="22">
        <v>1240031590</v>
      </c>
      <c r="F23" s="22">
        <v>1182075219</v>
      </c>
      <c r="G23" s="22">
        <v>1078066663</v>
      </c>
      <c r="H23" s="35">
        <v>0.97070780864523964</v>
      </c>
      <c r="I23" s="35">
        <v>0.92533904357173014</v>
      </c>
    </row>
    <row r="24" spans="1:9" x14ac:dyDescent="0.35">
      <c r="A24" s="47" t="s">
        <v>570</v>
      </c>
      <c r="B24" s="52">
        <v>1240490927</v>
      </c>
      <c r="C24" s="52">
        <v>1277450927</v>
      </c>
      <c r="D24" s="52">
        <v>1259948257</v>
      </c>
      <c r="E24" s="52">
        <v>1240031590</v>
      </c>
      <c r="F24" s="52">
        <v>1182075219</v>
      </c>
      <c r="G24" s="52">
        <v>1078066663</v>
      </c>
      <c r="H24" s="53">
        <v>0.97070780864523964</v>
      </c>
      <c r="I24" s="53">
        <v>0.92533904357173014</v>
      </c>
    </row>
    <row r="25" spans="1:9" x14ac:dyDescent="0.35">
      <c r="A25" s="10" t="s">
        <v>1156</v>
      </c>
      <c r="B25" s="22">
        <v>257224004</v>
      </c>
      <c r="C25" s="22">
        <v>257541687</v>
      </c>
      <c r="D25" s="22">
        <v>237224004</v>
      </c>
      <c r="E25" s="22">
        <v>233234671</v>
      </c>
      <c r="F25" s="22">
        <v>233234671</v>
      </c>
      <c r="G25" s="22">
        <v>227030671</v>
      </c>
      <c r="H25" s="35">
        <v>0.90561910080211594</v>
      </c>
      <c r="I25" s="35">
        <v>0.90561910080211594</v>
      </c>
    </row>
    <row r="26" spans="1:9" x14ac:dyDescent="0.35">
      <c r="A26" s="47" t="s">
        <v>577</v>
      </c>
      <c r="B26" s="52">
        <v>20000000</v>
      </c>
      <c r="C26" s="52">
        <v>20000000</v>
      </c>
      <c r="D26" s="52">
        <v>0</v>
      </c>
      <c r="E26" s="52">
        <v>0</v>
      </c>
      <c r="F26" s="52">
        <v>0</v>
      </c>
      <c r="G26" s="52">
        <v>0</v>
      </c>
      <c r="H26" s="53">
        <v>0</v>
      </c>
      <c r="I26" s="53">
        <v>0</v>
      </c>
    </row>
    <row r="27" spans="1:9" x14ac:dyDescent="0.35">
      <c r="A27" s="47" t="s">
        <v>570</v>
      </c>
      <c r="B27" s="52">
        <v>237224004</v>
      </c>
      <c r="C27" s="52">
        <v>237224004</v>
      </c>
      <c r="D27" s="52">
        <v>237224004</v>
      </c>
      <c r="E27" s="52">
        <v>233234671</v>
      </c>
      <c r="F27" s="52">
        <v>233234671</v>
      </c>
      <c r="G27" s="52">
        <v>227030671</v>
      </c>
      <c r="H27" s="53">
        <v>0.98318326588906235</v>
      </c>
      <c r="I27" s="53">
        <v>0.98318326588906235</v>
      </c>
    </row>
    <row r="28" spans="1:9" x14ac:dyDescent="0.35">
      <c r="A28" s="47" t="s">
        <v>558</v>
      </c>
      <c r="B28" s="52">
        <v>0</v>
      </c>
      <c r="C28" s="52">
        <v>317683</v>
      </c>
      <c r="D28" s="52">
        <v>0</v>
      </c>
      <c r="E28" s="52">
        <v>0</v>
      </c>
      <c r="F28" s="52">
        <v>0</v>
      </c>
      <c r="G28" s="52">
        <v>0</v>
      </c>
      <c r="H28" s="53">
        <v>0</v>
      </c>
      <c r="I28" s="53">
        <v>0</v>
      </c>
    </row>
    <row r="29" spans="1:9" ht="29" x14ac:dyDescent="0.35">
      <c r="A29" s="10" t="s">
        <v>1157</v>
      </c>
      <c r="B29" s="22">
        <v>150000000</v>
      </c>
      <c r="C29" s="22">
        <v>150000000</v>
      </c>
      <c r="D29" s="22">
        <v>144600000</v>
      </c>
      <c r="E29" s="22">
        <v>140840000</v>
      </c>
      <c r="F29" s="22">
        <v>140840000</v>
      </c>
      <c r="G29" s="22">
        <v>139720000</v>
      </c>
      <c r="H29" s="35">
        <v>0.93893333333333329</v>
      </c>
      <c r="I29" s="35">
        <v>0.93893333333333329</v>
      </c>
    </row>
    <row r="30" spans="1:9" x14ac:dyDescent="0.35">
      <c r="A30" s="47" t="s">
        <v>49</v>
      </c>
      <c r="B30" s="52">
        <v>150000000</v>
      </c>
      <c r="C30" s="52">
        <v>150000000</v>
      </c>
      <c r="D30" s="52">
        <v>144600000</v>
      </c>
      <c r="E30" s="52">
        <v>140840000</v>
      </c>
      <c r="F30" s="52">
        <v>140840000</v>
      </c>
      <c r="G30" s="52">
        <v>139720000</v>
      </c>
      <c r="H30" s="53">
        <v>0.93893333333333329</v>
      </c>
      <c r="I30" s="53">
        <v>0.93893333333333329</v>
      </c>
    </row>
    <row r="31" spans="1:9" ht="29" x14ac:dyDescent="0.35">
      <c r="A31" s="10" t="s">
        <v>1158</v>
      </c>
      <c r="B31" s="22">
        <v>22581843874</v>
      </c>
      <c r="C31" s="22">
        <v>44791674689.709999</v>
      </c>
      <c r="D31" s="22">
        <v>43606948106.479996</v>
      </c>
      <c r="E31" s="22">
        <v>35118935950.479996</v>
      </c>
      <c r="F31" s="22">
        <v>29542133632.129997</v>
      </c>
      <c r="G31" s="22">
        <v>25972575814.48</v>
      </c>
      <c r="H31" s="35">
        <v>0.78405052264205422</v>
      </c>
      <c r="I31" s="35">
        <v>0.65954519085924501</v>
      </c>
    </row>
    <row r="32" spans="1:9" x14ac:dyDescent="0.35">
      <c r="A32" s="47" t="s">
        <v>49</v>
      </c>
      <c r="B32" s="52">
        <v>22541843874</v>
      </c>
      <c r="C32" s="52">
        <v>22541843874</v>
      </c>
      <c r="D32" s="52">
        <v>22521843873.77</v>
      </c>
      <c r="E32" s="52">
        <v>22510777451.77</v>
      </c>
      <c r="F32" s="52">
        <v>18282002369.419998</v>
      </c>
      <c r="G32" s="52">
        <v>17328331797.77</v>
      </c>
      <c r="H32" s="53">
        <v>0.99862183313824515</v>
      </c>
      <c r="I32" s="53">
        <v>0.81102515267203368</v>
      </c>
    </row>
    <row r="33" spans="1:9" x14ac:dyDescent="0.35">
      <c r="A33" s="47" t="s">
        <v>576</v>
      </c>
      <c r="B33" s="52">
        <v>20000000</v>
      </c>
      <c r="C33" s="52">
        <v>20000000</v>
      </c>
      <c r="D33" s="52">
        <v>0</v>
      </c>
      <c r="E33" s="52">
        <v>0</v>
      </c>
      <c r="F33" s="52">
        <v>0</v>
      </c>
      <c r="G33" s="52">
        <v>0</v>
      </c>
      <c r="H33" s="53">
        <v>0</v>
      </c>
      <c r="I33" s="53">
        <v>0</v>
      </c>
    </row>
    <row r="34" spans="1:9" x14ac:dyDescent="0.35">
      <c r="A34" s="47" t="s">
        <v>624</v>
      </c>
      <c r="B34" s="52">
        <v>20000000</v>
      </c>
      <c r="C34" s="52">
        <v>20000000</v>
      </c>
      <c r="D34" s="52">
        <v>0</v>
      </c>
      <c r="E34" s="52">
        <v>0</v>
      </c>
      <c r="F34" s="52">
        <v>0</v>
      </c>
      <c r="G34" s="52">
        <v>0</v>
      </c>
      <c r="H34" s="53">
        <v>0</v>
      </c>
      <c r="I34" s="53">
        <v>0</v>
      </c>
    </row>
    <row r="35" spans="1:9" x14ac:dyDescent="0.35">
      <c r="A35" s="47" t="s">
        <v>588</v>
      </c>
      <c r="B35" s="52">
        <v>0</v>
      </c>
      <c r="C35" s="52">
        <v>254861959.71000001</v>
      </c>
      <c r="D35" s="52">
        <v>254861959.71000001</v>
      </c>
      <c r="E35" s="52">
        <v>254861959.71000001</v>
      </c>
      <c r="F35" s="52">
        <v>254861959.71000001</v>
      </c>
      <c r="G35" s="52">
        <v>254861959.71000001</v>
      </c>
      <c r="H35" s="53">
        <v>1</v>
      </c>
      <c r="I35" s="53">
        <v>1</v>
      </c>
    </row>
    <row r="36" spans="1:9" x14ac:dyDescent="0.35">
      <c r="A36" s="47" t="s">
        <v>98</v>
      </c>
      <c r="B36" s="52">
        <v>0</v>
      </c>
      <c r="C36" s="52">
        <v>15000000000</v>
      </c>
      <c r="D36" s="52">
        <v>13998574056</v>
      </c>
      <c r="E36" s="52">
        <v>8170083817</v>
      </c>
      <c r="F36" s="52">
        <v>7517906037</v>
      </c>
      <c r="G36" s="52">
        <v>5435228249</v>
      </c>
      <c r="H36" s="53">
        <v>0.54467225446666667</v>
      </c>
      <c r="I36" s="53">
        <v>0.50119373580000004</v>
      </c>
    </row>
    <row r="37" spans="1:9" x14ac:dyDescent="0.35">
      <c r="A37" s="47" t="s">
        <v>586</v>
      </c>
      <c r="B37" s="52">
        <v>0</v>
      </c>
      <c r="C37" s="52">
        <v>3157941864</v>
      </c>
      <c r="D37" s="52">
        <v>3157941864</v>
      </c>
      <c r="E37" s="52">
        <v>3157941864</v>
      </c>
      <c r="F37" s="52">
        <v>2954153808</v>
      </c>
      <c r="G37" s="52">
        <v>2954153808</v>
      </c>
      <c r="H37" s="53">
        <v>1</v>
      </c>
      <c r="I37" s="53">
        <v>0.9354680786485815</v>
      </c>
    </row>
    <row r="38" spans="1:9" x14ac:dyDescent="0.35">
      <c r="A38" s="47" t="s">
        <v>587</v>
      </c>
      <c r="B38" s="52">
        <v>0</v>
      </c>
      <c r="C38" s="52">
        <v>1230799304</v>
      </c>
      <c r="D38" s="52">
        <v>1230799304</v>
      </c>
      <c r="E38" s="52">
        <v>1025270858</v>
      </c>
      <c r="F38" s="52">
        <v>533209458</v>
      </c>
      <c r="G38" s="52">
        <v>0</v>
      </c>
      <c r="H38" s="53">
        <v>0.83301221788796198</v>
      </c>
      <c r="I38" s="53">
        <v>0.4332220990596205</v>
      </c>
    </row>
    <row r="39" spans="1:9" x14ac:dyDescent="0.35">
      <c r="A39" s="47" t="s">
        <v>593</v>
      </c>
      <c r="B39" s="52">
        <v>0</v>
      </c>
      <c r="C39" s="52">
        <v>6232761</v>
      </c>
      <c r="D39" s="52">
        <v>0</v>
      </c>
      <c r="E39" s="52">
        <v>0</v>
      </c>
      <c r="F39" s="52">
        <v>0</v>
      </c>
      <c r="G39" s="52">
        <v>0</v>
      </c>
      <c r="H39" s="53">
        <v>0</v>
      </c>
      <c r="I39" s="53">
        <v>0</v>
      </c>
    </row>
    <row r="40" spans="1:9" x14ac:dyDescent="0.35">
      <c r="A40" s="47" t="s">
        <v>541</v>
      </c>
      <c r="B40" s="52">
        <v>0</v>
      </c>
      <c r="C40" s="52">
        <v>73231586</v>
      </c>
      <c r="D40" s="52">
        <v>0</v>
      </c>
      <c r="E40" s="52">
        <v>0</v>
      </c>
      <c r="F40" s="52">
        <v>0</v>
      </c>
      <c r="G40" s="52">
        <v>0</v>
      </c>
      <c r="H40" s="53">
        <v>0</v>
      </c>
      <c r="I40" s="53">
        <v>0</v>
      </c>
    </row>
    <row r="41" spans="1:9" x14ac:dyDescent="0.35">
      <c r="A41" s="47" t="s">
        <v>561</v>
      </c>
      <c r="B41" s="52">
        <v>0</v>
      </c>
      <c r="C41" s="52">
        <v>19106973</v>
      </c>
      <c r="D41" s="52">
        <v>0</v>
      </c>
      <c r="E41" s="52">
        <v>0</v>
      </c>
      <c r="F41" s="52">
        <v>0</v>
      </c>
      <c r="G41" s="52">
        <v>0</v>
      </c>
      <c r="H41" s="53">
        <v>0</v>
      </c>
      <c r="I41" s="53">
        <v>0</v>
      </c>
    </row>
    <row r="42" spans="1:9" x14ac:dyDescent="0.35">
      <c r="A42" s="47" t="s">
        <v>555</v>
      </c>
      <c r="B42" s="52">
        <v>0</v>
      </c>
      <c r="C42" s="52">
        <v>2379439420</v>
      </c>
      <c r="D42" s="52">
        <v>2379439420</v>
      </c>
      <c r="E42" s="52">
        <v>0</v>
      </c>
      <c r="F42" s="52">
        <v>0</v>
      </c>
      <c r="G42" s="52">
        <v>0</v>
      </c>
      <c r="H42" s="53">
        <v>0</v>
      </c>
      <c r="I42" s="53">
        <v>0</v>
      </c>
    </row>
    <row r="43" spans="1:9" x14ac:dyDescent="0.35">
      <c r="A43" s="47" t="s">
        <v>594</v>
      </c>
      <c r="B43" s="52">
        <v>0</v>
      </c>
      <c r="C43" s="52">
        <v>63487629</v>
      </c>
      <c r="D43" s="52">
        <v>63487629</v>
      </c>
      <c r="E43" s="52">
        <v>0</v>
      </c>
      <c r="F43" s="52">
        <v>0</v>
      </c>
      <c r="G43" s="52">
        <v>0</v>
      </c>
      <c r="H43" s="53">
        <v>0</v>
      </c>
      <c r="I43" s="53">
        <v>0</v>
      </c>
    </row>
    <row r="44" spans="1:9" x14ac:dyDescent="0.35">
      <c r="A44" s="47" t="s">
        <v>556</v>
      </c>
      <c r="B44" s="52">
        <v>0</v>
      </c>
      <c r="C44" s="52">
        <v>24729319</v>
      </c>
      <c r="D44" s="52">
        <v>0</v>
      </c>
      <c r="E44" s="52">
        <v>0</v>
      </c>
      <c r="F44" s="52">
        <v>0</v>
      </c>
      <c r="G44" s="52">
        <v>0</v>
      </c>
      <c r="H44" s="53">
        <v>0</v>
      </c>
      <c r="I44" s="53">
        <v>0</v>
      </c>
    </row>
    <row r="45" spans="1:9" ht="29" x14ac:dyDescent="0.35">
      <c r="A45" s="10" t="s">
        <v>1159</v>
      </c>
      <c r="B45" s="22">
        <v>916283369272</v>
      </c>
      <c r="C45" s="22">
        <v>940425145922</v>
      </c>
      <c r="D45" s="22">
        <v>936775336108</v>
      </c>
      <c r="E45" s="22">
        <v>936770008184</v>
      </c>
      <c r="F45" s="22">
        <v>936770008184</v>
      </c>
      <c r="G45" s="22">
        <v>936739344282</v>
      </c>
      <c r="H45" s="35">
        <v>0.99611331347970655</v>
      </c>
      <c r="I45" s="35">
        <v>0.99611331347970655</v>
      </c>
    </row>
    <row r="46" spans="1:9" x14ac:dyDescent="0.35">
      <c r="A46" s="47" t="s">
        <v>49</v>
      </c>
      <c r="B46" s="52">
        <v>1320000000</v>
      </c>
      <c r="C46" s="52">
        <v>1320000000</v>
      </c>
      <c r="D46" s="52">
        <v>1320000000</v>
      </c>
      <c r="E46" s="52">
        <v>1320000000</v>
      </c>
      <c r="F46" s="52">
        <v>1320000000</v>
      </c>
      <c r="G46" s="52">
        <v>1320000000</v>
      </c>
      <c r="H46" s="53">
        <v>1</v>
      </c>
      <c r="I46" s="53">
        <v>1</v>
      </c>
    </row>
    <row r="47" spans="1:9" x14ac:dyDescent="0.35">
      <c r="A47" s="47" t="s">
        <v>622</v>
      </c>
      <c r="B47" s="52">
        <v>12933675500</v>
      </c>
      <c r="C47" s="52">
        <v>13681003135</v>
      </c>
      <c r="D47" s="52">
        <v>13581082374</v>
      </c>
      <c r="E47" s="52">
        <v>13581082374</v>
      </c>
      <c r="F47" s="52">
        <v>13581082374</v>
      </c>
      <c r="G47" s="52">
        <v>13581082374</v>
      </c>
      <c r="H47" s="53">
        <v>0.99269638636772373</v>
      </c>
      <c r="I47" s="53">
        <v>0.99269638636772373</v>
      </c>
    </row>
    <row r="48" spans="1:9" x14ac:dyDescent="0.35">
      <c r="A48" s="47" t="s">
        <v>579</v>
      </c>
      <c r="B48" s="52">
        <v>476053295</v>
      </c>
      <c r="C48" s="52">
        <v>476053295</v>
      </c>
      <c r="D48" s="52">
        <v>460618074</v>
      </c>
      <c r="E48" s="52">
        <v>456429810</v>
      </c>
      <c r="F48" s="52">
        <v>456429810</v>
      </c>
      <c r="G48" s="52">
        <v>456429810</v>
      </c>
      <c r="H48" s="53">
        <v>0.95877880647795954</v>
      </c>
      <c r="I48" s="53">
        <v>0.95877880647795954</v>
      </c>
    </row>
    <row r="49" spans="1:9" x14ac:dyDescent="0.35">
      <c r="A49" s="47" t="s">
        <v>625</v>
      </c>
      <c r="B49" s="52">
        <v>624376680282</v>
      </c>
      <c r="C49" s="52">
        <v>632359592732</v>
      </c>
      <c r="D49" s="52">
        <v>629333092301</v>
      </c>
      <c r="E49" s="52">
        <v>629333092301</v>
      </c>
      <c r="F49" s="52">
        <v>629333092301</v>
      </c>
      <c r="G49" s="52">
        <v>629333092301</v>
      </c>
      <c r="H49" s="53">
        <v>0.9952139566383037</v>
      </c>
      <c r="I49" s="53">
        <v>0.9952139566383037</v>
      </c>
    </row>
    <row r="50" spans="1:9" x14ac:dyDescent="0.35">
      <c r="A50" s="47" t="s">
        <v>578</v>
      </c>
      <c r="B50" s="52">
        <v>3650531352</v>
      </c>
      <c r="C50" s="52">
        <v>3650531352</v>
      </c>
      <c r="D50" s="52">
        <v>3606465884</v>
      </c>
      <c r="E50" s="52">
        <v>3606465884</v>
      </c>
      <c r="F50" s="52">
        <v>3606465884</v>
      </c>
      <c r="G50" s="52">
        <v>3606465884</v>
      </c>
      <c r="H50" s="53">
        <v>0.98792902628384272</v>
      </c>
      <c r="I50" s="53">
        <v>0.98792902628384272</v>
      </c>
    </row>
    <row r="51" spans="1:9" x14ac:dyDescent="0.35">
      <c r="A51" s="47" t="s">
        <v>595</v>
      </c>
      <c r="B51" s="52">
        <v>273520428843</v>
      </c>
      <c r="C51" s="52">
        <v>288436273913</v>
      </c>
      <c r="D51" s="52">
        <v>288436273913</v>
      </c>
      <c r="E51" s="52">
        <v>288436273913</v>
      </c>
      <c r="F51" s="52">
        <v>288436273913</v>
      </c>
      <c r="G51" s="52">
        <v>288436273913</v>
      </c>
      <c r="H51" s="53">
        <v>1</v>
      </c>
      <c r="I51" s="53">
        <v>1</v>
      </c>
    </row>
    <row r="52" spans="1:9" x14ac:dyDescent="0.35">
      <c r="A52" s="47" t="s">
        <v>581</v>
      </c>
      <c r="B52" s="52">
        <v>6000000</v>
      </c>
      <c r="C52" s="52">
        <v>6000000</v>
      </c>
      <c r="D52" s="52">
        <v>6000000</v>
      </c>
      <c r="E52" s="52">
        <v>6000000</v>
      </c>
      <c r="F52" s="52">
        <v>6000000</v>
      </c>
      <c r="G52" s="52">
        <v>6000000</v>
      </c>
      <c r="H52" s="53">
        <v>1</v>
      </c>
      <c r="I52" s="53">
        <v>1</v>
      </c>
    </row>
    <row r="53" spans="1:9" x14ac:dyDescent="0.35">
      <c r="A53" s="47" t="s">
        <v>591</v>
      </c>
      <c r="B53" s="52">
        <v>0</v>
      </c>
      <c r="C53" s="52">
        <v>12309003</v>
      </c>
      <c r="D53" s="52">
        <v>0</v>
      </c>
      <c r="E53" s="52">
        <v>0</v>
      </c>
      <c r="F53" s="52">
        <v>0</v>
      </c>
      <c r="G53" s="52">
        <v>0</v>
      </c>
      <c r="H53" s="53">
        <v>0</v>
      </c>
      <c r="I53" s="53">
        <v>0</v>
      </c>
    </row>
    <row r="54" spans="1:9" x14ac:dyDescent="0.35">
      <c r="A54" s="47" t="s">
        <v>541</v>
      </c>
      <c r="B54" s="52">
        <v>0</v>
      </c>
      <c r="C54" s="52">
        <v>30432562</v>
      </c>
      <c r="D54" s="52">
        <v>0</v>
      </c>
      <c r="E54" s="52">
        <v>0</v>
      </c>
      <c r="F54" s="52">
        <v>0</v>
      </c>
      <c r="G54" s="52">
        <v>0</v>
      </c>
      <c r="H54" s="53">
        <v>0</v>
      </c>
      <c r="I54" s="53">
        <v>0</v>
      </c>
    </row>
    <row r="55" spans="1:9" x14ac:dyDescent="0.35">
      <c r="A55" s="47" t="s">
        <v>561</v>
      </c>
      <c r="B55" s="52">
        <v>0</v>
      </c>
      <c r="C55" s="52">
        <v>421146368</v>
      </c>
      <c r="D55" s="52">
        <v>0</v>
      </c>
      <c r="E55" s="52">
        <v>0</v>
      </c>
      <c r="F55" s="52">
        <v>0</v>
      </c>
      <c r="G55" s="52">
        <v>0</v>
      </c>
      <c r="H55" s="53">
        <v>0</v>
      </c>
      <c r="I55" s="53">
        <v>0</v>
      </c>
    </row>
    <row r="56" spans="1:9" x14ac:dyDescent="0.35">
      <c r="A56" s="47" t="s">
        <v>566</v>
      </c>
      <c r="B56" s="52">
        <v>0</v>
      </c>
      <c r="C56" s="52">
        <v>31803562</v>
      </c>
      <c r="D56" s="52">
        <v>31803562</v>
      </c>
      <c r="E56" s="52">
        <v>30663902</v>
      </c>
      <c r="F56" s="52">
        <v>30663902</v>
      </c>
      <c r="G56" s="52">
        <v>0</v>
      </c>
      <c r="H56" s="53">
        <v>0.96416564911817115</v>
      </c>
      <c r="I56" s="53">
        <v>0.96416564911817115</v>
      </c>
    </row>
    <row r="57" spans="1:9" x14ac:dyDescent="0.35">
      <c r="A57" s="10" t="s">
        <v>1160</v>
      </c>
      <c r="B57" s="22">
        <v>683098841</v>
      </c>
      <c r="C57" s="22">
        <v>683098841</v>
      </c>
      <c r="D57" s="22">
        <v>683098841</v>
      </c>
      <c r="E57" s="22">
        <v>673785504</v>
      </c>
      <c r="F57" s="22">
        <v>673785504</v>
      </c>
      <c r="G57" s="22">
        <v>665146839</v>
      </c>
      <c r="H57" s="35">
        <v>0.98636604772105008</v>
      </c>
      <c r="I57" s="35">
        <v>0.98636604772105008</v>
      </c>
    </row>
    <row r="58" spans="1:9" x14ac:dyDescent="0.35">
      <c r="A58" s="47" t="s">
        <v>570</v>
      </c>
      <c r="B58" s="52">
        <v>683098841</v>
      </c>
      <c r="C58" s="52">
        <v>683098841</v>
      </c>
      <c r="D58" s="52">
        <v>683098841</v>
      </c>
      <c r="E58" s="52">
        <v>673785504</v>
      </c>
      <c r="F58" s="52">
        <v>673785504</v>
      </c>
      <c r="G58" s="52">
        <v>665146839</v>
      </c>
      <c r="H58" s="53">
        <v>0.98636604772105008</v>
      </c>
      <c r="I58" s="53">
        <v>0.98636604772105008</v>
      </c>
    </row>
    <row r="59" spans="1:9" x14ac:dyDescent="0.35">
      <c r="A59" s="14" t="s">
        <v>1054</v>
      </c>
      <c r="B59" s="21">
        <v>420263996</v>
      </c>
      <c r="C59" s="21">
        <v>420263996</v>
      </c>
      <c r="D59" s="21">
        <v>417448662</v>
      </c>
      <c r="E59" s="21">
        <v>417448662</v>
      </c>
      <c r="F59" s="21">
        <v>414515329</v>
      </c>
      <c r="G59" s="21">
        <v>411171329</v>
      </c>
      <c r="H59" s="34">
        <v>0.9933010345240233</v>
      </c>
      <c r="I59" s="34">
        <v>0.98632129553158299</v>
      </c>
    </row>
    <row r="60" spans="1:9" ht="29" x14ac:dyDescent="0.35">
      <c r="A60" s="10" t="s">
        <v>1161</v>
      </c>
      <c r="B60" s="22">
        <v>420263996</v>
      </c>
      <c r="C60" s="22">
        <v>420263996</v>
      </c>
      <c r="D60" s="22">
        <v>417448662</v>
      </c>
      <c r="E60" s="22">
        <v>417448662</v>
      </c>
      <c r="F60" s="22">
        <v>414515329</v>
      </c>
      <c r="G60" s="22">
        <v>411171329</v>
      </c>
      <c r="H60" s="35">
        <v>0.9933010345240233</v>
      </c>
      <c r="I60" s="35">
        <v>0.98632129553158299</v>
      </c>
    </row>
    <row r="61" spans="1:9" x14ac:dyDescent="0.35">
      <c r="A61" s="47" t="s">
        <v>570</v>
      </c>
      <c r="B61" s="52">
        <v>420263996</v>
      </c>
      <c r="C61" s="52">
        <v>420263996</v>
      </c>
      <c r="D61" s="52">
        <v>417448662</v>
      </c>
      <c r="E61" s="52">
        <v>417448662</v>
      </c>
      <c r="F61" s="52">
        <v>414515329</v>
      </c>
      <c r="G61" s="52">
        <v>411171329</v>
      </c>
      <c r="H61" s="53">
        <v>0.9933010345240233</v>
      </c>
      <c r="I61" s="53">
        <v>0.98632129553158299</v>
      </c>
    </row>
    <row r="62" spans="1:9" x14ac:dyDescent="0.35">
      <c r="A62" s="14" t="s">
        <v>1059</v>
      </c>
      <c r="B62" s="21">
        <v>776426433</v>
      </c>
      <c r="C62" s="21">
        <v>1146837430</v>
      </c>
      <c r="D62" s="21">
        <v>1135110752</v>
      </c>
      <c r="E62" s="21">
        <v>954734184.67000008</v>
      </c>
      <c r="F62" s="21">
        <v>826075950.67000008</v>
      </c>
      <c r="G62" s="21">
        <v>622811332</v>
      </c>
      <c r="H62" s="34">
        <v>0.83249304539179547</v>
      </c>
      <c r="I62" s="34">
        <v>0.72030780393172211</v>
      </c>
    </row>
    <row r="63" spans="1:9" ht="29" x14ac:dyDescent="0.35">
      <c r="A63" s="10" t="s">
        <v>1162</v>
      </c>
      <c r="B63" s="22">
        <v>347547200</v>
      </c>
      <c r="C63" s="22">
        <v>458209290</v>
      </c>
      <c r="D63" s="22">
        <v>449024911</v>
      </c>
      <c r="E63" s="22">
        <v>424857864.67000002</v>
      </c>
      <c r="F63" s="22">
        <v>383278984.67000002</v>
      </c>
      <c r="G63" s="22">
        <v>273910665</v>
      </c>
      <c r="H63" s="35">
        <v>0.92721355490195323</v>
      </c>
      <c r="I63" s="35">
        <v>0.83647144009236485</v>
      </c>
    </row>
    <row r="64" spans="1:9" x14ac:dyDescent="0.35">
      <c r="A64" s="47" t="s">
        <v>570</v>
      </c>
      <c r="B64" s="52">
        <v>347547200</v>
      </c>
      <c r="C64" s="52">
        <v>458209290</v>
      </c>
      <c r="D64" s="52">
        <v>449024911</v>
      </c>
      <c r="E64" s="52">
        <v>424857864.67000002</v>
      </c>
      <c r="F64" s="52">
        <v>383278984.67000002</v>
      </c>
      <c r="G64" s="52">
        <v>273910665</v>
      </c>
      <c r="H64" s="53">
        <v>0.92721355490195323</v>
      </c>
      <c r="I64" s="53">
        <v>0.83647144009236485</v>
      </c>
    </row>
    <row r="65" spans="1:9" ht="29" x14ac:dyDescent="0.35">
      <c r="A65" s="10" t="s">
        <v>1163</v>
      </c>
      <c r="B65" s="22">
        <v>428879233</v>
      </c>
      <c r="C65" s="22">
        <v>688628140</v>
      </c>
      <c r="D65" s="22">
        <v>686085841</v>
      </c>
      <c r="E65" s="22">
        <v>529876320</v>
      </c>
      <c r="F65" s="22">
        <v>442796966</v>
      </c>
      <c r="G65" s="22">
        <v>348900667</v>
      </c>
      <c r="H65" s="35">
        <v>0.76946655127976615</v>
      </c>
      <c r="I65" s="35">
        <v>0.64301317398966584</v>
      </c>
    </row>
    <row r="66" spans="1:9" x14ac:dyDescent="0.35">
      <c r="A66" s="47" t="s">
        <v>49</v>
      </c>
      <c r="B66" s="52">
        <v>293750000</v>
      </c>
      <c r="C66" s="52">
        <v>293750000</v>
      </c>
      <c r="D66" s="52">
        <v>291328660</v>
      </c>
      <c r="E66" s="52">
        <v>278488659</v>
      </c>
      <c r="F66" s="52">
        <v>278415214</v>
      </c>
      <c r="G66" s="52">
        <v>271348548</v>
      </c>
      <c r="H66" s="53">
        <v>0.9480464987234043</v>
      </c>
      <c r="I66" s="53">
        <v>0.94779647319148941</v>
      </c>
    </row>
    <row r="67" spans="1:9" x14ac:dyDescent="0.35">
      <c r="A67" s="47" t="s">
        <v>582</v>
      </c>
      <c r="B67" s="52">
        <v>135129233</v>
      </c>
      <c r="C67" s="52">
        <v>317326021</v>
      </c>
      <c r="D67" s="52">
        <v>317205062</v>
      </c>
      <c r="E67" s="52">
        <v>173835542</v>
      </c>
      <c r="F67" s="52">
        <v>86829633</v>
      </c>
      <c r="G67" s="52">
        <v>0</v>
      </c>
      <c r="H67" s="53">
        <v>0.54781370103903326</v>
      </c>
      <c r="I67" s="53">
        <v>0.27362909832093474</v>
      </c>
    </row>
    <row r="68" spans="1:9" x14ac:dyDescent="0.35">
      <c r="A68" s="47" t="s">
        <v>563</v>
      </c>
      <c r="B68" s="52">
        <v>0</v>
      </c>
      <c r="C68" s="52">
        <v>77552119</v>
      </c>
      <c r="D68" s="52">
        <v>77552119</v>
      </c>
      <c r="E68" s="52">
        <v>77552119</v>
      </c>
      <c r="F68" s="52">
        <v>77552119</v>
      </c>
      <c r="G68" s="52">
        <v>77552119</v>
      </c>
      <c r="H68" s="53">
        <v>1</v>
      </c>
      <c r="I68" s="53">
        <v>1</v>
      </c>
    </row>
    <row r="69" spans="1:9" x14ac:dyDescent="0.35">
      <c r="A69" s="14" t="s">
        <v>1055</v>
      </c>
      <c r="B69" s="21">
        <v>939273727</v>
      </c>
      <c r="C69" s="21">
        <v>1309353727</v>
      </c>
      <c r="D69" s="21">
        <v>1240961008</v>
      </c>
      <c r="E69" s="21">
        <v>1006909787</v>
      </c>
      <c r="F69" s="21">
        <v>777135022</v>
      </c>
      <c r="G69" s="21">
        <v>684304618</v>
      </c>
      <c r="H69" s="34">
        <v>0.76901280856093668</v>
      </c>
      <c r="I69" s="34">
        <v>0.59352565007820834</v>
      </c>
    </row>
    <row r="70" spans="1:9" x14ac:dyDescent="0.35">
      <c r="A70" s="10" t="s">
        <v>1164</v>
      </c>
      <c r="B70" s="22">
        <v>430911719</v>
      </c>
      <c r="C70" s="22">
        <v>700991719</v>
      </c>
      <c r="D70" s="22">
        <v>670599000</v>
      </c>
      <c r="E70" s="22">
        <v>453407285</v>
      </c>
      <c r="F70" s="22">
        <v>420407285</v>
      </c>
      <c r="G70" s="22">
        <v>406327285</v>
      </c>
      <c r="H70" s="35">
        <v>0.64680833269586746</v>
      </c>
      <c r="I70" s="35">
        <v>0.59973217030257098</v>
      </c>
    </row>
    <row r="71" spans="1:9" x14ac:dyDescent="0.35">
      <c r="A71" s="47" t="s">
        <v>49</v>
      </c>
      <c r="B71" s="52">
        <v>0</v>
      </c>
      <c r="C71" s="52">
        <v>200000000</v>
      </c>
      <c r="D71" s="52">
        <v>199550000</v>
      </c>
      <c r="E71" s="52">
        <v>0</v>
      </c>
      <c r="F71" s="52">
        <v>0</v>
      </c>
      <c r="G71" s="52">
        <v>0</v>
      </c>
      <c r="H71" s="53">
        <v>0</v>
      </c>
      <c r="I71" s="53">
        <v>0</v>
      </c>
    </row>
    <row r="72" spans="1:9" x14ac:dyDescent="0.35">
      <c r="A72" s="47" t="s">
        <v>570</v>
      </c>
      <c r="B72" s="52">
        <v>430911719</v>
      </c>
      <c r="C72" s="52">
        <v>430911719</v>
      </c>
      <c r="D72" s="52">
        <v>418790000</v>
      </c>
      <c r="E72" s="52">
        <v>401951329</v>
      </c>
      <c r="F72" s="52">
        <v>393151329</v>
      </c>
      <c r="G72" s="52">
        <v>379071329</v>
      </c>
      <c r="H72" s="53">
        <v>0.9327927537751648</v>
      </c>
      <c r="I72" s="53">
        <v>0.91237093739843267</v>
      </c>
    </row>
    <row r="73" spans="1:9" x14ac:dyDescent="0.35">
      <c r="A73" s="47" t="s">
        <v>555</v>
      </c>
      <c r="B73" s="52">
        <v>0</v>
      </c>
      <c r="C73" s="52">
        <v>70080000</v>
      </c>
      <c r="D73" s="52">
        <v>52259000</v>
      </c>
      <c r="E73" s="52">
        <v>51455956</v>
      </c>
      <c r="F73" s="52">
        <v>27255956</v>
      </c>
      <c r="G73" s="52">
        <v>27255956</v>
      </c>
      <c r="H73" s="53">
        <v>0.73424594748858452</v>
      </c>
      <c r="I73" s="53">
        <v>0.38892631278538814</v>
      </c>
    </row>
    <row r="74" spans="1:9" ht="29" x14ac:dyDescent="0.35">
      <c r="A74" s="10" t="s">
        <v>1165</v>
      </c>
      <c r="B74" s="22">
        <v>248258002</v>
      </c>
      <c r="C74" s="22">
        <v>348258002</v>
      </c>
      <c r="D74" s="22">
        <v>310258002</v>
      </c>
      <c r="E74" s="22">
        <v>303833831</v>
      </c>
      <c r="F74" s="22">
        <v>154700000</v>
      </c>
      <c r="G74" s="22">
        <v>110000000</v>
      </c>
      <c r="H74" s="35">
        <v>0.8724389080943501</v>
      </c>
      <c r="I74" s="35">
        <v>0.44421089856249735</v>
      </c>
    </row>
    <row r="75" spans="1:9" x14ac:dyDescent="0.35">
      <c r="A75" s="47" t="s">
        <v>570</v>
      </c>
      <c r="B75" s="52">
        <v>248258002</v>
      </c>
      <c r="C75" s="52">
        <v>348258002</v>
      </c>
      <c r="D75" s="52">
        <v>310258002</v>
      </c>
      <c r="E75" s="52">
        <v>303833831</v>
      </c>
      <c r="F75" s="52">
        <v>154700000</v>
      </c>
      <c r="G75" s="52">
        <v>110000000</v>
      </c>
      <c r="H75" s="53">
        <v>0.8724389080943501</v>
      </c>
      <c r="I75" s="53">
        <v>0.44421089856249735</v>
      </c>
    </row>
    <row r="76" spans="1:9" x14ac:dyDescent="0.35">
      <c r="A76" s="10" t="s">
        <v>1166</v>
      </c>
      <c r="B76" s="22">
        <v>260104006</v>
      </c>
      <c r="C76" s="22">
        <v>260104006</v>
      </c>
      <c r="D76" s="22">
        <v>260104006</v>
      </c>
      <c r="E76" s="22">
        <v>249668671</v>
      </c>
      <c r="F76" s="22">
        <v>202027737</v>
      </c>
      <c r="G76" s="22">
        <v>167977333</v>
      </c>
      <c r="H76" s="35">
        <v>0.95988014502168029</v>
      </c>
      <c r="I76" s="35">
        <v>0.77671905214716297</v>
      </c>
    </row>
    <row r="77" spans="1:9" x14ac:dyDescent="0.35">
      <c r="A77" s="47" t="s">
        <v>570</v>
      </c>
      <c r="B77" s="52">
        <v>260104006</v>
      </c>
      <c r="C77" s="52">
        <v>260104006</v>
      </c>
      <c r="D77" s="52">
        <v>260104006</v>
      </c>
      <c r="E77" s="52">
        <v>249668671</v>
      </c>
      <c r="F77" s="52">
        <v>202027737</v>
      </c>
      <c r="G77" s="52">
        <v>167977333</v>
      </c>
      <c r="H77" s="53">
        <v>0.95988014502168029</v>
      </c>
      <c r="I77" s="53">
        <v>0.77671905214716297</v>
      </c>
    </row>
    <row r="78" spans="1:9" x14ac:dyDescent="0.35">
      <c r="A78" s="14" t="s">
        <v>1058</v>
      </c>
      <c r="B78" s="21">
        <v>859973365</v>
      </c>
      <c r="C78" s="21">
        <v>889233365</v>
      </c>
      <c r="D78" s="21">
        <v>859973365</v>
      </c>
      <c r="E78" s="21">
        <v>809300031</v>
      </c>
      <c r="F78" s="21">
        <v>763838686</v>
      </c>
      <c r="G78" s="21">
        <v>551125333</v>
      </c>
      <c r="H78" s="34">
        <v>0.91010983489131669</v>
      </c>
      <c r="I78" s="34">
        <v>0.85898563421537832</v>
      </c>
    </row>
    <row r="79" spans="1:9" ht="29" x14ac:dyDescent="0.35">
      <c r="A79" s="10" t="s">
        <v>1167</v>
      </c>
      <c r="B79" s="22">
        <v>459973365</v>
      </c>
      <c r="C79" s="22">
        <v>489233365</v>
      </c>
      <c r="D79" s="22">
        <v>459973365</v>
      </c>
      <c r="E79" s="22">
        <v>410414698</v>
      </c>
      <c r="F79" s="22">
        <v>364953353</v>
      </c>
      <c r="G79" s="22">
        <v>284720000</v>
      </c>
      <c r="H79" s="35">
        <v>0.83889351659406963</v>
      </c>
      <c r="I79" s="35">
        <v>0.74596987676831894</v>
      </c>
    </row>
    <row r="80" spans="1:9" x14ac:dyDescent="0.35">
      <c r="A80" s="47" t="s">
        <v>570</v>
      </c>
      <c r="B80" s="52">
        <v>459973365</v>
      </c>
      <c r="C80" s="52">
        <v>489233365</v>
      </c>
      <c r="D80" s="52">
        <v>459973365</v>
      </c>
      <c r="E80" s="52">
        <v>410414698</v>
      </c>
      <c r="F80" s="52">
        <v>364953353</v>
      </c>
      <c r="G80" s="52">
        <v>284720000</v>
      </c>
      <c r="H80" s="53">
        <v>0.83889351659406963</v>
      </c>
      <c r="I80" s="53">
        <v>0.74596987676831894</v>
      </c>
    </row>
    <row r="81" spans="1:9" x14ac:dyDescent="0.35">
      <c r="A81" s="10" t="s">
        <v>1168</v>
      </c>
      <c r="B81" s="22">
        <v>200000000</v>
      </c>
      <c r="C81" s="22">
        <v>200000000</v>
      </c>
      <c r="D81" s="22">
        <v>200000000</v>
      </c>
      <c r="E81" s="22">
        <v>200000000</v>
      </c>
      <c r="F81" s="22">
        <v>200000000</v>
      </c>
      <c r="G81" s="22">
        <v>133760000</v>
      </c>
      <c r="H81" s="35">
        <v>1</v>
      </c>
      <c r="I81" s="35">
        <v>1</v>
      </c>
    </row>
    <row r="82" spans="1:9" x14ac:dyDescent="0.35">
      <c r="A82" s="47" t="s">
        <v>570</v>
      </c>
      <c r="B82" s="52">
        <v>200000000</v>
      </c>
      <c r="C82" s="52">
        <v>200000000</v>
      </c>
      <c r="D82" s="52">
        <v>200000000</v>
      </c>
      <c r="E82" s="52">
        <v>200000000</v>
      </c>
      <c r="F82" s="52">
        <v>200000000</v>
      </c>
      <c r="G82" s="52">
        <v>133760000</v>
      </c>
      <c r="H82" s="53">
        <v>1</v>
      </c>
      <c r="I82" s="53">
        <v>1</v>
      </c>
    </row>
    <row r="83" spans="1:9" ht="29" x14ac:dyDescent="0.35">
      <c r="A83" s="10" t="s">
        <v>1169</v>
      </c>
      <c r="B83" s="22">
        <v>100000000</v>
      </c>
      <c r="C83" s="22">
        <v>100000000</v>
      </c>
      <c r="D83" s="22">
        <v>100000000</v>
      </c>
      <c r="E83" s="22">
        <v>98885333</v>
      </c>
      <c r="F83" s="22">
        <v>98885333</v>
      </c>
      <c r="G83" s="22">
        <v>65765333</v>
      </c>
      <c r="H83" s="35">
        <v>0.98885332999999997</v>
      </c>
      <c r="I83" s="35">
        <v>0.98885332999999997</v>
      </c>
    </row>
    <row r="84" spans="1:9" x14ac:dyDescent="0.35">
      <c r="A84" s="47" t="s">
        <v>570</v>
      </c>
      <c r="B84" s="52">
        <v>100000000</v>
      </c>
      <c r="C84" s="52">
        <v>100000000</v>
      </c>
      <c r="D84" s="52">
        <v>100000000</v>
      </c>
      <c r="E84" s="52">
        <v>98885333</v>
      </c>
      <c r="F84" s="52">
        <v>98885333</v>
      </c>
      <c r="G84" s="52">
        <v>65765333</v>
      </c>
      <c r="H84" s="53">
        <v>0.98885332999999997</v>
      </c>
      <c r="I84" s="53">
        <v>0.98885332999999997</v>
      </c>
    </row>
    <row r="85" spans="1:9" x14ac:dyDescent="0.35">
      <c r="A85" s="10" t="s">
        <v>1170</v>
      </c>
      <c r="B85" s="22">
        <v>100000000</v>
      </c>
      <c r="C85" s="22">
        <v>100000000</v>
      </c>
      <c r="D85" s="22">
        <v>100000000</v>
      </c>
      <c r="E85" s="22">
        <v>100000000</v>
      </c>
      <c r="F85" s="22">
        <v>100000000</v>
      </c>
      <c r="G85" s="22">
        <v>66880000</v>
      </c>
      <c r="H85" s="35">
        <v>1</v>
      </c>
      <c r="I85" s="35">
        <v>1</v>
      </c>
    </row>
    <row r="86" spans="1:9" x14ac:dyDescent="0.35">
      <c r="A86" s="47" t="s">
        <v>570</v>
      </c>
      <c r="B86" s="52">
        <v>100000000</v>
      </c>
      <c r="C86" s="52">
        <v>100000000</v>
      </c>
      <c r="D86" s="52">
        <v>100000000</v>
      </c>
      <c r="E86" s="52">
        <v>100000000</v>
      </c>
      <c r="F86" s="52">
        <v>100000000</v>
      </c>
      <c r="G86" s="52">
        <v>66880000</v>
      </c>
      <c r="H86" s="53">
        <v>1</v>
      </c>
      <c r="I86" s="53">
        <v>1</v>
      </c>
    </row>
    <row r="87" spans="1:9" x14ac:dyDescent="0.35">
      <c r="A87" s="14" t="s">
        <v>1057</v>
      </c>
      <c r="B87" s="21">
        <v>686400000</v>
      </c>
      <c r="C87" s="21">
        <v>791419836</v>
      </c>
      <c r="D87" s="21">
        <v>739200000</v>
      </c>
      <c r="E87" s="21">
        <v>700267996</v>
      </c>
      <c r="F87" s="21">
        <v>565099996</v>
      </c>
      <c r="G87" s="21">
        <v>357031330</v>
      </c>
      <c r="H87" s="34">
        <v>0.88482492369574628</v>
      </c>
      <c r="I87" s="34">
        <v>0.71403314687705144</v>
      </c>
    </row>
    <row r="88" spans="1:9" x14ac:dyDescent="0.35">
      <c r="A88" s="10" t="s">
        <v>1171</v>
      </c>
      <c r="B88" s="22">
        <v>686400000</v>
      </c>
      <c r="C88" s="22">
        <v>791419836</v>
      </c>
      <c r="D88" s="22">
        <v>739200000</v>
      </c>
      <c r="E88" s="22">
        <v>700267996</v>
      </c>
      <c r="F88" s="22">
        <v>565099996</v>
      </c>
      <c r="G88" s="22">
        <v>357031330</v>
      </c>
      <c r="H88" s="35">
        <v>0.88482492369574628</v>
      </c>
      <c r="I88" s="35">
        <v>0.71403314687705144</v>
      </c>
    </row>
    <row r="89" spans="1:9" x14ac:dyDescent="0.35">
      <c r="A89" s="47" t="s">
        <v>570</v>
      </c>
      <c r="B89" s="52">
        <v>686400000</v>
      </c>
      <c r="C89" s="52">
        <v>776399836</v>
      </c>
      <c r="D89" s="52">
        <v>739200000</v>
      </c>
      <c r="E89" s="52">
        <v>700267996</v>
      </c>
      <c r="F89" s="52">
        <v>565099996</v>
      </c>
      <c r="G89" s="52">
        <v>357031330</v>
      </c>
      <c r="H89" s="53">
        <v>0.90194248315116854</v>
      </c>
      <c r="I89" s="53">
        <v>0.72784661948331475</v>
      </c>
    </row>
    <row r="90" spans="1:9" x14ac:dyDescent="0.35">
      <c r="A90" s="47" t="s">
        <v>537</v>
      </c>
      <c r="B90" s="52">
        <v>0</v>
      </c>
      <c r="C90" s="52">
        <v>15020000</v>
      </c>
      <c r="D90" s="52">
        <v>0</v>
      </c>
      <c r="E90" s="52">
        <v>0</v>
      </c>
      <c r="F90" s="52">
        <v>0</v>
      </c>
      <c r="G90" s="52">
        <v>0</v>
      </c>
      <c r="H90" s="53">
        <v>0</v>
      </c>
      <c r="I90" s="53">
        <v>0</v>
      </c>
    </row>
    <row r="91" spans="1:9" x14ac:dyDescent="0.35">
      <c r="A91" s="14" t="s">
        <v>1056</v>
      </c>
      <c r="B91" s="21">
        <v>725648000</v>
      </c>
      <c r="C91" s="21">
        <v>725648000</v>
      </c>
      <c r="D91" s="21">
        <v>720848000</v>
      </c>
      <c r="E91" s="21">
        <v>713580666</v>
      </c>
      <c r="F91" s="21">
        <v>710940666</v>
      </c>
      <c r="G91" s="21">
        <v>696164000</v>
      </c>
      <c r="H91" s="34">
        <v>0.98337026492183544</v>
      </c>
      <c r="I91" s="34">
        <v>0.97973213734482834</v>
      </c>
    </row>
    <row r="92" spans="1:9" ht="29" x14ac:dyDescent="0.35">
      <c r="A92" s="10" t="s">
        <v>1172</v>
      </c>
      <c r="B92" s="22">
        <v>334400000</v>
      </c>
      <c r="C92" s="22">
        <v>334400000</v>
      </c>
      <c r="D92" s="22">
        <v>331100000</v>
      </c>
      <c r="E92" s="22">
        <v>328731333</v>
      </c>
      <c r="F92" s="22">
        <v>328731333</v>
      </c>
      <c r="G92" s="22">
        <v>318956000</v>
      </c>
      <c r="H92" s="35">
        <v>0.98304824461722484</v>
      </c>
      <c r="I92" s="35">
        <v>0.98304824461722484</v>
      </c>
    </row>
    <row r="93" spans="1:9" x14ac:dyDescent="0.35">
      <c r="A93" s="47" t="s">
        <v>570</v>
      </c>
      <c r="B93" s="52">
        <v>334400000</v>
      </c>
      <c r="C93" s="52">
        <v>334400000</v>
      </c>
      <c r="D93" s="52">
        <v>331100000</v>
      </c>
      <c r="E93" s="52">
        <v>328731333</v>
      </c>
      <c r="F93" s="52">
        <v>328731333</v>
      </c>
      <c r="G93" s="52">
        <v>318956000</v>
      </c>
      <c r="H93" s="53">
        <v>0.98304824461722484</v>
      </c>
      <c r="I93" s="53">
        <v>0.98304824461722484</v>
      </c>
    </row>
    <row r="94" spans="1:9" x14ac:dyDescent="0.35">
      <c r="A94" s="10" t="s">
        <v>1173</v>
      </c>
      <c r="B94" s="22">
        <v>391248000</v>
      </c>
      <c r="C94" s="22">
        <v>391248000</v>
      </c>
      <c r="D94" s="22">
        <v>389748000</v>
      </c>
      <c r="E94" s="22">
        <v>384849333</v>
      </c>
      <c r="F94" s="22">
        <v>382209333</v>
      </c>
      <c r="G94" s="22">
        <v>377208000</v>
      </c>
      <c r="H94" s="35">
        <v>0.98364549595141704</v>
      </c>
      <c r="I94" s="35">
        <v>0.97689785762483128</v>
      </c>
    </row>
    <row r="95" spans="1:9" x14ac:dyDescent="0.35">
      <c r="A95" s="47" t="s">
        <v>570</v>
      </c>
      <c r="B95" s="52">
        <v>391248000</v>
      </c>
      <c r="C95" s="52">
        <v>391248000</v>
      </c>
      <c r="D95" s="52">
        <v>389748000</v>
      </c>
      <c r="E95" s="52">
        <v>384849333</v>
      </c>
      <c r="F95" s="52">
        <v>382209333</v>
      </c>
      <c r="G95" s="52">
        <v>377208000</v>
      </c>
      <c r="H95" s="53">
        <v>0.98364549595141704</v>
      </c>
      <c r="I95" s="53">
        <v>0.97689785762483128</v>
      </c>
    </row>
    <row r="96" spans="1:9" x14ac:dyDescent="0.35">
      <c r="A96" s="14" t="s">
        <v>1053</v>
      </c>
      <c r="B96" s="21">
        <v>997984006</v>
      </c>
      <c r="C96" s="21">
        <v>1039635580</v>
      </c>
      <c r="D96" s="21">
        <v>1039544672</v>
      </c>
      <c r="E96" s="21">
        <v>1018494001</v>
      </c>
      <c r="F96" s="21">
        <v>892099027.47000003</v>
      </c>
      <c r="G96" s="21">
        <v>569970024.39999998</v>
      </c>
      <c r="H96" s="34">
        <v>0.97966443299295314</v>
      </c>
      <c r="I96" s="34">
        <v>0.8580882038204195</v>
      </c>
    </row>
    <row r="97" spans="1:9" ht="29" x14ac:dyDescent="0.35">
      <c r="A97" s="10" t="s">
        <v>1174</v>
      </c>
      <c r="B97" s="22">
        <v>711984006</v>
      </c>
      <c r="C97" s="22">
        <v>753635580</v>
      </c>
      <c r="D97" s="22">
        <v>753544672</v>
      </c>
      <c r="E97" s="22">
        <v>735141335</v>
      </c>
      <c r="F97" s="22">
        <v>658754361.47000003</v>
      </c>
      <c r="G97" s="22">
        <v>481637358.39999998</v>
      </c>
      <c r="H97" s="35">
        <v>0.97545996302350801</v>
      </c>
      <c r="I97" s="35">
        <v>0.8741019916681747</v>
      </c>
    </row>
    <row r="98" spans="1:9" x14ac:dyDescent="0.35">
      <c r="A98" s="47" t="s">
        <v>570</v>
      </c>
      <c r="B98" s="52">
        <v>711984006</v>
      </c>
      <c r="C98" s="52">
        <v>753635580</v>
      </c>
      <c r="D98" s="52">
        <v>753544672</v>
      </c>
      <c r="E98" s="52">
        <v>735141335</v>
      </c>
      <c r="F98" s="52">
        <v>658754361.47000003</v>
      </c>
      <c r="G98" s="52">
        <v>481637358.39999998</v>
      </c>
      <c r="H98" s="53">
        <v>0.97545996302350801</v>
      </c>
      <c r="I98" s="53">
        <v>0.8741019916681747</v>
      </c>
    </row>
    <row r="99" spans="1:9" x14ac:dyDescent="0.35">
      <c r="A99" s="10" t="s">
        <v>1175</v>
      </c>
      <c r="B99" s="22">
        <v>286000000</v>
      </c>
      <c r="C99" s="22">
        <v>286000000</v>
      </c>
      <c r="D99" s="22">
        <v>286000000</v>
      </c>
      <c r="E99" s="22">
        <v>283352666</v>
      </c>
      <c r="F99" s="22">
        <v>233344666</v>
      </c>
      <c r="G99" s="22">
        <v>88332666</v>
      </c>
      <c r="H99" s="35">
        <v>0.99074358741258739</v>
      </c>
      <c r="I99" s="35">
        <v>0.8158904405594406</v>
      </c>
    </row>
    <row r="100" spans="1:9" x14ac:dyDescent="0.35">
      <c r="A100" s="47" t="s">
        <v>570</v>
      </c>
      <c r="B100" s="52">
        <v>286000000</v>
      </c>
      <c r="C100" s="52">
        <v>286000000</v>
      </c>
      <c r="D100" s="52">
        <v>286000000</v>
      </c>
      <c r="E100" s="52">
        <v>283352666</v>
      </c>
      <c r="F100" s="52">
        <v>233344666</v>
      </c>
      <c r="G100" s="52">
        <v>88332666</v>
      </c>
      <c r="H100" s="53">
        <v>0.99074358741258739</v>
      </c>
      <c r="I100" s="53">
        <v>0.8158904405594406</v>
      </c>
    </row>
    <row r="101" spans="1:9" x14ac:dyDescent="0.35">
      <c r="A101" s="14" t="s">
        <v>1052</v>
      </c>
      <c r="B101" s="21">
        <v>3200269478</v>
      </c>
      <c r="C101" s="21">
        <v>4967056094</v>
      </c>
      <c r="D101" s="21">
        <v>4381768975</v>
      </c>
      <c r="E101" s="21">
        <v>3899027674</v>
      </c>
      <c r="F101" s="21">
        <v>3547231877</v>
      </c>
      <c r="G101" s="21">
        <v>3044375384</v>
      </c>
      <c r="H101" s="34">
        <v>0.78497758032365805</v>
      </c>
      <c r="I101" s="34">
        <v>0.71415176512399581</v>
      </c>
    </row>
    <row r="102" spans="1:9" x14ac:dyDescent="0.35">
      <c r="A102" s="10" t="s">
        <v>1176</v>
      </c>
      <c r="B102" s="22">
        <v>328385222</v>
      </c>
      <c r="C102" s="22">
        <v>455328638</v>
      </c>
      <c r="D102" s="22">
        <v>344708729</v>
      </c>
      <c r="E102" s="22">
        <v>340836729</v>
      </c>
      <c r="F102" s="22">
        <v>338563396</v>
      </c>
      <c r="G102" s="22">
        <v>248524629</v>
      </c>
      <c r="H102" s="35">
        <v>0.74855104765011504</v>
      </c>
      <c r="I102" s="35">
        <v>0.74355831754206503</v>
      </c>
    </row>
    <row r="103" spans="1:9" x14ac:dyDescent="0.35">
      <c r="A103" s="47" t="s">
        <v>623</v>
      </c>
      <c r="B103" s="52">
        <v>64385222</v>
      </c>
      <c r="C103" s="52">
        <v>58532020</v>
      </c>
      <c r="D103" s="52">
        <v>34085333</v>
      </c>
      <c r="E103" s="52">
        <v>34085333</v>
      </c>
      <c r="F103" s="52">
        <v>31812000</v>
      </c>
      <c r="G103" s="52">
        <v>31812000</v>
      </c>
      <c r="H103" s="53">
        <v>0.5823365228126417</v>
      </c>
      <c r="I103" s="53">
        <v>0.54349738826713989</v>
      </c>
    </row>
    <row r="104" spans="1:9" x14ac:dyDescent="0.35">
      <c r="A104" s="47" t="s">
        <v>570</v>
      </c>
      <c r="B104" s="52">
        <v>264000000</v>
      </c>
      <c r="C104" s="52">
        <v>264000000</v>
      </c>
      <c r="D104" s="52">
        <v>264000000</v>
      </c>
      <c r="E104" s="52">
        <v>260128000</v>
      </c>
      <c r="F104" s="52">
        <v>260128000</v>
      </c>
      <c r="G104" s="52">
        <v>181588000</v>
      </c>
      <c r="H104" s="53">
        <v>0.98533333333333328</v>
      </c>
      <c r="I104" s="53">
        <v>0.98533333333333328</v>
      </c>
    </row>
    <row r="105" spans="1:9" x14ac:dyDescent="0.35">
      <c r="A105" s="47" t="s">
        <v>590</v>
      </c>
      <c r="B105" s="52">
        <v>0</v>
      </c>
      <c r="C105" s="52">
        <v>22371989</v>
      </c>
      <c r="D105" s="52">
        <v>0</v>
      </c>
      <c r="E105" s="52">
        <v>0</v>
      </c>
      <c r="F105" s="52">
        <v>0</v>
      </c>
      <c r="G105" s="52">
        <v>0</v>
      </c>
      <c r="H105" s="53">
        <v>0</v>
      </c>
      <c r="I105" s="53">
        <v>0</v>
      </c>
    </row>
    <row r="106" spans="1:9" x14ac:dyDescent="0.35">
      <c r="A106" s="47" t="s">
        <v>537</v>
      </c>
      <c r="B106" s="52">
        <v>0</v>
      </c>
      <c r="C106" s="52">
        <v>26984629</v>
      </c>
      <c r="D106" s="52">
        <v>26984629</v>
      </c>
      <c r="E106" s="52">
        <v>26984629</v>
      </c>
      <c r="F106" s="52">
        <v>26984629</v>
      </c>
      <c r="G106" s="52">
        <v>26984629</v>
      </c>
      <c r="H106" s="53">
        <v>1</v>
      </c>
      <c r="I106" s="53">
        <v>1</v>
      </c>
    </row>
    <row r="107" spans="1:9" x14ac:dyDescent="0.35">
      <c r="A107" s="47" t="s">
        <v>541</v>
      </c>
      <c r="B107" s="52">
        <v>0</v>
      </c>
      <c r="C107" s="52">
        <v>50000000</v>
      </c>
      <c r="D107" s="52">
        <v>3358767</v>
      </c>
      <c r="E107" s="52">
        <v>3358767</v>
      </c>
      <c r="F107" s="52">
        <v>3358767</v>
      </c>
      <c r="G107" s="52">
        <v>0</v>
      </c>
      <c r="H107" s="53">
        <v>6.717534E-2</v>
      </c>
      <c r="I107" s="53">
        <v>6.717534E-2</v>
      </c>
    </row>
    <row r="108" spans="1:9" x14ac:dyDescent="0.35">
      <c r="A108" s="47" t="s">
        <v>592</v>
      </c>
      <c r="B108" s="52">
        <v>0</v>
      </c>
      <c r="C108" s="52">
        <v>10000000</v>
      </c>
      <c r="D108" s="52">
        <v>0</v>
      </c>
      <c r="E108" s="52">
        <v>0</v>
      </c>
      <c r="F108" s="52">
        <v>0</v>
      </c>
      <c r="G108" s="52">
        <v>0</v>
      </c>
      <c r="H108" s="53">
        <v>0</v>
      </c>
      <c r="I108" s="53">
        <v>0</v>
      </c>
    </row>
    <row r="109" spans="1:9" x14ac:dyDescent="0.35">
      <c r="A109" s="47" t="s">
        <v>555</v>
      </c>
      <c r="B109" s="52">
        <v>0</v>
      </c>
      <c r="C109" s="52">
        <v>23440000</v>
      </c>
      <c r="D109" s="52">
        <v>16280000</v>
      </c>
      <c r="E109" s="52">
        <v>16280000</v>
      </c>
      <c r="F109" s="52">
        <v>16280000</v>
      </c>
      <c r="G109" s="52">
        <v>8140000</v>
      </c>
      <c r="H109" s="53">
        <v>0.69453924914675769</v>
      </c>
      <c r="I109" s="53">
        <v>0.69453924914675769</v>
      </c>
    </row>
    <row r="110" spans="1:9" x14ac:dyDescent="0.35">
      <c r="A110" s="10" t="s">
        <v>1177</v>
      </c>
      <c r="B110" s="22">
        <v>430806267</v>
      </c>
      <c r="C110" s="22">
        <v>652356205</v>
      </c>
      <c r="D110" s="22">
        <v>567634404</v>
      </c>
      <c r="E110" s="22">
        <v>464341557</v>
      </c>
      <c r="F110" s="22">
        <v>422221398</v>
      </c>
      <c r="G110" s="22">
        <v>342568727</v>
      </c>
      <c r="H110" s="35">
        <v>0.71179143149255397</v>
      </c>
      <c r="I110" s="35">
        <v>0.64722523486995887</v>
      </c>
    </row>
    <row r="111" spans="1:9" x14ac:dyDescent="0.35">
      <c r="A111" s="47" t="s">
        <v>623</v>
      </c>
      <c r="B111" s="52">
        <v>166806267</v>
      </c>
      <c r="C111" s="52">
        <v>258182845</v>
      </c>
      <c r="D111" s="52">
        <v>244239512</v>
      </c>
      <c r="E111" s="52">
        <v>140946666</v>
      </c>
      <c r="F111" s="52">
        <v>136766666</v>
      </c>
      <c r="G111" s="52">
        <v>136766666</v>
      </c>
      <c r="H111" s="53">
        <v>0.5459180140338139</v>
      </c>
      <c r="I111" s="53">
        <v>0.52972793757850178</v>
      </c>
    </row>
    <row r="112" spans="1:9" x14ac:dyDescent="0.35">
      <c r="A112" s="47" t="s">
        <v>570</v>
      </c>
      <c r="B112" s="52">
        <v>264000000</v>
      </c>
      <c r="C112" s="52">
        <v>264000000</v>
      </c>
      <c r="D112" s="52">
        <v>262920000</v>
      </c>
      <c r="E112" s="52">
        <v>262919999</v>
      </c>
      <c r="F112" s="52">
        <v>224979840</v>
      </c>
      <c r="G112" s="52">
        <v>150993333</v>
      </c>
      <c r="H112" s="53">
        <v>0.99590908712121207</v>
      </c>
      <c r="I112" s="53">
        <v>0.85219636363636364</v>
      </c>
    </row>
    <row r="113" spans="1:9" x14ac:dyDescent="0.35">
      <c r="A113" s="47" t="s">
        <v>590</v>
      </c>
      <c r="B113" s="52">
        <v>0</v>
      </c>
      <c r="C113" s="52">
        <v>22371989</v>
      </c>
      <c r="D113" s="52">
        <v>0</v>
      </c>
      <c r="E113" s="52">
        <v>0</v>
      </c>
      <c r="F113" s="52">
        <v>0</v>
      </c>
      <c r="G113" s="52">
        <v>0</v>
      </c>
      <c r="H113" s="53">
        <v>0</v>
      </c>
      <c r="I113" s="53">
        <v>0</v>
      </c>
    </row>
    <row r="114" spans="1:9" x14ac:dyDescent="0.35">
      <c r="A114" s="47" t="s">
        <v>591</v>
      </c>
      <c r="B114" s="52">
        <v>0</v>
      </c>
      <c r="C114" s="52">
        <v>12494275</v>
      </c>
      <c r="D114" s="52">
        <v>5666164</v>
      </c>
      <c r="E114" s="52">
        <v>5666164</v>
      </c>
      <c r="F114" s="52">
        <v>5666164</v>
      </c>
      <c r="G114" s="52">
        <v>0</v>
      </c>
      <c r="H114" s="53">
        <v>0.45350082337710673</v>
      </c>
      <c r="I114" s="53">
        <v>0.45350082337710673</v>
      </c>
    </row>
    <row r="115" spans="1:9" x14ac:dyDescent="0.35">
      <c r="A115" s="47" t="s">
        <v>537</v>
      </c>
      <c r="B115" s="52">
        <v>0</v>
      </c>
      <c r="C115" s="52">
        <v>54808728</v>
      </c>
      <c r="D115" s="52">
        <v>54808728</v>
      </c>
      <c r="E115" s="52">
        <v>54808728</v>
      </c>
      <c r="F115" s="52">
        <v>54808728</v>
      </c>
      <c r="G115" s="52">
        <v>54808728</v>
      </c>
      <c r="H115" s="53">
        <v>1</v>
      </c>
      <c r="I115" s="53">
        <v>1</v>
      </c>
    </row>
    <row r="116" spans="1:9" x14ac:dyDescent="0.35">
      <c r="A116" s="47" t="s">
        <v>541</v>
      </c>
      <c r="B116" s="52">
        <v>0</v>
      </c>
      <c r="C116" s="52">
        <v>40498368</v>
      </c>
      <c r="D116" s="52">
        <v>0</v>
      </c>
      <c r="E116" s="52">
        <v>0</v>
      </c>
      <c r="F116" s="52">
        <v>0</v>
      </c>
      <c r="G116" s="52">
        <v>0</v>
      </c>
      <c r="H116" s="53">
        <v>0</v>
      </c>
      <c r="I116" s="53">
        <v>0</v>
      </c>
    </row>
    <row r="117" spans="1:9" ht="29" x14ac:dyDescent="0.35">
      <c r="A117" s="10" t="s">
        <v>1178</v>
      </c>
      <c r="B117" s="22">
        <v>594880000</v>
      </c>
      <c r="C117" s="22">
        <v>1042435000</v>
      </c>
      <c r="D117" s="22">
        <v>1037860902</v>
      </c>
      <c r="E117" s="22">
        <v>821991143</v>
      </c>
      <c r="F117" s="22">
        <v>704571143</v>
      </c>
      <c r="G117" s="22">
        <v>595635333</v>
      </c>
      <c r="H117" s="35">
        <v>0.78852987764225102</v>
      </c>
      <c r="I117" s="35">
        <v>0.67588976099229203</v>
      </c>
    </row>
    <row r="118" spans="1:9" x14ac:dyDescent="0.35">
      <c r="A118" s="47" t="s">
        <v>570</v>
      </c>
      <c r="B118" s="52">
        <v>594880000</v>
      </c>
      <c r="C118" s="52">
        <v>677100000</v>
      </c>
      <c r="D118" s="52">
        <v>675952667</v>
      </c>
      <c r="E118" s="52">
        <v>666272666</v>
      </c>
      <c r="F118" s="52">
        <v>592452666</v>
      </c>
      <c r="G118" s="52">
        <v>537394000</v>
      </c>
      <c r="H118" s="53">
        <v>0.98400925417220497</v>
      </c>
      <c r="I118" s="53">
        <v>0.87498547629596812</v>
      </c>
    </row>
    <row r="119" spans="1:9" x14ac:dyDescent="0.35">
      <c r="A119" s="47" t="s">
        <v>592</v>
      </c>
      <c r="B119" s="52">
        <v>0</v>
      </c>
      <c r="C119" s="52">
        <v>70000000</v>
      </c>
      <c r="D119" s="52">
        <v>70000000</v>
      </c>
      <c r="E119" s="52">
        <v>64720000</v>
      </c>
      <c r="F119" s="52">
        <v>21120000</v>
      </c>
      <c r="G119" s="52">
        <v>21120000</v>
      </c>
      <c r="H119" s="53">
        <v>0.9245714285714286</v>
      </c>
      <c r="I119" s="53">
        <v>0.30171428571428571</v>
      </c>
    </row>
    <row r="120" spans="1:9" x14ac:dyDescent="0.35">
      <c r="A120" s="47" t="s">
        <v>555</v>
      </c>
      <c r="B120" s="52">
        <v>0</v>
      </c>
      <c r="C120" s="52">
        <v>295335000</v>
      </c>
      <c r="D120" s="52">
        <v>291908235</v>
      </c>
      <c r="E120" s="52">
        <v>90998477</v>
      </c>
      <c r="F120" s="52">
        <v>90998477</v>
      </c>
      <c r="G120" s="52">
        <v>37121333</v>
      </c>
      <c r="H120" s="53">
        <v>0.30811951512688979</v>
      </c>
      <c r="I120" s="53">
        <v>0.30811951512688979</v>
      </c>
    </row>
    <row r="121" spans="1:9" ht="29" x14ac:dyDescent="0.35">
      <c r="A121" s="10" t="s">
        <v>1179</v>
      </c>
      <c r="B121" s="22">
        <v>1524733989</v>
      </c>
      <c r="C121" s="22">
        <v>2379550484</v>
      </c>
      <c r="D121" s="22">
        <v>1994359174</v>
      </c>
      <c r="E121" s="22">
        <v>1874822833</v>
      </c>
      <c r="F121" s="22">
        <v>1733034128</v>
      </c>
      <c r="G121" s="22">
        <v>1568603283</v>
      </c>
      <c r="H121" s="35">
        <v>0.78788949661132723</v>
      </c>
      <c r="I121" s="35">
        <v>0.7283031562695772</v>
      </c>
    </row>
    <row r="122" spans="1:9" x14ac:dyDescent="0.35">
      <c r="A122" s="47" t="s">
        <v>623</v>
      </c>
      <c r="B122" s="52">
        <v>675716390</v>
      </c>
      <c r="C122" s="52">
        <v>656529958</v>
      </c>
      <c r="D122" s="52">
        <v>656529958</v>
      </c>
      <c r="E122" s="52">
        <v>656529958</v>
      </c>
      <c r="F122" s="52">
        <v>656529958</v>
      </c>
      <c r="G122" s="52">
        <v>656529958</v>
      </c>
      <c r="H122" s="53">
        <v>1</v>
      </c>
      <c r="I122" s="53">
        <v>1</v>
      </c>
    </row>
    <row r="123" spans="1:9" x14ac:dyDescent="0.35">
      <c r="A123" s="47" t="s">
        <v>570</v>
      </c>
      <c r="B123" s="52">
        <v>689017599</v>
      </c>
      <c r="C123" s="52">
        <v>689017599</v>
      </c>
      <c r="D123" s="52">
        <v>688861599</v>
      </c>
      <c r="E123" s="52">
        <v>688857599</v>
      </c>
      <c r="F123" s="52">
        <v>627330559</v>
      </c>
      <c r="G123" s="52">
        <v>530860000</v>
      </c>
      <c r="H123" s="53">
        <v>0.99976778532183763</v>
      </c>
      <c r="I123" s="53">
        <v>0.91047102412256387</v>
      </c>
    </row>
    <row r="124" spans="1:9" x14ac:dyDescent="0.35">
      <c r="A124" s="47" t="s">
        <v>596</v>
      </c>
      <c r="B124" s="52">
        <v>120000000</v>
      </c>
      <c r="C124" s="52">
        <v>120000000</v>
      </c>
      <c r="D124" s="52">
        <v>118205999</v>
      </c>
      <c r="E124" s="52">
        <v>118029999</v>
      </c>
      <c r="F124" s="52">
        <v>114685999</v>
      </c>
      <c r="G124" s="52">
        <v>112045999</v>
      </c>
      <c r="H124" s="53">
        <v>0.98358332500000001</v>
      </c>
      <c r="I124" s="53">
        <v>0.9557166583333333</v>
      </c>
    </row>
    <row r="125" spans="1:9" x14ac:dyDescent="0.35">
      <c r="A125" s="47" t="s">
        <v>624</v>
      </c>
      <c r="B125" s="52">
        <v>40000000</v>
      </c>
      <c r="C125" s="52">
        <v>40000000</v>
      </c>
      <c r="D125" s="52">
        <v>0</v>
      </c>
      <c r="E125" s="52">
        <v>0</v>
      </c>
      <c r="F125" s="52">
        <v>0</v>
      </c>
      <c r="G125" s="52">
        <v>0</v>
      </c>
      <c r="H125" s="53">
        <v>0</v>
      </c>
      <c r="I125" s="53">
        <v>0</v>
      </c>
    </row>
    <row r="126" spans="1:9" x14ac:dyDescent="0.35">
      <c r="A126" s="47" t="s">
        <v>590</v>
      </c>
      <c r="B126" s="52">
        <v>0</v>
      </c>
      <c r="C126" s="52">
        <v>104402614</v>
      </c>
      <c r="D126" s="52">
        <v>0</v>
      </c>
      <c r="E126" s="52">
        <v>0</v>
      </c>
      <c r="F126" s="52">
        <v>0</v>
      </c>
      <c r="G126" s="52">
        <v>0</v>
      </c>
      <c r="H126" s="53">
        <v>0</v>
      </c>
      <c r="I126" s="53">
        <v>0</v>
      </c>
    </row>
    <row r="127" spans="1:9" x14ac:dyDescent="0.35">
      <c r="A127" s="47" t="s">
        <v>591</v>
      </c>
      <c r="B127" s="52">
        <v>0</v>
      </c>
      <c r="C127" s="52">
        <v>41808082</v>
      </c>
      <c r="D127" s="52">
        <v>1996290</v>
      </c>
      <c r="E127" s="52">
        <v>1996290</v>
      </c>
      <c r="F127" s="52">
        <v>1996290</v>
      </c>
      <c r="G127" s="52">
        <v>0</v>
      </c>
      <c r="H127" s="53">
        <v>4.7748901755407004E-2</v>
      </c>
      <c r="I127" s="53">
        <v>4.7748901755407004E-2</v>
      </c>
    </row>
    <row r="128" spans="1:9" x14ac:dyDescent="0.35">
      <c r="A128" s="47" t="s">
        <v>537</v>
      </c>
      <c r="B128" s="52">
        <v>0</v>
      </c>
      <c r="C128" s="52">
        <v>137988988</v>
      </c>
      <c r="D128" s="52">
        <v>0</v>
      </c>
      <c r="E128" s="52">
        <v>0</v>
      </c>
      <c r="F128" s="52">
        <v>0</v>
      </c>
      <c r="G128" s="52">
        <v>0</v>
      </c>
      <c r="H128" s="53">
        <v>0</v>
      </c>
      <c r="I128" s="53">
        <v>0</v>
      </c>
    </row>
    <row r="129" spans="1:9" x14ac:dyDescent="0.35">
      <c r="A129" s="47" t="s">
        <v>541</v>
      </c>
      <c r="B129" s="52">
        <v>0</v>
      </c>
      <c r="C129" s="52">
        <v>52992643</v>
      </c>
      <c r="D129" s="52">
        <v>0</v>
      </c>
      <c r="E129" s="52">
        <v>0</v>
      </c>
      <c r="F129" s="52">
        <v>0</v>
      </c>
      <c r="G129" s="52">
        <v>0</v>
      </c>
      <c r="H129" s="53">
        <v>0</v>
      </c>
      <c r="I129" s="53">
        <v>0</v>
      </c>
    </row>
    <row r="130" spans="1:9" x14ac:dyDescent="0.35">
      <c r="A130" s="47" t="s">
        <v>592</v>
      </c>
      <c r="B130" s="52">
        <v>0</v>
      </c>
      <c r="C130" s="52">
        <v>154000000</v>
      </c>
      <c r="D130" s="52">
        <v>150963999</v>
      </c>
      <c r="E130" s="52">
        <v>43889998</v>
      </c>
      <c r="F130" s="52">
        <v>41660665</v>
      </c>
      <c r="G130" s="52">
        <v>35669333</v>
      </c>
      <c r="H130" s="53">
        <v>0.28499998701298701</v>
      </c>
      <c r="I130" s="53">
        <v>0.27052379870129872</v>
      </c>
    </row>
    <row r="131" spans="1:9" x14ac:dyDescent="0.35">
      <c r="A131" s="47" t="s">
        <v>553</v>
      </c>
      <c r="B131" s="52">
        <v>0</v>
      </c>
      <c r="C131" s="52">
        <v>24400000</v>
      </c>
      <c r="D131" s="52">
        <v>20621329</v>
      </c>
      <c r="E131" s="52">
        <v>20621329</v>
      </c>
      <c r="F131" s="52">
        <v>20621329</v>
      </c>
      <c r="G131" s="52">
        <v>18531329</v>
      </c>
      <c r="H131" s="53">
        <v>0.84513643442622954</v>
      </c>
      <c r="I131" s="53">
        <v>0.84513643442622954</v>
      </c>
    </row>
    <row r="132" spans="1:9" x14ac:dyDescent="0.35">
      <c r="A132" s="47" t="s">
        <v>555</v>
      </c>
      <c r="B132" s="52">
        <v>0</v>
      </c>
      <c r="C132" s="52">
        <v>358410600</v>
      </c>
      <c r="D132" s="52">
        <v>357180000</v>
      </c>
      <c r="E132" s="52">
        <v>344897660</v>
      </c>
      <c r="F132" s="52">
        <v>270209328</v>
      </c>
      <c r="G132" s="52">
        <v>214966664</v>
      </c>
      <c r="H132" s="53">
        <v>0.96229759945715887</v>
      </c>
      <c r="I132" s="53">
        <v>0.75390997922494485</v>
      </c>
    </row>
    <row r="133" spans="1:9" ht="29" x14ac:dyDescent="0.35">
      <c r="A133" s="10" t="s">
        <v>1180</v>
      </c>
      <c r="B133" s="22">
        <v>321464000</v>
      </c>
      <c r="C133" s="22">
        <v>437385767</v>
      </c>
      <c r="D133" s="22">
        <v>437205766</v>
      </c>
      <c r="E133" s="22">
        <v>397035412</v>
      </c>
      <c r="F133" s="22">
        <v>348841812</v>
      </c>
      <c r="G133" s="22">
        <v>289043412</v>
      </c>
      <c r="H133" s="35">
        <v>0.90774652939266764</v>
      </c>
      <c r="I133" s="35">
        <v>0.79756095949962635</v>
      </c>
    </row>
    <row r="134" spans="1:9" x14ac:dyDescent="0.35">
      <c r="A134" s="47" t="s">
        <v>570</v>
      </c>
      <c r="B134" s="52">
        <v>321464000</v>
      </c>
      <c r="C134" s="52">
        <v>321464000</v>
      </c>
      <c r="D134" s="52">
        <v>321464000</v>
      </c>
      <c r="E134" s="52">
        <v>320302666</v>
      </c>
      <c r="F134" s="52">
        <v>282109066</v>
      </c>
      <c r="G134" s="52">
        <v>224818666</v>
      </c>
      <c r="H134" s="53">
        <v>0.99638735908219889</v>
      </c>
      <c r="I134" s="53">
        <v>0.87757592140955132</v>
      </c>
    </row>
    <row r="135" spans="1:9" x14ac:dyDescent="0.35">
      <c r="A135" s="47" t="s">
        <v>592</v>
      </c>
      <c r="B135" s="52">
        <v>0</v>
      </c>
      <c r="C135" s="52">
        <v>20818432</v>
      </c>
      <c r="D135" s="52">
        <v>20638431</v>
      </c>
      <c r="E135" s="52">
        <v>16541411</v>
      </c>
      <c r="F135" s="52">
        <v>16541411</v>
      </c>
      <c r="G135" s="52">
        <v>16541411</v>
      </c>
      <c r="H135" s="53">
        <v>0.79455604533521063</v>
      </c>
      <c r="I135" s="53">
        <v>0.79455604533521063</v>
      </c>
    </row>
    <row r="136" spans="1:9" x14ac:dyDescent="0.35">
      <c r="A136" s="47" t="s">
        <v>555</v>
      </c>
      <c r="B136" s="52">
        <v>0</v>
      </c>
      <c r="C136" s="52">
        <v>95103335</v>
      </c>
      <c r="D136" s="52">
        <v>95103335</v>
      </c>
      <c r="E136" s="52">
        <v>60191335</v>
      </c>
      <c r="F136" s="52">
        <v>50191335</v>
      </c>
      <c r="G136" s="52">
        <v>47683335</v>
      </c>
      <c r="H136" s="53">
        <v>0.63290456638560577</v>
      </c>
      <c r="I136" s="53">
        <v>0.5277557826967898</v>
      </c>
    </row>
    <row r="137" spans="1:9" x14ac:dyDescent="0.35">
      <c r="A137" s="14" t="s">
        <v>1051</v>
      </c>
      <c r="B137" s="21">
        <v>1380625000</v>
      </c>
      <c r="C137" s="21">
        <v>1541211877</v>
      </c>
      <c r="D137" s="21">
        <v>1439686877</v>
      </c>
      <c r="E137" s="21">
        <v>1303955114</v>
      </c>
      <c r="F137" s="21">
        <v>1293955114</v>
      </c>
      <c r="G137" s="21">
        <v>1241173332</v>
      </c>
      <c r="H137" s="34">
        <v>0.84605830869807142</v>
      </c>
      <c r="I137" s="34">
        <v>0.83956990814183818</v>
      </c>
    </row>
    <row r="138" spans="1:9" ht="29" x14ac:dyDescent="0.35">
      <c r="A138" s="10" t="s">
        <v>1181</v>
      </c>
      <c r="B138" s="22">
        <v>1380625000</v>
      </c>
      <c r="C138" s="22">
        <v>1541211877</v>
      </c>
      <c r="D138" s="22">
        <v>1439686877</v>
      </c>
      <c r="E138" s="22">
        <v>1303955114</v>
      </c>
      <c r="F138" s="22">
        <v>1293955114</v>
      </c>
      <c r="G138" s="22">
        <v>1241173332</v>
      </c>
      <c r="H138" s="35">
        <v>0.84605830869807142</v>
      </c>
      <c r="I138" s="35">
        <v>0.83956990814183818</v>
      </c>
    </row>
    <row r="139" spans="1:9" x14ac:dyDescent="0.35">
      <c r="A139" s="47" t="s">
        <v>49</v>
      </c>
      <c r="B139" s="52">
        <v>1380625000</v>
      </c>
      <c r="C139" s="52">
        <v>1380625000</v>
      </c>
      <c r="D139" s="52">
        <v>1327600000</v>
      </c>
      <c r="E139" s="52">
        <v>1301868237</v>
      </c>
      <c r="F139" s="52">
        <v>1291868237</v>
      </c>
      <c r="G139" s="52">
        <v>1241173332</v>
      </c>
      <c r="H139" s="53">
        <v>0.94295571715708471</v>
      </c>
      <c r="I139" s="53">
        <v>0.93571262073336348</v>
      </c>
    </row>
    <row r="140" spans="1:9" x14ac:dyDescent="0.35">
      <c r="A140" s="47" t="s">
        <v>541</v>
      </c>
      <c r="B140" s="52">
        <v>0</v>
      </c>
      <c r="C140" s="52">
        <v>14286438</v>
      </c>
      <c r="D140" s="52">
        <v>0</v>
      </c>
      <c r="E140" s="52">
        <v>0</v>
      </c>
      <c r="F140" s="52">
        <v>0</v>
      </c>
      <c r="G140" s="52">
        <v>0</v>
      </c>
      <c r="H140" s="53">
        <v>0</v>
      </c>
      <c r="I140" s="53">
        <v>0</v>
      </c>
    </row>
    <row r="141" spans="1:9" x14ac:dyDescent="0.35">
      <c r="A141" s="47" t="s">
        <v>561</v>
      </c>
      <c r="B141" s="52">
        <v>0</v>
      </c>
      <c r="C141" s="52">
        <v>144213562</v>
      </c>
      <c r="D141" s="52">
        <v>110000000</v>
      </c>
      <c r="E141" s="52">
        <v>0</v>
      </c>
      <c r="F141" s="52">
        <v>0</v>
      </c>
      <c r="G141" s="52">
        <v>0</v>
      </c>
      <c r="H141" s="53">
        <v>0</v>
      </c>
      <c r="I141" s="53">
        <v>0</v>
      </c>
    </row>
    <row r="142" spans="1:9" x14ac:dyDescent="0.35">
      <c r="A142" s="47" t="s">
        <v>563</v>
      </c>
      <c r="B142" s="52">
        <v>0</v>
      </c>
      <c r="C142" s="52">
        <v>2086877</v>
      </c>
      <c r="D142" s="52">
        <v>2086877</v>
      </c>
      <c r="E142" s="52">
        <v>2086877</v>
      </c>
      <c r="F142" s="52">
        <v>2086877</v>
      </c>
      <c r="G142" s="52">
        <v>0</v>
      </c>
      <c r="H142" s="53">
        <v>1</v>
      </c>
      <c r="I142" s="53">
        <v>1</v>
      </c>
    </row>
    <row r="143" spans="1:9" x14ac:dyDescent="0.35">
      <c r="A143" s="47" t="s">
        <v>1128</v>
      </c>
      <c r="B143" s="52">
        <v>954529765923</v>
      </c>
      <c r="C143" s="52">
        <v>1007052958325.71</v>
      </c>
      <c r="D143" s="52">
        <v>999762780824.80005</v>
      </c>
      <c r="E143" s="52">
        <v>989406211868.91003</v>
      </c>
      <c r="F143" s="52">
        <v>981896529544.27002</v>
      </c>
      <c r="G143" s="52">
        <v>976446520415.88</v>
      </c>
      <c r="H143" s="53">
        <v>0.98247684363477883</v>
      </c>
      <c r="I143" s="53">
        <v>0.97501975583958944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63AA-1E0C-40A4-87F8-7FD4DECC8CE7}">
  <dimension ref="A1:I27"/>
  <sheetViews>
    <sheetView workbookViewId="0">
      <selection activeCell="C3" sqref="C3"/>
    </sheetView>
  </sheetViews>
  <sheetFormatPr baseColWidth="10" defaultRowHeight="14.5" x14ac:dyDescent="0.35"/>
  <cols>
    <col min="1" max="1" width="85.7265625" style="48" customWidth="1"/>
    <col min="2" max="3" width="17.7265625" style="50" bestFit="1" customWidth="1"/>
    <col min="4" max="4" width="19" style="50" bestFit="1" customWidth="1"/>
    <col min="5" max="7" width="17.7265625" style="50" bestFit="1" customWidth="1"/>
    <col min="8" max="8" width="17.7265625" style="54" bestFit="1" customWidth="1"/>
    <col min="9" max="9" width="17.453125" style="54" bestFit="1" customWidth="1"/>
  </cols>
  <sheetData>
    <row r="1" spans="1:9" x14ac:dyDescent="0.35">
      <c r="A1" s="45" t="s">
        <v>2</v>
      </c>
      <c r="B1" s="49" t="s">
        <v>1464</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1109</v>
      </c>
      <c r="B4" s="18">
        <v>7000000000</v>
      </c>
      <c r="C4" s="18">
        <v>9892174237.9899998</v>
      </c>
      <c r="D4" s="18">
        <v>6920000000</v>
      </c>
      <c r="E4" s="18">
        <v>6919636240.8000002</v>
      </c>
      <c r="F4" s="18">
        <v>6919636240.8000002</v>
      </c>
      <c r="G4" s="18">
        <v>6919636240.8000002</v>
      </c>
      <c r="H4" s="31">
        <v>0.69950610192709339</v>
      </c>
      <c r="I4" s="31">
        <v>0.69950610192709339</v>
      </c>
    </row>
    <row r="5" spans="1:9" x14ac:dyDescent="0.35">
      <c r="A5" s="8" t="s">
        <v>933</v>
      </c>
      <c r="B5" s="19">
        <v>7000000000</v>
      </c>
      <c r="C5" s="19">
        <v>9892174237.9899998</v>
      </c>
      <c r="D5" s="19">
        <v>6920000000</v>
      </c>
      <c r="E5" s="19">
        <v>6919636240.8000002</v>
      </c>
      <c r="F5" s="19">
        <v>6919636240.8000002</v>
      </c>
      <c r="G5" s="19">
        <v>6919636240.8000002</v>
      </c>
      <c r="H5" s="32">
        <v>0.69950610192709339</v>
      </c>
      <c r="I5" s="32">
        <v>0.69950610192709339</v>
      </c>
    </row>
    <row r="6" spans="1:9" x14ac:dyDescent="0.35">
      <c r="A6" s="9" t="s">
        <v>953</v>
      </c>
      <c r="B6" s="20">
        <v>7000000000</v>
      </c>
      <c r="C6" s="20">
        <v>9892174237.9899998</v>
      </c>
      <c r="D6" s="20">
        <v>6920000000</v>
      </c>
      <c r="E6" s="20">
        <v>6919636240.8000002</v>
      </c>
      <c r="F6" s="20">
        <v>6919636240.8000002</v>
      </c>
      <c r="G6" s="20">
        <v>6919636240.8000002</v>
      </c>
      <c r="H6" s="33">
        <v>0.69950610192709339</v>
      </c>
      <c r="I6" s="33">
        <v>0.69950610192709339</v>
      </c>
    </row>
    <row r="7" spans="1:9" x14ac:dyDescent="0.35">
      <c r="A7" s="14" t="s">
        <v>970</v>
      </c>
      <c r="B7" s="21">
        <v>7000000000</v>
      </c>
      <c r="C7" s="21">
        <v>9892174237.9899998</v>
      </c>
      <c r="D7" s="21">
        <v>6920000000</v>
      </c>
      <c r="E7" s="21">
        <v>6919636240.8000002</v>
      </c>
      <c r="F7" s="21">
        <v>6919636240.8000002</v>
      </c>
      <c r="G7" s="21">
        <v>6919636240.8000002</v>
      </c>
      <c r="H7" s="34">
        <v>0.69950610192709339</v>
      </c>
      <c r="I7" s="34">
        <v>0.69950610192709339</v>
      </c>
    </row>
    <row r="8" spans="1:9" x14ac:dyDescent="0.35">
      <c r="A8" s="10" t="s">
        <v>1182</v>
      </c>
      <c r="B8" s="22">
        <v>0</v>
      </c>
      <c r="C8" s="22">
        <v>5789091.9900000002</v>
      </c>
      <c r="D8" s="22">
        <v>0</v>
      </c>
      <c r="E8" s="22">
        <v>0</v>
      </c>
      <c r="F8" s="22">
        <v>0</v>
      </c>
      <c r="G8" s="22">
        <v>0</v>
      </c>
      <c r="H8" s="35">
        <v>0</v>
      </c>
      <c r="I8" s="35">
        <v>0</v>
      </c>
    </row>
    <row r="9" spans="1:9" x14ac:dyDescent="0.35">
      <c r="A9" s="47" t="s">
        <v>641</v>
      </c>
      <c r="B9" s="52">
        <v>0</v>
      </c>
      <c r="C9" s="52">
        <v>26086.91</v>
      </c>
      <c r="D9" s="52">
        <v>0</v>
      </c>
      <c r="E9" s="52">
        <v>0</v>
      </c>
      <c r="F9" s="52">
        <v>0</v>
      </c>
      <c r="G9" s="52">
        <v>0</v>
      </c>
      <c r="H9" s="53">
        <v>0</v>
      </c>
      <c r="I9" s="53">
        <v>0</v>
      </c>
    </row>
    <row r="10" spans="1:9" x14ac:dyDescent="0.35">
      <c r="A10" s="47" t="s">
        <v>627</v>
      </c>
      <c r="B10" s="52">
        <v>0</v>
      </c>
      <c r="C10" s="52">
        <v>5763005.0800000001</v>
      </c>
      <c r="D10" s="52">
        <v>0</v>
      </c>
      <c r="E10" s="52">
        <v>0</v>
      </c>
      <c r="F10" s="52">
        <v>0</v>
      </c>
      <c r="G10" s="52">
        <v>0</v>
      </c>
      <c r="H10" s="53">
        <v>0</v>
      </c>
      <c r="I10" s="53">
        <v>0</v>
      </c>
    </row>
    <row r="11" spans="1:9" x14ac:dyDescent="0.35">
      <c r="A11" s="10" t="s">
        <v>1183</v>
      </c>
      <c r="B11" s="22">
        <v>1240000000</v>
      </c>
      <c r="C11" s="22">
        <v>4126385146</v>
      </c>
      <c r="D11" s="22">
        <v>1160000000</v>
      </c>
      <c r="E11" s="22">
        <v>1159636240.8</v>
      </c>
      <c r="F11" s="22">
        <v>1159636240.8</v>
      </c>
      <c r="G11" s="22">
        <v>1159636240.8</v>
      </c>
      <c r="H11" s="35">
        <v>0.2810295694099515</v>
      </c>
      <c r="I11" s="35">
        <v>0.2810295694099515</v>
      </c>
    </row>
    <row r="12" spans="1:9" x14ac:dyDescent="0.35">
      <c r="A12" s="47" t="s">
        <v>49</v>
      </c>
      <c r="B12" s="52">
        <v>1240000000</v>
      </c>
      <c r="C12" s="52">
        <v>4126385146</v>
      </c>
      <c r="D12" s="52">
        <v>1160000000</v>
      </c>
      <c r="E12" s="52">
        <v>1159636240.8</v>
      </c>
      <c r="F12" s="52">
        <v>1159636240.8</v>
      </c>
      <c r="G12" s="52">
        <v>1159636240.8</v>
      </c>
      <c r="H12" s="53">
        <v>0.2810295694099515</v>
      </c>
      <c r="I12" s="53">
        <v>0.2810295694099515</v>
      </c>
    </row>
    <row r="13" spans="1:9" ht="29" x14ac:dyDescent="0.35">
      <c r="A13" s="10" t="s">
        <v>1184</v>
      </c>
      <c r="B13" s="22">
        <v>232000000</v>
      </c>
      <c r="C13" s="22">
        <v>232000000</v>
      </c>
      <c r="D13" s="22">
        <v>232000000</v>
      </c>
      <c r="E13" s="22">
        <v>232000000</v>
      </c>
      <c r="F13" s="22">
        <v>232000000</v>
      </c>
      <c r="G13" s="22">
        <v>232000000</v>
      </c>
      <c r="H13" s="35">
        <v>1</v>
      </c>
      <c r="I13" s="35">
        <v>1</v>
      </c>
    </row>
    <row r="14" spans="1:9" x14ac:dyDescent="0.35">
      <c r="A14" s="47" t="s">
        <v>49</v>
      </c>
      <c r="B14" s="52">
        <v>232000000</v>
      </c>
      <c r="C14" s="52">
        <v>232000000</v>
      </c>
      <c r="D14" s="52">
        <v>232000000</v>
      </c>
      <c r="E14" s="52">
        <v>232000000</v>
      </c>
      <c r="F14" s="52">
        <v>232000000</v>
      </c>
      <c r="G14" s="52">
        <v>232000000</v>
      </c>
      <c r="H14" s="53">
        <v>1</v>
      </c>
      <c r="I14" s="53">
        <v>1</v>
      </c>
    </row>
    <row r="15" spans="1:9" ht="58" x14ac:dyDescent="0.35">
      <c r="A15" s="10" t="s">
        <v>1185</v>
      </c>
      <c r="B15" s="22">
        <v>825000000</v>
      </c>
      <c r="C15" s="22">
        <v>825000000</v>
      </c>
      <c r="D15" s="22">
        <v>825000000</v>
      </c>
      <c r="E15" s="22">
        <v>825000000</v>
      </c>
      <c r="F15" s="22">
        <v>825000000</v>
      </c>
      <c r="G15" s="22">
        <v>825000000</v>
      </c>
      <c r="H15" s="35">
        <v>1</v>
      </c>
      <c r="I15" s="35">
        <v>1</v>
      </c>
    </row>
    <row r="16" spans="1:9" x14ac:dyDescent="0.35">
      <c r="A16" s="47" t="s">
        <v>49</v>
      </c>
      <c r="B16" s="52">
        <v>825000000</v>
      </c>
      <c r="C16" s="52">
        <v>825000000</v>
      </c>
      <c r="D16" s="52">
        <v>825000000</v>
      </c>
      <c r="E16" s="52">
        <v>825000000</v>
      </c>
      <c r="F16" s="52">
        <v>825000000</v>
      </c>
      <c r="G16" s="52">
        <v>825000000</v>
      </c>
      <c r="H16" s="53">
        <v>1</v>
      </c>
      <c r="I16" s="53">
        <v>1</v>
      </c>
    </row>
    <row r="17" spans="1:9" ht="58" x14ac:dyDescent="0.35">
      <c r="A17" s="10" t="s">
        <v>1186</v>
      </c>
      <c r="B17" s="22">
        <v>2778000000</v>
      </c>
      <c r="C17" s="22">
        <v>2778000000</v>
      </c>
      <c r="D17" s="22">
        <v>2778000000</v>
      </c>
      <c r="E17" s="22">
        <v>2778000000</v>
      </c>
      <c r="F17" s="22">
        <v>2778000000</v>
      </c>
      <c r="G17" s="22">
        <v>2778000000</v>
      </c>
      <c r="H17" s="35">
        <v>1</v>
      </c>
      <c r="I17" s="35">
        <v>1</v>
      </c>
    </row>
    <row r="18" spans="1:9" x14ac:dyDescent="0.35">
      <c r="A18" s="47" t="s">
        <v>49</v>
      </c>
      <c r="B18" s="52">
        <v>2778000000</v>
      </c>
      <c r="C18" s="52">
        <v>2778000000</v>
      </c>
      <c r="D18" s="52">
        <v>2778000000</v>
      </c>
      <c r="E18" s="52">
        <v>2778000000</v>
      </c>
      <c r="F18" s="52">
        <v>2778000000</v>
      </c>
      <c r="G18" s="52">
        <v>2778000000</v>
      </c>
      <c r="H18" s="53">
        <v>1</v>
      </c>
      <c r="I18" s="53">
        <v>1</v>
      </c>
    </row>
    <row r="19" spans="1:9" ht="43.5" x14ac:dyDescent="0.35">
      <c r="A19" s="10" t="s">
        <v>1187</v>
      </c>
      <c r="B19" s="22">
        <v>250000000</v>
      </c>
      <c r="C19" s="22">
        <v>250000000</v>
      </c>
      <c r="D19" s="22">
        <v>250000000</v>
      </c>
      <c r="E19" s="22">
        <v>250000000</v>
      </c>
      <c r="F19" s="22">
        <v>250000000</v>
      </c>
      <c r="G19" s="22">
        <v>250000000</v>
      </c>
      <c r="H19" s="35">
        <v>1</v>
      </c>
      <c r="I19" s="35">
        <v>1</v>
      </c>
    </row>
    <row r="20" spans="1:9" x14ac:dyDescent="0.35">
      <c r="A20" s="47" t="s">
        <v>49</v>
      </c>
      <c r="B20" s="52">
        <v>250000000</v>
      </c>
      <c r="C20" s="52">
        <v>250000000</v>
      </c>
      <c r="D20" s="52">
        <v>250000000</v>
      </c>
      <c r="E20" s="52">
        <v>250000000</v>
      </c>
      <c r="F20" s="52">
        <v>250000000</v>
      </c>
      <c r="G20" s="52">
        <v>250000000</v>
      </c>
      <c r="H20" s="53">
        <v>1</v>
      </c>
      <c r="I20" s="53">
        <v>1</v>
      </c>
    </row>
    <row r="21" spans="1:9" ht="29" x14ac:dyDescent="0.35">
      <c r="A21" s="10" t="s">
        <v>1188</v>
      </c>
      <c r="B21" s="22">
        <v>600000000</v>
      </c>
      <c r="C21" s="22">
        <v>600000000</v>
      </c>
      <c r="D21" s="22">
        <v>600000000</v>
      </c>
      <c r="E21" s="22">
        <v>600000000</v>
      </c>
      <c r="F21" s="22">
        <v>600000000</v>
      </c>
      <c r="G21" s="22">
        <v>600000000</v>
      </c>
      <c r="H21" s="35">
        <v>1</v>
      </c>
      <c r="I21" s="35">
        <v>1</v>
      </c>
    </row>
    <row r="22" spans="1:9" x14ac:dyDescent="0.35">
      <c r="A22" s="47" t="s">
        <v>49</v>
      </c>
      <c r="B22" s="52">
        <v>600000000</v>
      </c>
      <c r="C22" s="52">
        <v>600000000</v>
      </c>
      <c r="D22" s="52">
        <v>600000000</v>
      </c>
      <c r="E22" s="52">
        <v>600000000</v>
      </c>
      <c r="F22" s="52">
        <v>600000000</v>
      </c>
      <c r="G22" s="52">
        <v>600000000</v>
      </c>
      <c r="H22" s="53">
        <v>1</v>
      </c>
      <c r="I22" s="53">
        <v>1</v>
      </c>
    </row>
    <row r="23" spans="1:9" ht="72.5" x14ac:dyDescent="0.35">
      <c r="A23" s="10" t="s">
        <v>1189</v>
      </c>
      <c r="B23" s="22">
        <v>250000000</v>
      </c>
      <c r="C23" s="22">
        <v>250000000</v>
      </c>
      <c r="D23" s="22">
        <v>250000000</v>
      </c>
      <c r="E23" s="22">
        <v>250000000</v>
      </c>
      <c r="F23" s="22">
        <v>250000000</v>
      </c>
      <c r="G23" s="22">
        <v>250000000</v>
      </c>
      <c r="H23" s="35">
        <v>1</v>
      </c>
      <c r="I23" s="35">
        <v>1</v>
      </c>
    </row>
    <row r="24" spans="1:9" x14ac:dyDescent="0.35">
      <c r="A24" s="47" t="s">
        <v>49</v>
      </c>
      <c r="B24" s="52">
        <v>250000000</v>
      </c>
      <c r="C24" s="52">
        <v>250000000</v>
      </c>
      <c r="D24" s="52">
        <v>250000000</v>
      </c>
      <c r="E24" s="52">
        <v>250000000</v>
      </c>
      <c r="F24" s="52">
        <v>250000000</v>
      </c>
      <c r="G24" s="52">
        <v>250000000</v>
      </c>
      <c r="H24" s="53">
        <v>1</v>
      </c>
      <c r="I24" s="53">
        <v>1</v>
      </c>
    </row>
    <row r="25" spans="1:9" ht="43.5" x14ac:dyDescent="0.35">
      <c r="A25" s="10" t="s">
        <v>1190</v>
      </c>
      <c r="B25" s="22">
        <v>825000000</v>
      </c>
      <c r="C25" s="22">
        <v>825000000</v>
      </c>
      <c r="D25" s="22">
        <v>825000000</v>
      </c>
      <c r="E25" s="22">
        <v>825000000</v>
      </c>
      <c r="F25" s="22">
        <v>825000000</v>
      </c>
      <c r="G25" s="22">
        <v>825000000</v>
      </c>
      <c r="H25" s="35">
        <v>1</v>
      </c>
      <c r="I25" s="35">
        <v>1</v>
      </c>
    </row>
    <row r="26" spans="1:9" x14ac:dyDescent="0.35">
      <c r="A26" s="47" t="s">
        <v>49</v>
      </c>
      <c r="B26" s="52">
        <v>825000000</v>
      </c>
      <c r="C26" s="52">
        <v>825000000</v>
      </c>
      <c r="D26" s="52">
        <v>825000000</v>
      </c>
      <c r="E26" s="52">
        <v>825000000</v>
      </c>
      <c r="F26" s="52">
        <v>825000000</v>
      </c>
      <c r="G26" s="52">
        <v>825000000</v>
      </c>
      <c r="H26" s="53">
        <v>1</v>
      </c>
      <c r="I26" s="53">
        <v>1</v>
      </c>
    </row>
    <row r="27" spans="1:9" x14ac:dyDescent="0.35">
      <c r="A27" s="47" t="s">
        <v>1128</v>
      </c>
      <c r="B27" s="52">
        <v>7000000000</v>
      </c>
      <c r="C27" s="52">
        <v>9892174237.9899998</v>
      </c>
      <c r="D27" s="52">
        <v>6920000000</v>
      </c>
      <c r="E27" s="52">
        <v>6919636240.8000002</v>
      </c>
      <c r="F27" s="52">
        <v>6919636240.8000002</v>
      </c>
      <c r="G27" s="52">
        <v>6919636240.8000002</v>
      </c>
      <c r="H27" s="53">
        <v>0.69950610192709339</v>
      </c>
      <c r="I27" s="53">
        <v>0.69950610192709339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25DC7-C650-415B-82A3-7B52D19108E9}">
  <dimension ref="A1:I45"/>
  <sheetViews>
    <sheetView workbookViewId="0">
      <selection activeCell="B4" sqref="B4"/>
    </sheetView>
  </sheetViews>
  <sheetFormatPr baseColWidth="10" defaultRowHeight="14.5" x14ac:dyDescent="0.35"/>
  <cols>
    <col min="1" max="1" width="90.7265625" style="48" customWidth="1"/>
    <col min="2" max="3" width="18.7265625" style="50" bestFit="1" customWidth="1"/>
    <col min="4" max="4" width="19" style="50" bestFit="1" customWidth="1"/>
    <col min="5" max="5" width="18.7265625" style="50" bestFit="1" customWidth="1"/>
    <col min="6" max="7" width="17.7265625" style="50" bestFit="1" customWidth="1"/>
    <col min="8" max="8" width="17.7265625" style="54" bestFit="1" customWidth="1"/>
    <col min="9" max="9" width="17.453125" style="54" bestFit="1" customWidth="1"/>
  </cols>
  <sheetData>
    <row r="1" spans="1:9" x14ac:dyDescent="0.35">
      <c r="A1" s="45" t="s">
        <v>2</v>
      </c>
      <c r="B1" s="49" t="s">
        <v>1463</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1110</v>
      </c>
      <c r="B4" s="18">
        <v>10925420690</v>
      </c>
      <c r="C4" s="18">
        <v>16337624858</v>
      </c>
      <c r="D4" s="18">
        <v>12644681168.41</v>
      </c>
      <c r="E4" s="18">
        <v>12395144071.41</v>
      </c>
      <c r="F4" s="18">
        <v>8843936782.6399994</v>
      </c>
      <c r="G4" s="18">
        <v>5981283485.3600006</v>
      </c>
      <c r="H4" s="31">
        <v>0.75868702942707755</v>
      </c>
      <c r="I4" s="31">
        <v>0.54132328655529227</v>
      </c>
    </row>
    <row r="5" spans="1:9" x14ac:dyDescent="0.35">
      <c r="A5" s="8" t="s">
        <v>906</v>
      </c>
      <c r="B5" s="19">
        <v>10925420690</v>
      </c>
      <c r="C5" s="19">
        <v>16337624858</v>
      </c>
      <c r="D5" s="19">
        <v>12644681168.41</v>
      </c>
      <c r="E5" s="19">
        <v>12395144071.41</v>
      </c>
      <c r="F5" s="19">
        <v>8843936782.6399994</v>
      </c>
      <c r="G5" s="19">
        <v>5981283485.3600006</v>
      </c>
      <c r="H5" s="32">
        <v>0.75868702942707755</v>
      </c>
      <c r="I5" s="32">
        <v>0.54132328655529227</v>
      </c>
    </row>
    <row r="6" spans="1:9" x14ac:dyDescent="0.35">
      <c r="A6" s="9" t="s">
        <v>907</v>
      </c>
      <c r="B6" s="20">
        <v>10925420690</v>
      </c>
      <c r="C6" s="20">
        <v>16337624858</v>
      </c>
      <c r="D6" s="20">
        <v>12644681168.41</v>
      </c>
      <c r="E6" s="20">
        <v>12395144071.41</v>
      </c>
      <c r="F6" s="20">
        <v>8843936782.6399994</v>
      </c>
      <c r="G6" s="20">
        <v>5981283485.3600006</v>
      </c>
      <c r="H6" s="33">
        <v>0.75868702942707755</v>
      </c>
      <c r="I6" s="33">
        <v>0.54132328655529227</v>
      </c>
    </row>
    <row r="7" spans="1:9" x14ac:dyDescent="0.35">
      <c r="A7" s="14" t="s">
        <v>1061</v>
      </c>
      <c r="B7" s="21">
        <v>5806371810</v>
      </c>
      <c r="C7" s="21">
        <v>7149091810</v>
      </c>
      <c r="D7" s="21">
        <v>4995036633</v>
      </c>
      <c r="E7" s="21">
        <v>4849422603</v>
      </c>
      <c r="F7" s="21">
        <v>3802045917</v>
      </c>
      <c r="G7" s="21">
        <v>1625673187</v>
      </c>
      <c r="H7" s="34">
        <v>0.67832708431814082</v>
      </c>
      <c r="I7" s="34">
        <v>0.5318222255422399</v>
      </c>
    </row>
    <row r="8" spans="1:9" ht="29" x14ac:dyDescent="0.35">
      <c r="A8" s="10" t="s">
        <v>1191</v>
      </c>
      <c r="B8" s="22">
        <v>1865844426</v>
      </c>
      <c r="C8" s="22">
        <v>2497844426</v>
      </c>
      <c r="D8" s="22">
        <v>1894213323</v>
      </c>
      <c r="E8" s="22">
        <v>1778801173</v>
      </c>
      <c r="F8" s="22">
        <v>1763201173</v>
      </c>
      <c r="G8" s="22">
        <v>1205258000</v>
      </c>
      <c r="H8" s="35">
        <v>0.71213449263873407</v>
      </c>
      <c r="I8" s="35">
        <v>0.70588910768296187</v>
      </c>
    </row>
    <row r="9" spans="1:9" x14ac:dyDescent="0.35">
      <c r="A9" s="47" t="s">
        <v>661</v>
      </c>
      <c r="B9" s="52">
        <v>1865844426</v>
      </c>
      <c r="C9" s="52">
        <v>1865844426</v>
      </c>
      <c r="D9" s="52">
        <v>1349433173</v>
      </c>
      <c r="E9" s="52">
        <v>1349433173</v>
      </c>
      <c r="F9" s="52">
        <v>1333833173</v>
      </c>
      <c r="G9" s="52">
        <v>1205258000</v>
      </c>
      <c r="H9" s="53">
        <v>0.72322920078225217</v>
      </c>
      <c r="I9" s="53">
        <v>0.71486837509784962</v>
      </c>
    </row>
    <row r="10" spans="1:9" x14ac:dyDescent="0.35">
      <c r="A10" s="47" t="s">
        <v>646</v>
      </c>
      <c r="B10" s="52">
        <v>0</v>
      </c>
      <c r="C10" s="52">
        <v>632000000</v>
      </c>
      <c r="D10" s="52">
        <v>544780150</v>
      </c>
      <c r="E10" s="52">
        <v>429368000</v>
      </c>
      <c r="F10" s="52">
        <v>429368000</v>
      </c>
      <c r="G10" s="52">
        <v>0</v>
      </c>
      <c r="H10" s="53">
        <v>0.679379746835443</v>
      </c>
      <c r="I10" s="53">
        <v>0.679379746835443</v>
      </c>
    </row>
    <row r="11" spans="1:9" ht="29" x14ac:dyDescent="0.35">
      <c r="A11" s="10" t="s">
        <v>1192</v>
      </c>
      <c r="B11" s="22">
        <v>3831946384</v>
      </c>
      <c r="C11" s="22">
        <v>4518666384</v>
      </c>
      <c r="D11" s="22">
        <v>2981913310</v>
      </c>
      <c r="E11" s="22">
        <v>2951711430</v>
      </c>
      <c r="F11" s="22">
        <v>1919934744</v>
      </c>
      <c r="G11" s="22">
        <v>301505187</v>
      </c>
      <c r="H11" s="35">
        <v>0.65322623516788492</v>
      </c>
      <c r="I11" s="35">
        <v>0.42488968665583166</v>
      </c>
    </row>
    <row r="12" spans="1:9" x14ac:dyDescent="0.35">
      <c r="A12" s="47" t="s">
        <v>49</v>
      </c>
      <c r="B12" s="52">
        <v>2335000000</v>
      </c>
      <c r="C12" s="52">
        <v>2953720000</v>
      </c>
      <c r="D12" s="52">
        <v>1657167006</v>
      </c>
      <c r="E12" s="52">
        <v>1636365126</v>
      </c>
      <c r="F12" s="52">
        <v>1468317500</v>
      </c>
      <c r="G12" s="52">
        <v>285298520</v>
      </c>
      <c r="H12" s="53">
        <v>0.5540014375093103</v>
      </c>
      <c r="I12" s="53">
        <v>0.49710788429505842</v>
      </c>
    </row>
    <row r="13" spans="1:9" x14ac:dyDescent="0.35">
      <c r="A13" s="47" t="s">
        <v>661</v>
      </c>
      <c r="B13" s="52">
        <v>1496946384</v>
      </c>
      <c r="C13" s="52">
        <v>1496946384</v>
      </c>
      <c r="D13" s="52">
        <v>1298392970</v>
      </c>
      <c r="E13" s="52">
        <v>1298392970</v>
      </c>
      <c r="F13" s="52">
        <v>434663910</v>
      </c>
      <c r="G13" s="52">
        <v>0</v>
      </c>
      <c r="H13" s="53">
        <v>0.86736103836301459</v>
      </c>
      <c r="I13" s="53">
        <v>0.29036705298591375</v>
      </c>
    </row>
    <row r="14" spans="1:9" x14ac:dyDescent="0.35">
      <c r="A14" s="47" t="s">
        <v>646</v>
      </c>
      <c r="B14" s="52">
        <v>0</v>
      </c>
      <c r="C14" s="52">
        <v>68000000</v>
      </c>
      <c r="D14" s="52">
        <v>26353334</v>
      </c>
      <c r="E14" s="52">
        <v>16953334</v>
      </c>
      <c r="F14" s="52">
        <v>16953334</v>
      </c>
      <c r="G14" s="52">
        <v>16206667</v>
      </c>
      <c r="H14" s="53">
        <v>0.24931373529411766</v>
      </c>
      <c r="I14" s="53">
        <v>0.24931373529411766</v>
      </c>
    </row>
    <row r="15" spans="1:9" ht="29" x14ac:dyDescent="0.35">
      <c r="A15" s="10" t="s">
        <v>1193</v>
      </c>
      <c r="B15" s="22">
        <v>108581000</v>
      </c>
      <c r="C15" s="22">
        <v>132581000</v>
      </c>
      <c r="D15" s="22">
        <v>118910000</v>
      </c>
      <c r="E15" s="22">
        <v>118910000</v>
      </c>
      <c r="F15" s="22">
        <v>118910000</v>
      </c>
      <c r="G15" s="22">
        <v>118910000</v>
      </c>
      <c r="H15" s="35">
        <v>0.89688567743492653</v>
      </c>
      <c r="I15" s="35">
        <v>0.89688567743492653</v>
      </c>
    </row>
    <row r="16" spans="1:9" x14ac:dyDescent="0.35">
      <c r="A16" s="47" t="s">
        <v>661</v>
      </c>
      <c r="B16" s="52">
        <v>108581000</v>
      </c>
      <c r="C16" s="52">
        <v>108581000</v>
      </c>
      <c r="D16" s="52">
        <v>97420000</v>
      </c>
      <c r="E16" s="52">
        <v>97420000</v>
      </c>
      <c r="F16" s="52">
        <v>97420000</v>
      </c>
      <c r="G16" s="52">
        <v>97420000</v>
      </c>
      <c r="H16" s="53">
        <v>0.89721037750619348</v>
      </c>
      <c r="I16" s="53">
        <v>0.89721037750619348</v>
      </c>
    </row>
    <row r="17" spans="1:9" x14ac:dyDescent="0.35">
      <c r="A17" s="47" t="s">
        <v>646</v>
      </c>
      <c r="B17" s="52">
        <v>0</v>
      </c>
      <c r="C17" s="52">
        <v>24000000</v>
      </c>
      <c r="D17" s="52">
        <v>21490000</v>
      </c>
      <c r="E17" s="52">
        <v>21490000</v>
      </c>
      <c r="F17" s="52">
        <v>21490000</v>
      </c>
      <c r="G17" s="52">
        <v>21490000</v>
      </c>
      <c r="H17" s="53">
        <v>0.89541666666666664</v>
      </c>
      <c r="I17" s="53">
        <v>0.89541666666666664</v>
      </c>
    </row>
    <row r="18" spans="1:9" ht="29" x14ac:dyDescent="0.35">
      <c r="A18" s="14" t="s">
        <v>1062</v>
      </c>
      <c r="B18" s="21">
        <v>2683054280</v>
      </c>
      <c r="C18" s="21">
        <v>3224656140.0299997</v>
      </c>
      <c r="D18" s="21">
        <v>2823137313.9099998</v>
      </c>
      <c r="E18" s="21">
        <v>2719214246.9099998</v>
      </c>
      <c r="F18" s="21">
        <v>1768927912.5799999</v>
      </c>
      <c r="G18" s="21">
        <v>1085394012.3</v>
      </c>
      <c r="H18" s="34">
        <v>0.84325711915587453</v>
      </c>
      <c r="I18" s="34">
        <v>0.54856326869119854</v>
      </c>
    </row>
    <row r="19" spans="1:9" ht="29" x14ac:dyDescent="0.35">
      <c r="A19" s="10" t="s">
        <v>1194</v>
      </c>
      <c r="B19" s="22">
        <v>2683054275</v>
      </c>
      <c r="C19" s="22">
        <v>3224656135.0299997</v>
      </c>
      <c r="D19" s="22">
        <v>2823137313.9099998</v>
      </c>
      <c r="E19" s="22">
        <v>2719214246.9099998</v>
      </c>
      <c r="F19" s="22">
        <v>1768927912.5799999</v>
      </c>
      <c r="G19" s="22">
        <v>1085394012.3</v>
      </c>
      <c r="H19" s="35">
        <v>0.8432571204633893</v>
      </c>
      <c r="I19" s="35">
        <v>0.54856326954177492</v>
      </c>
    </row>
    <row r="20" spans="1:9" x14ac:dyDescent="0.35">
      <c r="A20" s="47" t="s">
        <v>49</v>
      </c>
      <c r="B20" s="52">
        <v>2354996397</v>
      </c>
      <c r="C20" s="52">
        <v>2354996397</v>
      </c>
      <c r="D20" s="52">
        <v>1987353238.8199999</v>
      </c>
      <c r="E20" s="52">
        <v>1897832502.01</v>
      </c>
      <c r="F20" s="52">
        <v>1095273812.5799999</v>
      </c>
      <c r="G20" s="52">
        <v>1043386512.3</v>
      </c>
      <c r="H20" s="53">
        <v>0.80587490682687446</v>
      </c>
      <c r="I20" s="53">
        <v>0.46508513302833726</v>
      </c>
    </row>
    <row r="21" spans="1:9" x14ac:dyDescent="0.35">
      <c r="A21" s="47" t="s">
        <v>661</v>
      </c>
      <c r="B21" s="52">
        <v>319000000</v>
      </c>
      <c r="C21" s="52">
        <v>319000000</v>
      </c>
      <c r="D21" s="52">
        <v>289736685.31999999</v>
      </c>
      <c r="E21" s="52">
        <v>279779884.89999998</v>
      </c>
      <c r="F21" s="52">
        <v>132052240</v>
      </c>
      <c r="G21" s="52">
        <v>42007500</v>
      </c>
      <c r="H21" s="53">
        <v>0.8770529307210031</v>
      </c>
      <c r="I21" s="53">
        <v>0.41395686520376174</v>
      </c>
    </row>
    <row r="22" spans="1:9" x14ac:dyDescent="0.35">
      <c r="A22" s="47" t="s">
        <v>662</v>
      </c>
      <c r="B22" s="52">
        <v>9057878</v>
      </c>
      <c r="C22" s="52">
        <v>9057878</v>
      </c>
      <c r="D22" s="52">
        <v>4445529.7699999996</v>
      </c>
      <c r="E22" s="52">
        <v>0</v>
      </c>
      <c r="F22" s="52">
        <v>0</v>
      </c>
      <c r="G22" s="52">
        <v>0</v>
      </c>
      <c r="H22" s="53">
        <v>0</v>
      </c>
      <c r="I22" s="53">
        <v>0</v>
      </c>
    </row>
    <row r="23" spans="1:9" x14ac:dyDescent="0.35">
      <c r="A23" s="47" t="s">
        <v>646</v>
      </c>
      <c r="B23" s="52">
        <v>0</v>
      </c>
      <c r="C23" s="52">
        <v>541601860.02999997</v>
      </c>
      <c r="D23" s="52">
        <v>541601860</v>
      </c>
      <c r="E23" s="52">
        <v>541601860</v>
      </c>
      <c r="F23" s="52">
        <v>541601860</v>
      </c>
      <c r="G23" s="52">
        <v>0</v>
      </c>
      <c r="H23" s="53">
        <v>0.99999999994460886</v>
      </c>
      <c r="I23" s="53">
        <v>0.99999999994460886</v>
      </c>
    </row>
    <row r="24" spans="1:9" ht="43.5" x14ac:dyDescent="0.35">
      <c r="A24" s="10" t="s">
        <v>1195</v>
      </c>
      <c r="B24" s="22">
        <v>2</v>
      </c>
      <c r="C24" s="22">
        <v>2</v>
      </c>
      <c r="D24" s="22">
        <v>0</v>
      </c>
      <c r="E24" s="22">
        <v>0</v>
      </c>
      <c r="F24" s="22">
        <v>0</v>
      </c>
      <c r="G24" s="22">
        <v>0</v>
      </c>
      <c r="H24" s="35">
        <v>0</v>
      </c>
      <c r="I24" s="35">
        <v>0</v>
      </c>
    </row>
    <row r="25" spans="1:9" x14ac:dyDescent="0.35">
      <c r="A25" s="47" t="s">
        <v>662</v>
      </c>
      <c r="B25" s="52">
        <v>2</v>
      </c>
      <c r="C25" s="52">
        <v>2</v>
      </c>
      <c r="D25" s="52">
        <v>0</v>
      </c>
      <c r="E25" s="52">
        <v>0</v>
      </c>
      <c r="F25" s="52">
        <v>0</v>
      </c>
      <c r="G25" s="52">
        <v>0</v>
      </c>
      <c r="H25" s="53">
        <v>0</v>
      </c>
      <c r="I25" s="53">
        <v>0</v>
      </c>
    </row>
    <row r="26" spans="1:9" ht="29" x14ac:dyDescent="0.35">
      <c r="A26" s="10" t="s">
        <v>1196</v>
      </c>
      <c r="B26" s="22">
        <v>3</v>
      </c>
      <c r="C26" s="22">
        <v>3</v>
      </c>
      <c r="D26" s="22">
        <v>0</v>
      </c>
      <c r="E26" s="22">
        <v>0</v>
      </c>
      <c r="F26" s="22">
        <v>0</v>
      </c>
      <c r="G26" s="22">
        <v>0</v>
      </c>
      <c r="H26" s="35">
        <v>0</v>
      </c>
      <c r="I26" s="35">
        <v>0</v>
      </c>
    </row>
    <row r="27" spans="1:9" x14ac:dyDescent="0.35">
      <c r="A27" s="47" t="s">
        <v>49</v>
      </c>
      <c r="B27" s="52">
        <v>3</v>
      </c>
      <c r="C27" s="52">
        <v>3</v>
      </c>
      <c r="D27" s="52">
        <v>0</v>
      </c>
      <c r="E27" s="52">
        <v>0</v>
      </c>
      <c r="F27" s="52">
        <v>0</v>
      </c>
      <c r="G27" s="52">
        <v>0</v>
      </c>
      <c r="H27" s="53">
        <v>0</v>
      </c>
      <c r="I27" s="53">
        <v>0</v>
      </c>
    </row>
    <row r="28" spans="1:9" x14ac:dyDescent="0.35">
      <c r="A28" s="14" t="s">
        <v>1060</v>
      </c>
      <c r="B28" s="21">
        <v>2435994600</v>
      </c>
      <c r="C28" s="21">
        <v>5963876907.9700003</v>
      </c>
      <c r="D28" s="21">
        <v>4826507221.5</v>
      </c>
      <c r="E28" s="21">
        <v>4826507221.5</v>
      </c>
      <c r="F28" s="21">
        <v>3272962953.0599999</v>
      </c>
      <c r="G28" s="21">
        <v>3270216286.0599999</v>
      </c>
      <c r="H28" s="34">
        <v>0.80929021439895188</v>
      </c>
      <c r="I28" s="34">
        <v>0.54879787151308923</v>
      </c>
    </row>
    <row r="29" spans="1:9" ht="29" x14ac:dyDescent="0.35">
      <c r="A29" s="10" t="s">
        <v>1197</v>
      </c>
      <c r="B29" s="22">
        <v>1</v>
      </c>
      <c r="C29" s="22">
        <v>2703792507</v>
      </c>
      <c r="D29" s="22">
        <v>1717280000</v>
      </c>
      <c r="E29" s="22">
        <v>1717280000</v>
      </c>
      <c r="F29" s="22">
        <v>1545552000</v>
      </c>
      <c r="G29" s="22">
        <v>1545552000</v>
      </c>
      <c r="H29" s="35">
        <v>0.63513749503855699</v>
      </c>
      <c r="I29" s="35">
        <v>0.5716237455347013</v>
      </c>
    </row>
    <row r="30" spans="1:9" x14ac:dyDescent="0.35">
      <c r="A30" s="47" t="s">
        <v>49</v>
      </c>
      <c r="B30" s="52">
        <v>1</v>
      </c>
      <c r="C30" s="52">
        <v>1</v>
      </c>
      <c r="D30" s="52">
        <v>0</v>
      </c>
      <c r="E30" s="52">
        <v>0</v>
      </c>
      <c r="F30" s="52">
        <v>0</v>
      </c>
      <c r="G30" s="52">
        <v>0</v>
      </c>
      <c r="H30" s="53">
        <v>0</v>
      </c>
      <c r="I30" s="53">
        <v>0</v>
      </c>
    </row>
    <row r="31" spans="1:9" x14ac:dyDescent="0.35">
      <c r="A31" s="47" t="s">
        <v>661</v>
      </c>
      <c r="B31" s="52">
        <v>0</v>
      </c>
      <c r="C31" s="52">
        <v>986512506</v>
      </c>
      <c r="D31" s="52">
        <v>0</v>
      </c>
      <c r="E31" s="52">
        <v>0</v>
      </c>
      <c r="F31" s="52">
        <v>0</v>
      </c>
      <c r="G31" s="52">
        <v>0</v>
      </c>
      <c r="H31" s="53">
        <v>0</v>
      </c>
      <c r="I31" s="53">
        <v>0</v>
      </c>
    </row>
    <row r="32" spans="1:9" x14ac:dyDescent="0.35">
      <c r="A32" s="47" t="s">
        <v>646</v>
      </c>
      <c r="B32" s="52">
        <v>0</v>
      </c>
      <c r="C32" s="52">
        <v>82964134</v>
      </c>
      <c r="D32" s="52">
        <v>82964134</v>
      </c>
      <c r="E32" s="52">
        <v>82964134</v>
      </c>
      <c r="F32" s="52">
        <v>0</v>
      </c>
      <c r="G32" s="52">
        <v>0</v>
      </c>
      <c r="H32" s="53">
        <v>1</v>
      </c>
      <c r="I32" s="53">
        <v>0</v>
      </c>
    </row>
    <row r="33" spans="1:9" x14ac:dyDescent="0.35">
      <c r="A33" s="47" t="s">
        <v>658</v>
      </c>
      <c r="B33" s="52">
        <v>0</v>
      </c>
      <c r="C33" s="52">
        <v>399921773.56999999</v>
      </c>
      <c r="D33" s="52">
        <v>399921773.56999999</v>
      </c>
      <c r="E33" s="52">
        <v>399921773.56999999</v>
      </c>
      <c r="F33" s="52">
        <v>323163742.56999999</v>
      </c>
      <c r="G33" s="52">
        <v>323163742.56999999</v>
      </c>
      <c r="H33" s="53">
        <v>1</v>
      </c>
      <c r="I33" s="53">
        <v>0.80806738699220959</v>
      </c>
    </row>
    <row r="34" spans="1:9" x14ac:dyDescent="0.35">
      <c r="A34" s="47" t="s">
        <v>659</v>
      </c>
      <c r="B34" s="52">
        <v>0</v>
      </c>
      <c r="C34" s="52">
        <v>12005835</v>
      </c>
      <c r="D34" s="52">
        <v>12005835</v>
      </c>
      <c r="E34" s="52">
        <v>12005835</v>
      </c>
      <c r="F34" s="52">
        <v>0</v>
      </c>
      <c r="G34" s="52">
        <v>0</v>
      </c>
      <c r="H34" s="53">
        <v>1</v>
      </c>
      <c r="I34" s="53">
        <v>0</v>
      </c>
    </row>
    <row r="35" spans="1:9" x14ac:dyDescent="0.35">
      <c r="A35" s="47" t="s">
        <v>660</v>
      </c>
      <c r="B35" s="52">
        <v>0</v>
      </c>
      <c r="C35" s="52">
        <v>1222388257.4300001</v>
      </c>
      <c r="D35" s="52">
        <v>1222388257.4300001</v>
      </c>
      <c r="E35" s="52">
        <v>1222388257.4300001</v>
      </c>
      <c r="F35" s="52">
        <v>1222388257.4300001</v>
      </c>
      <c r="G35" s="52">
        <v>1222388257.4300001</v>
      </c>
      <c r="H35" s="53">
        <v>1</v>
      </c>
      <c r="I35" s="53">
        <v>1</v>
      </c>
    </row>
    <row r="36" spans="1:9" ht="29" x14ac:dyDescent="0.35">
      <c r="A36" s="10" t="s">
        <v>1198</v>
      </c>
      <c r="B36" s="22">
        <v>298950299</v>
      </c>
      <c r="C36" s="22">
        <v>318785004</v>
      </c>
      <c r="D36" s="22">
        <v>299860000</v>
      </c>
      <c r="E36" s="22">
        <v>299860000</v>
      </c>
      <c r="F36" s="22">
        <v>298860000</v>
      </c>
      <c r="G36" s="22">
        <v>296113333</v>
      </c>
      <c r="H36" s="35">
        <v>0.94063395780059966</v>
      </c>
      <c r="I36" s="35">
        <v>0.93749704738306949</v>
      </c>
    </row>
    <row r="37" spans="1:9" x14ac:dyDescent="0.35">
      <c r="A37" s="47" t="s">
        <v>49</v>
      </c>
      <c r="B37" s="52">
        <v>244891039</v>
      </c>
      <c r="C37" s="52">
        <v>244891039</v>
      </c>
      <c r="D37" s="52">
        <v>244800000</v>
      </c>
      <c r="E37" s="52">
        <v>244800000</v>
      </c>
      <c r="F37" s="52">
        <v>244800000</v>
      </c>
      <c r="G37" s="52">
        <v>244800000</v>
      </c>
      <c r="H37" s="53">
        <v>0.99962824691188479</v>
      </c>
      <c r="I37" s="53">
        <v>0.99962824691188479</v>
      </c>
    </row>
    <row r="38" spans="1:9" x14ac:dyDescent="0.35">
      <c r="A38" s="47" t="s">
        <v>661</v>
      </c>
      <c r="B38" s="52">
        <v>47694300</v>
      </c>
      <c r="C38" s="52">
        <v>47694300</v>
      </c>
      <c r="D38" s="52">
        <v>33413333</v>
      </c>
      <c r="E38" s="52">
        <v>33413333</v>
      </c>
      <c r="F38" s="52">
        <v>33413333</v>
      </c>
      <c r="G38" s="52">
        <v>33413333</v>
      </c>
      <c r="H38" s="53">
        <v>0.70057287768140009</v>
      </c>
      <c r="I38" s="53">
        <v>0.70057287768140009</v>
      </c>
    </row>
    <row r="39" spans="1:9" x14ac:dyDescent="0.35">
      <c r="A39" s="47" t="s">
        <v>662</v>
      </c>
      <c r="B39" s="52">
        <v>6364960</v>
      </c>
      <c r="C39" s="52">
        <v>6364960</v>
      </c>
      <c r="D39" s="52">
        <v>6364960</v>
      </c>
      <c r="E39" s="52">
        <v>6364960</v>
      </c>
      <c r="F39" s="52">
        <v>6364960</v>
      </c>
      <c r="G39" s="52">
        <v>5150000</v>
      </c>
      <c r="H39" s="53">
        <v>1</v>
      </c>
      <c r="I39" s="53">
        <v>1</v>
      </c>
    </row>
    <row r="40" spans="1:9" x14ac:dyDescent="0.35">
      <c r="A40" s="47" t="s">
        <v>646</v>
      </c>
      <c r="B40" s="52">
        <v>0</v>
      </c>
      <c r="C40" s="52">
        <v>19834705</v>
      </c>
      <c r="D40" s="52">
        <v>15281707</v>
      </c>
      <c r="E40" s="52">
        <v>15281707</v>
      </c>
      <c r="F40" s="52">
        <v>14281707</v>
      </c>
      <c r="G40" s="52">
        <v>12750000</v>
      </c>
      <c r="H40" s="53">
        <v>0.7704529510270004</v>
      </c>
      <c r="I40" s="53">
        <v>0.72003626976050317</v>
      </c>
    </row>
    <row r="41" spans="1:9" ht="29" x14ac:dyDescent="0.35">
      <c r="A41" s="10" t="s">
        <v>1199</v>
      </c>
      <c r="B41" s="22">
        <v>2137044300</v>
      </c>
      <c r="C41" s="22">
        <v>2941299396.9700003</v>
      </c>
      <c r="D41" s="22">
        <v>2809367221.5</v>
      </c>
      <c r="E41" s="22">
        <v>2809367221.5</v>
      </c>
      <c r="F41" s="22">
        <v>1428550953.0599999</v>
      </c>
      <c r="G41" s="22">
        <v>1428550953.0599999</v>
      </c>
      <c r="H41" s="35">
        <v>0.95514493505628462</v>
      </c>
      <c r="I41" s="35">
        <v>0.48568702476586761</v>
      </c>
    </row>
    <row r="42" spans="1:9" x14ac:dyDescent="0.35">
      <c r="A42" s="47" t="s">
        <v>49</v>
      </c>
      <c r="B42" s="52">
        <v>1600000000</v>
      </c>
      <c r="C42" s="52">
        <v>1600000000</v>
      </c>
      <c r="D42" s="52">
        <v>1600000000</v>
      </c>
      <c r="E42" s="52">
        <v>1600000000</v>
      </c>
      <c r="F42" s="52">
        <v>1056948272.0599999</v>
      </c>
      <c r="G42" s="52">
        <v>1056948272.0599999</v>
      </c>
      <c r="H42" s="53">
        <v>1</v>
      </c>
      <c r="I42" s="53">
        <v>0.6605926700375</v>
      </c>
    </row>
    <row r="43" spans="1:9" x14ac:dyDescent="0.35">
      <c r="A43" s="47" t="s">
        <v>661</v>
      </c>
      <c r="B43" s="52">
        <v>537044300</v>
      </c>
      <c r="C43" s="52">
        <v>537044300</v>
      </c>
      <c r="D43" s="52">
        <v>536542000</v>
      </c>
      <c r="E43" s="52">
        <v>536542000</v>
      </c>
      <c r="F43" s="52">
        <v>96000000</v>
      </c>
      <c r="G43" s="52">
        <v>96000000</v>
      </c>
      <c r="H43" s="53">
        <v>0.99906469540780896</v>
      </c>
      <c r="I43" s="53">
        <v>0.17875620316610752</v>
      </c>
    </row>
    <row r="44" spans="1:9" x14ac:dyDescent="0.35">
      <c r="A44" s="47" t="s">
        <v>646</v>
      </c>
      <c r="B44" s="52">
        <v>0</v>
      </c>
      <c r="C44" s="52">
        <v>804255096.97000003</v>
      </c>
      <c r="D44" s="52">
        <v>672825221.5</v>
      </c>
      <c r="E44" s="52">
        <v>672825221.5</v>
      </c>
      <c r="F44" s="52">
        <v>275602681</v>
      </c>
      <c r="G44" s="52">
        <v>275602681</v>
      </c>
      <c r="H44" s="53">
        <v>0.83658185572568078</v>
      </c>
      <c r="I44" s="53">
        <v>0.34268067686275466</v>
      </c>
    </row>
    <row r="45" spans="1:9" x14ac:dyDescent="0.35">
      <c r="A45" s="47" t="s">
        <v>1128</v>
      </c>
      <c r="B45" s="52">
        <v>10925420690</v>
      </c>
      <c r="C45" s="52">
        <v>16337624858</v>
      </c>
      <c r="D45" s="52">
        <v>12644681168.41</v>
      </c>
      <c r="E45" s="52">
        <v>12395144071.41</v>
      </c>
      <c r="F45" s="52">
        <v>8843936782.6399994</v>
      </c>
      <c r="G45" s="52">
        <v>5981283485.3600006</v>
      </c>
      <c r="H45" s="53">
        <v>0.75868702942707755</v>
      </c>
      <c r="I45" s="53">
        <v>0.54132328655529227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E683-F258-45F0-8C1F-864FAD1C25B4}">
  <dimension ref="A1:I25"/>
  <sheetViews>
    <sheetView workbookViewId="0">
      <selection activeCell="D16" sqref="D16"/>
    </sheetView>
  </sheetViews>
  <sheetFormatPr baseColWidth="10" defaultRowHeight="14.5" x14ac:dyDescent="0.35"/>
  <cols>
    <col min="1" max="1" width="114" style="48" customWidth="1"/>
    <col min="2" max="3" width="17.7265625" style="50" bestFit="1" customWidth="1"/>
    <col min="4" max="4" width="19" style="50" bestFit="1" customWidth="1"/>
    <col min="5" max="7" width="17.7265625" style="50" bestFit="1" customWidth="1"/>
    <col min="8" max="9" width="17.7265625" style="54" bestFit="1" customWidth="1"/>
  </cols>
  <sheetData>
    <row r="1" spans="1:9" x14ac:dyDescent="0.35">
      <c r="A1" s="45" t="s">
        <v>2</v>
      </c>
      <c r="B1" s="49" t="s">
        <v>1462</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1111</v>
      </c>
      <c r="B4" s="18">
        <v>2334016628</v>
      </c>
      <c r="C4" s="18">
        <v>3953783897.23</v>
      </c>
      <c r="D4" s="18">
        <v>2005242566</v>
      </c>
      <c r="E4" s="18">
        <v>1445624068</v>
      </c>
      <c r="F4" s="18">
        <v>1366617588</v>
      </c>
      <c r="G4" s="18">
        <v>1336610548</v>
      </c>
      <c r="H4" s="31">
        <v>0.36563052143866448</v>
      </c>
      <c r="I4" s="31">
        <v>0.34564802313992049</v>
      </c>
    </row>
    <row r="5" spans="1:9" x14ac:dyDescent="0.35">
      <c r="A5" s="8" t="s">
        <v>906</v>
      </c>
      <c r="B5" s="19">
        <v>2334016628</v>
      </c>
      <c r="C5" s="19">
        <v>3953783897.23</v>
      </c>
      <c r="D5" s="19">
        <v>2005242566</v>
      </c>
      <c r="E5" s="19">
        <v>1445624068</v>
      </c>
      <c r="F5" s="19">
        <v>1366617588</v>
      </c>
      <c r="G5" s="19">
        <v>1336610548</v>
      </c>
      <c r="H5" s="32">
        <v>0.36563052143866448</v>
      </c>
      <c r="I5" s="32">
        <v>0.34564802313992049</v>
      </c>
    </row>
    <row r="6" spans="1:9" x14ac:dyDescent="0.35">
      <c r="A6" s="9" t="s">
        <v>994</v>
      </c>
      <c r="B6" s="20">
        <v>2334016628</v>
      </c>
      <c r="C6" s="20">
        <v>3953783897.23</v>
      </c>
      <c r="D6" s="20">
        <v>2005242566</v>
      </c>
      <c r="E6" s="20">
        <v>1445624068</v>
      </c>
      <c r="F6" s="20">
        <v>1366617588</v>
      </c>
      <c r="G6" s="20">
        <v>1336610548</v>
      </c>
      <c r="H6" s="33">
        <v>0.36563052143866448</v>
      </c>
      <c r="I6" s="33">
        <v>0.34564802313992049</v>
      </c>
    </row>
    <row r="7" spans="1:9" x14ac:dyDescent="0.35">
      <c r="A7" s="14" t="s">
        <v>996</v>
      </c>
      <c r="B7" s="21">
        <v>2284016627</v>
      </c>
      <c r="C7" s="21">
        <v>2326621396.23</v>
      </c>
      <c r="D7" s="21">
        <v>949242566</v>
      </c>
      <c r="E7" s="21">
        <v>345624068</v>
      </c>
      <c r="F7" s="21">
        <v>266617588</v>
      </c>
      <c r="G7" s="21">
        <v>236610548</v>
      </c>
      <c r="H7" s="34">
        <v>0.14855191676653567</v>
      </c>
      <c r="I7" s="34">
        <v>0.11459431621836735</v>
      </c>
    </row>
    <row r="8" spans="1:9" ht="29" x14ac:dyDescent="0.35">
      <c r="A8" s="10" t="s">
        <v>1200</v>
      </c>
      <c r="B8" s="22">
        <v>2284016627</v>
      </c>
      <c r="C8" s="22">
        <v>2326621396.23</v>
      </c>
      <c r="D8" s="22">
        <v>949242566</v>
      </c>
      <c r="E8" s="22">
        <v>345624068</v>
      </c>
      <c r="F8" s="22">
        <v>266617588</v>
      </c>
      <c r="G8" s="22">
        <v>236610548</v>
      </c>
      <c r="H8" s="35">
        <v>0.14855191676653567</v>
      </c>
      <c r="I8" s="35">
        <v>0.11459431621836735</v>
      </c>
    </row>
    <row r="9" spans="1:9" x14ac:dyDescent="0.35">
      <c r="A9" s="47" t="s">
        <v>49</v>
      </c>
      <c r="B9" s="52">
        <v>2088612467</v>
      </c>
      <c r="C9" s="52">
        <v>1300949967</v>
      </c>
      <c r="D9" s="52">
        <v>949242566</v>
      </c>
      <c r="E9" s="52">
        <v>345624068</v>
      </c>
      <c r="F9" s="52">
        <v>266617588</v>
      </c>
      <c r="G9" s="52">
        <v>236610548</v>
      </c>
      <c r="H9" s="53">
        <v>0.26567053058697682</v>
      </c>
      <c r="I9" s="53">
        <v>0.20494069315734106</v>
      </c>
    </row>
    <row r="10" spans="1:9" x14ac:dyDescent="0.35">
      <c r="A10" s="47" t="s">
        <v>678</v>
      </c>
      <c r="B10" s="52">
        <v>187421000</v>
      </c>
      <c r="C10" s="52">
        <v>187421000</v>
      </c>
      <c r="D10" s="52">
        <v>0</v>
      </c>
      <c r="E10" s="52">
        <v>0</v>
      </c>
      <c r="F10" s="52">
        <v>0</v>
      </c>
      <c r="G10" s="52">
        <v>0</v>
      </c>
      <c r="H10" s="53">
        <v>0</v>
      </c>
      <c r="I10" s="53">
        <v>0</v>
      </c>
    </row>
    <row r="11" spans="1:9" x14ac:dyDescent="0.35">
      <c r="A11" s="47" t="s">
        <v>681</v>
      </c>
      <c r="B11" s="52">
        <v>7983160</v>
      </c>
      <c r="C11" s="52">
        <v>7983160</v>
      </c>
      <c r="D11" s="52">
        <v>0</v>
      </c>
      <c r="E11" s="52">
        <v>0</v>
      </c>
      <c r="F11" s="52">
        <v>0</v>
      </c>
      <c r="G11" s="52">
        <v>0</v>
      </c>
      <c r="H11" s="53">
        <v>0</v>
      </c>
      <c r="I11" s="53">
        <v>0</v>
      </c>
    </row>
    <row r="12" spans="1:9" x14ac:dyDescent="0.35">
      <c r="A12" s="47" t="s">
        <v>677</v>
      </c>
      <c r="B12" s="52">
        <v>0</v>
      </c>
      <c r="C12" s="52">
        <v>15890000.23</v>
      </c>
      <c r="D12" s="52">
        <v>0</v>
      </c>
      <c r="E12" s="52">
        <v>0</v>
      </c>
      <c r="F12" s="52">
        <v>0</v>
      </c>
      <c r="G12" s="52">
        <v>0</v>
      </c>
      <c r="H12" s="53">
        <v>0</v>
      </c>
      <c r="I12" s="53">
        <v>0</v>
      </c>
    </row>
    <row r="13" spans="1:9" x14ac:dyDescent="0.35">
      <c r="A13" s="47" t="s">
        <v>682</v>
      </c>
      <c r="B13" s="52">
        <v>0</v>
      </c>
      <c r="C13" s="52">
        <v>58134942.530000001</v>
      </c>
      <c r="D13" s="52">
        <v>0</v>
      </c>
      <c r="E13" s="52">
        <v>0</v>
      </c>
      <c r="F13" s="52">
        <v>0</v>
      </c>
      <c r="G13" s="52">
        <v>0</v>
      </c>
      <c r="H13" s="53">
        <v>0</v>
      </c>
      <c r="I13" s="53">
        <v>0</v>
      </c>
    </row>
    <row r="14" spans="1:9" x14ac:dyDescent="0.35">
      <c r="A14" s="47" t="s">
        <v>671</v>
      </c>
      <c r="B14" s="52">
        <v>0</v>
      </c>
      <c r="C14" s="52">
        <v>756242326.47000003</v>
      </c>
      <c r="D14" s="52">
        <v>0</v>
      </c>
      <c r="E14" s="52">
        <v>0</v>
      </c>
      <c r="F14" s="52">
        <v>0</v>
      </c>
      <c r="G14" s="52">
        <v>0</v>
      </c>
      <c r="H14" s="53">
        <v>0</v>
      </c>
      <c r="I14" s="53">
        <v>0</v>
      </c>
    </row>
    <row r="15" spans="1:9" x14ac:dyDescent="0.35">
      <c r="A15" s="47" t="s">
        <v>674</v>
      </c>
      <c r="B15" s="52">
        <v>0</v>
      </c>
      <c r="C15" s="52">
        <v>0</v>
      </c>
      <c r="D15" s="52">
        <v>0</v>
      </c>
      <c r="E15" s="52">
        <v>0</v>
      </c>
      <c r="F15" s="52">
        <v>0</v>
      </c>
      <c r="G15" s="52">
        <v>0</v>
      </c>
      <c r="H15" s="53">
        <v>0</v>
      </c>
      <c r="I15" s="53">
        <v>0</v>
      </c>
    </row>
    <row r="16" spans="1:9" x14ac:dyDescent="0.35">
      <c r="A16" s="47" t="s">
        <v>676</v>
      </c>
      <c r="B16" s="52">
        <v>0</v>
      </c>
      <c r="C16" s="52">
        <v>0</v>
      </c>
      <c r="D16" s="52">
        <v>0</v>
      </c>
      <c r="E16" s="52">
        <v>0</v>
      </c>
      <c r="F16" s="52">
        <v>0</v>
      </c>
      <c r="G16" s="52">
        <v>0</v>
      </c>
      <c r="H16" s="53">
        <v>0</v>
      </c>
      <c r="I16" s="53">
        <v>0</v>
      </c>
    </row>
    <row r="17" spans="1:9" x14ac:dyDescent="0.35">
      <c r="A17" s="14" t="s">
        <v>1063</v>
      </c>
      <c r="B17" s="21">
        <v>50000000</v>
      </c>
      <c r="C17" s="21">
        <v>1627162500</v>
      </c>
      <c r="D17" s="21">
        <v>1056000000</v>
      </c>
      <c r="E17" s="21">
        <v>1100000000</v>
      </c>
      <c r="F17" s="21">
        <v>1100000000</v>
      </c>
      <c r="G17" s="21">
        <v>1100000000</v>
      </c>
      <c r="H17" s="34">
        <v>0.67602344572223116</v>
      </c>
      <c r="I17" s="34">
        <v>0.67602344572223116</v>
      </c>
    </row>
    <row r="18" spans="1:9" ht="29" x14ac:dyDescent="0.35">
      <c r="A18" s="10" t="s">
        <v>1201</v>
      </c>
      <c r="B18" s="22">
        <v>50000000</v>
      </c>
      <c r="C18" s="22">
        <v>1627162500</v>
      </c>
      <c r="D18" s="22">
        <v>1056000000</v>
      </c>
      <c r="E18" s="22">
        <v>1100000000</v>
      </c>
      <c r="F18" s="22">
        <v>1100000000</v>
      </c>
      <c r="G18" s="22">
        <v>1100000000</v>
      </c>
      <c r="H18" s="35">
        <v>0.67602344572223116</v>
      </c>
      <c r="I18" s="35">
        <v>0.67602344572223116</v>
      </c>
    </row>
    <row r="19" spans="1:9" x14ac:dyDescent="0.35">
      <c r="A19" s="47" t="s">
        <v>49</v>
      </c>
      <c r="B19" s="52">
        <v>50000000</v>
      </c>
      <c r="C19" s="52">
        <v>837662500</v>
      </c>
      <c r="D19" s="52">
        <v>743662500</v>
      </c>
      <c r="E19" s="52">
        <v>787662500</v>
      </c>
      <c r="F19" s="52">
        <v>787662500</v>
      </c>
      <c r="G19" s="52">
        <v>787662500</v>
      </c>
      <c r="H19" s="53">
        <v>0.94031008908719205</v>
      </c>
      <c r="I19" s="53">
        <v>0.94031008908719205</v>
      </c>
    </row>
    <row r="20" spans="1:9" x14ac:dyDescent="0.35">
      <c r="A20" s="47" t="s">
        <v>674</v>
      </c>
      <c r="B20" s="52">
        <v>0</v>
      </c>
      <c r="C20" s="52">
        <v>394380762.88</v>
      </c>
      <c r="D20" s="52">
        <v>312337500</v>
      </c>
      <c r="E20" s="52">
        <v>312337500</v>
      </c>
      <c r="F20" s="52">
        <v>312337500</v>
      </c>
      <c r="G20" s="52">
        <v>312337500</v>
      </c>
      <c r="H20" s="53">
        <v>0.79196940976311347</v>
      </c>
      <c r="I20" s="53">
        <v>0.79196940976311347</v>
      </c>
    </row>
    <row r="21" spans="1:9" x14ac:dyDescent="0.35">
      <c r="A21" s="47" t="s">
        <v>676</v>
      </c>
      <c r="B21" s="52">
        <v>0</v>
      </c>
      <c r="C21" s="52">
        <v>395119237.12</v>
      </c>
      <c r="D21" s="52">
        <v>0</v>
      </c>
      <c r="E21" s="52">
        <v>0</v>
      </c>
      <c r="F21" s="52">
        <v>0</v>
      </c>
      <c r="G21" s="52">
        <v>0</v>
      </c>
      <c r="H21" s="53">
        <v>0</v>
      </c>
      <c r="I21" s="53">
        <v>0</v>
      </c>
    </row>
    <row r="22" spans="1:9" x14ac:dyDescent="0.35">
      <c r="A22" s="14" t="s">
        <v>1064</v>
      </c>
      <c r="B22" s="21">
        <v>1</v>
      </c>
      <c r="C22" s="21">
        <v>1</v>
      </c>
      <c r="D22" s="21">
        <v>0</v>
      </c>
      <c r="E22" s="21">
        <v>0</v>
      </c>
      <c r="F22" s="21">
        <v>0</v>
      </c>
      <c r="G22" s="21">
        <v>0</v>
      </c>
      <c r="H22" s="34">
        <v>0</v>
      </c>
      <c r="I22" s="34">
        <v>0</v>
      </c>
    </row>
    <row r="23" spans="1:9" ht="29" x14ac:dyDescent="0.35">
      <c r="A23" s="10" t="s">
        <v>1202</v>
      </c>
      <c r="B23" s="22">
        <v>1</v>
      </c>
      <c r="C23" s="22">
        <v>1</v>
      </c>
      <c r="D23" s="22">
        <v>0</v>
      </c>
      <c r="E23" s="22">
        <v>0</v>
      </c>
      <c r="F23" s="22">
        <v>0</v>
      </c>
      <c r="G23" s="22">
        <v>0</v>
      </c>
      <c r="H23" s="35">
        <v>0</v>
      </c>
      <c r="I23" s="35">
        <v>0</v>
      </c>
    </row>
    <row r="24" spans="1:9" x14ac:dyDescent="0.35">
      <c r="A24" s="47" t="s">
        <v>49</v>
      </c>
      <c r="B24" s="52">
        <v>1</v>
      </c>
      <c r="C24" s="52">
        <v>1</v>
      </c>
      <c r="D24" s="52">
        <v>0</v>
      </c>
      <c r="E24" s="52">
        <v>0</v>
      </c>
      <c r="F24" s="52">
        <v>0</v>
      </c>
      <c r="G24" s="52">
        <v>0</v>
      </c>
      <c r="H24" s="53">
        <v>0</v>
      </c>
      <c r="I24" s="53">
        <v>0</v>
      </c>
    </row>
    <row r="25" spans="1:9" x14ac:dyDescent="0.35">
      <c r="A25" s="47" t="s">
        <v>1128</v>
      </c>
      <c r="B25" s="52">
        <v>2334016628</v>
      </c>
      <c r="C25" s="52">
        <v>3953783897.23</v>
      </c>
      <c r="D25" s="52">
        <v>2005242566</v>
      </c>
      <c r="E25" s="52">
        <v>1445624068</v>
      </c>
      <c r="F25" s="52">
        <v>1366617588</v>
      </c>
      <c r="G25" s="52">
        <v>1336610548</v>
      </c>
      <c r="H25" s="53">
        <v>0.36563052143866448</v>
      </c>
      <c r="I25" s="53">
        <v>0.34564802313992049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52F0-7E4C-4E0F-9466-F2E4A71EFCA5}">
  <dimension ref="A1:I29"/>
  <sheetViews>
    <sheetView workbookViewId="0">
      <selection activeCell="B8" sqref="B8"/>
    </sheetView>
  </sheetViews>
  <sheetFormatPr baseColWidth="10" defaultRowHeight="14.5" x14ac:dyDescent="0.35"/>
  <cols>
    <col min="1" max="1" width="120.7265625" style="48" customWidth="1"/>
    <col min="2" max="3" width="17.7265625" style="50" bestFit="1" customWidth="1"/>
    <col min="4" max="4" width="19" style="50" bestFit="1" customWidth="1"/>
    <col min="5" max="7" width="17.7265625" style="50" bestFit="1" customWidth="1"/>
    <col min="8" max="8" width="17.7265625" style="54" bestFit="1" customWidth="1"/>
    <col min="9" max="9" width="17.453125" style="54" bestFit="1" customWidth="1"/>
  </cols>
  <sheetData>
    <row r="1" spans="1:9" x14ac:dyDescent="0.35">
      <c r="A1" s="45" t="s">
        <v>2</v>
      </c>
      <c r="B1" s="49" t="s">
        <v>1461</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1112</v>
      </c>
      <c r="B4" s="18">
        <v>2770000001</v>
      </c>
      <c r="C4" s="18">
        <v>2770000001</v>
      </c>
      <c r="D4" s="18">
        <v>2479275000</v>
      </c>
      <c r="E4" s="18">
        <v>2268268229.1300001</v>
      </c>
      <c r="F4" s="18">
        <v>2230214955.9200001</v>
      </c>
      <c r="G4" s="18">
        <v>2157358329.3299999</v>
      </c>
      <c r="H4" s="31">
        <v>0.81886939650221324</v>
      </c>
      <c r="I4" s="31">
        <v>0.80513175274904991</v>
      </c>
    </row>
    <row r="5" spans="1:9" x14ac:dyDescent="0.35">
      <c r="A5" s="8" t="s">
        <v>933</v>
      </c>
      <c r="B5" s="19">
        <v>2770000001</v>
      </c>
      <c r="C5" s="19">
        <v>2770000001</v>
      </c>
      <c r="D5" s="19">
        <v>2479275000</v>
      </c>
      <c r="E5" s="19">
        <v>2268268229.1300001</v>
      </c>
      <c r="F5" s="19">
        <v>2230214955.9200001</v>
      </c>
      <c r="G5" s="19">
        <v>2157358329.3299999</v>
      </c>
      <c r="H5" s="32">
        <v>0.81886939650221324</v>
      </c>
      <c r="I5" s="32">
        <v>0.80513175274904991</v>
      </c>
    </row>
    <row r="6" spans="1:9" x14ac:dyDescent="0.35">
      <c r="A6" s="9" t="s">
        <v>982</v>
      </c>
      <c r="B6" s="20">
        <v>1</v>
      </c>
      <c r="C6" s="20">
        <v>1</v>
      </c>
      <c r="D6" s="20">
        <v>0</v>
      </c>
      <c r="E6" s="20">
        <v>0</v>
      </c>
      <c r="F6" s="20">
        <v>0</v>
      </c>
      <c r="G6" s="20">
        <v>0</v>
      </c>
      <c r="H6" s="33">
        <v>0</v>
      </c>
      <c r="I6" s="33">
        <v>0</v>
      </c>
    </row>
    <row r="7" spans="1:9" x14ac:dyDescent="0.35">
      <c r="A7" s="14" t="s">
        <v>1072</v>
      </c>
      <c r="B7" s="21">
        <v>1</v>
      </c>
      <c r="C7" s="21">
        <v>1</v>
      </c>
      <c r="D7" s="21">
        <v>0</v>
      </c>
      <c r="E7" s="21">
        <v>0</v>
      </c>
      <c r="F7" s="21">
        <v>0</v>
      </c>
      <c r="G7" s="21">
        <v>0</v>
      </c>
      <c r="H7" s="34">
        <v>0</v>
      </c>
      <c r="I7" s="34">
        <v>0</v>
      </c>
    </row>
    <row r="8" spans="1:9" x14ac:dyDescent="0.35">
      <c r="A8" s="10" t="s">
        <v>1203</v>
      </c>
      <c r="B8" s="22">
        <v>1</v>
      </c>
      <c r="C8" s="22">
        <v>1</v>
      </c>
      <c r="D8" s="22">
        <v>0</v>
      </c>
      <c r="E8" s="22">
        <v>0</v>
      </c>
      <c r="F8" s="22">
        <v>0</v>
      </c>
      <c r="G8" s="22">
        <v>0</v>
      </c>
      <c r="H8" s="35">
        <v>0</v>
      </c>
      <c r="I8" s="35">
        <v>0</v>
      </c>
    </row>
    <row r="9" spans="1:9" x14ac:dyDescent="0.35">
      <c r="A9" s="47" t="s">
        <v>49</v>
      </c>
      <c r="B9" s="52">
        <v>1</v>
      </c>
      <c r="C9" s="52">
        <v>1</v>
      </c>
      <c r="D9" s="52">
        <v>0</v>
      </c>
      <c r="E9" s="52">
        <v>0</v>
      </c>
      <c r="F9" s="52">
        <v>0</v>
      </c>
      <c r="G9" s="52">
        <v>0</v>
      </c>
      <c r="H9" s="53">
        <v>0</v>
      </c>
      <c r="I9" s="53">
        <v>0</v>
      </c>
    </row>
    <row r="10" spans="1:9" x14ac:dyDescent="0.35">
      <c r="A10" s="9" t="s">
        <v>1065</v>
      </c>
      <c r="B10" s="20">
        <v>2770000000</v>
      </c>
      <c r="C10" s="20">
        <v>2770000000</v>
      </c>
      <c r="D10" s="20">
        <v>2479275000</v>
      </c>
      <c r="E10" s="20">
        <v>2268268229.1300001</v>
      </c>
      <c r="F10" s="20">
        <v>2230214955.9200001</v>
      </c>
      <c r="G10" s="20">
        <v>2157358329.3299999</v>
      </c>
      <c r="H10" s="33">
        <v>0.81886939679783399</v>
      </c>
      <c r="I10" s="33">
        <v>0.80513175303971118</v>
      </c>
    </row>
    <row r="11" spans="1:9" x14ac:dyDescent="0.35">
      <c r="A11" s="14" t="s">
        <v>1069</v>
      </c>
      <c r="B11" s="21">
        <v>200000000</v>
      </c>
      <c r="C11" s="21">
        <v>200000000</v>
      </c>
      <c r="D11" s="21">
        <v>197135000</v>
      </c>
      <c r="E11" s="21">
        <v>197135000</v>
      </c>
      <c r="F11" s="21">
        <v>197135000</v>
      </c>
      <c r="G11" s="21">
        <v>156135000</v>
      </c>
      <c r="H11" s="34">
        <v>0.98567499999999997</v>
      </c>
      <c r="I11" s="34">
        <v>0.98567499999999997</v>
      </c>
    </row>
    <row r="12" spans="1:9" ht="29" x14ac:dyDescent="0.35">
      <c r="A12" s="10" t="s">
        <v>1204</v>
      </c>
      <c r="B12" s="22">
        <v>200000000</v>
      </c>
      <c r="C12" s="22">
        <v>200000000</v>
      </c>
      <c r="D12" s="22">
        <v>197135000</v>
      </c>
      <c r="E12" s="22">
        <v>197135000</v>
      </c>
      <c r="F12" s="22">
        <v>197135000</v>
      </c>
      <c r="G12" s="22">
        <v>156135000</v>
      </c>
      <c r="H12" s="35">
        <v>0.98567499999999997</v>
      </c>
      <c r="I12" s="35">
        <v>0.98567499999999997</v>
      </c>
    </row>
    <row r="13" spans="1:9" x14ac:dyDescent="0.35">
      <c r="A13" s="47" t="s">
        <v>49</v>
      </c>
      <c r="B13" s="52">
        <v>200000000</v>
      </c>
      <c r="C13" s="52">
        <v>200000000</v>
      </c>
      <c r="D13" s="52">
        <v>197135000</v>
      </c>
      <c r="E13" s="52">
        <v>197135000</v>
      </c>
      <c r="F13" s="52">
        <v>197135000</v>
      </c>
      <c r="G13" s="52">
        <v>156135000</v>
      </c>
      <c r="H13" s="53">
        <v>0.98567499999999997</v>
      </c>
      <c r="I13" s="53">
        <v>0.98567499999999997</v>
      </c>
    </row>
    <row r="14" spans="1:9" x14ac:dyDescent="0.35">
      <c r="A14" s="14" t="s">
        <v>1068</v>
      </c>
      <c r="B14" s="21">
        <v>200000000</v>
      </c>
      <c r="C14" s="21">
        <v>200000000</v>
      </c>
      <c r="D14" s="21">
        <v>196280000</v>
      </c>
      <c r="E14" s="21">
        <v>196280000</v>
      </c>
      <c r="F14" s="21">
        <v>196280000</v>
      </c>
      <c r="G14" s="21">
        <v>196280000</v>
      </c>
      <c r="H14" s="34">
        <v>0.98140000000000005</v>
      </c>
      <c r="I14" s="34">
        <v>0.98140000000000005</v>
      </c>
    </row>
    <row r="15" spans="1:9" x14ac:dyDescent="0.35">
      <c r="A15" s="10" t="s">
        <v>1205</v>
      </c>
      <c r="B15" s="22">
        <v>200000000</v>
      </c>
      <c r="C15" s="22">
        <v>200000000</v>
      </c>
      <c r="D15" s="22">
        <v>196280000</v>
      </c>
      <c r="E15" s="22">
        <v>196280000</v>
      </c>
      <c r="F15" s="22">
        <v>196280000</v>
      </c>
      <c r="G15" s="22">
        <v>196280000</v>
      </c>
      <c r="H15" s="35">
        <v>0.98140000000000005</v>
      </c>
      <c r="I15" s="35">
        <v>0.98140000000000005</v>
      </c>
    </row>
    <row r="16" spans="1:9" x14ac:dyDescent="0.35">
      <c r="A16" s="47" t="s">
        <v>49</v>
      </c>
      <c r="B16" s="52">
        <v>200000000</v>
      </c>
      <c r="C16" s="52">
        <v>200000000</v>
      </c>
      <c r="D16" s="52">
        <v>196280000</v>
      </c>
      <c r="E16" s="52">
        <v>196280000</v>
      </c>
      <c r="F16" s="52">
        <v>196280000</v>
      </c>
      <c r="G16" s="52">
        <v>196280000</v>
      </c>
      <c r="H16" s="53">
        <v>0.98140000000000005</v>
      </c>
      <c r="I16" s="53">
        <v>0.98140000000000005</v>
      </c>
    </row>
    <row r="17" spans="1:9" x14ac:dyDescent="0.35">
      <c r="A17" s="14" t="s">
        <v>1066</v>
      </c>
      <c r="B17" s="21">
        <v>1500000000</v>
      </c>
      <c r="C17" s="21">
        <v>1500000000</v>
      </c>
      <c r="D17" s="21">
        <v>1499960000</v>
      </c>
      <c r="E17" s="21">
        <v>1490553333.3299999</v>
      </c>
      <c r="F17" s="21">
        <v>1489380000</v>
      </c>
      <c r="G17" s="21">
        <v>1485143333.3299999</v>
      </c>
      <c r="H17" s="34">
        <v>0.99370222221999993</v>
      </c>
      <c r="I17" s="34">
        <v>0.99292000000000002</v>
      </c>
    </row>
    <row r="18" spans="1:9" x14ac:dyDescent="0.35">
      <c r="A18" s="10" t="s">
        <v>1206</v>
      </c>
      <c r="B18" s="22">
        <v>1500000000</v>
      </c>
      <c r="C18" s="22">
        <v>1500000000</v>
      </c>
      <c r="D18" s="22">
        <v>1499960000</v>
      </c>
      <c r="E18" s="22">
        <v>1490553333.3299999</v>
      </c>
      <c r="F18" s="22">
        <v>1489380000</v>
      </c>
      <c r="G18" s="22">
        <v>1485143333.3299999</v>
      </c>
      <c r="H18" s="35">
        <v>0.99370222221999993</v>
      </c>
      <c r="I18" s="35">
        <v>0.99292000000000002</v>
      </c>
    </row>
    <row r="19" spans="1:9" x14ac:dyDescent="0.35">
      <c r="A19" s="47" t="s">
        <v>49</v>
      </c>
      <c r="B19" s="52">
        <v>1500000000</v>
      </c>
      <c r="C19" s="52">
        <v>1500000000</v>
      </c>
      <c r="D19" s="52">
        <v>1499960000</v>
      </c>
      <c r="E19" s="52">
        <v>1490553333.3299999</v>
      </c>
      <c r="F19" s="52">
        <v>1489380000</v>
      </c>
      <c r="G19" s="52">
        <v>1485143333.3299999</v>
      </c>
      <c r="H19" s="53">
        <v>0.99370222221999993</v>
      </c>
      <c r="I19" s="53">
        <v>0.99292000000000002</v>
      </c>
    </row>
    <row r="20" spans="1:9" x14ac:dyDescent="0.35">
      <c r="A20" s="14" t="s">
        <v>1071</v>
      </c>
      <c r="B20" s="21">
        <v>150000000</v>
      </c>
      <c r="C20" s="21">
        <v>150000000</v>
      </c>
      <c r="D20" s="21">
        <v>150000000</v>
      </c>
      <c r="E20" s="21">
        <v>35856666.670000002</v>
      </c>
      <c r="F20" s="21">
        <v>35856666.670000002</v>
      </c>
      <c r="G20" s="21">
        <v>35856666.670000002</v>
      </c>
      <c r="H20" s="34">
        <v>0.23904444446666667</v>
      </c>
      <c r="I20" s="34">
        <v>0.23904444446666667</v>
      </c>
    </row>
    <row r="21" spans="1:9" x14ac:dyDescent="0.35">
      <c r="A21" s="10" t="s">
        <v>1207</v>
      </c>
      <c r="B21" s="22">
        <v>150000000</v>
      </c>
      <c r="C21" s="22">
        <v>150000000</v>
      </c>
      <c r="D21" s="22">
        <v>150000000</v>
      </c>
      <c r="E21" s="22">
        <v>35856666.670000002</v>
      </c>
      <c r="F21" s="22">
        <v>35856666.670000002</v>
      </c>
      <c r="G21" s="22">
        <v>35856666.670000002</v>
      </c>
      <c r="H21" s="35">
        <v>0.23904444446666667</v>
      </c>
      <c r="I21" s="35">
        <v>0.23904444446666667</v>
      </c>
    </row>
    <row r="22" spans="1:9" x14ac:dyDescent="0.35">
      <c r="A22" s="47" t="s">
        <v>49</v>
      </c>
      <c r="B22" s="52">
        <v>150000000</v>
      </c>
      <c r="C22" s="52">
        <v>150000000</v>
      </c>
      <c r="D22" s="52">
        <v>150000000</v>
      </c>
      <c r="E22" s="52">
        <v>35856666.670000002</v>
      </c>
      <c r="F22" s="52">
        <v>35856666.670000002</v>
      </c>
      <c r="G22" s="52">
        <v>35856666.670000002</v>
      </c>
      <c r="H22" s="53">
        <v>0.23904444446666667</v>
      </c>
      <c r="I22" s="53">
        <v>0.23904444446666667</v>
      </c>
    </row>
    <row r="23" spans="1:9" x14ac:dyDescent="0.35">
      <c r="A23" s="14" t="s">
        <v>1067</v>
      </c>
      <c r="B23" s="21">
        <v>620000000</v>
      </c>
      <c r="C23" s="21">
        <v>620000000</v>
      </c>
      <c r="D23" s="21">
        <v>335900000</v>
      </c>
      <c r="E23" s="21">
        <v>248443333.33000001</v>
      </c>
      <c r="F23" s="21">
        <v>245643333.33000001</v>
      </c>
      <c r="G23" s="21">
        <v>240743333.33000001</v>
      </c>
      <c r="H23" s="34">
        <v>0.40071505375806454</v>
      </c>
      <c r="I23" s="34">
        <v>0.39619892472580648</v>
      </c>
    </row>
    <row r="24" spans="1:9" x14ac:dyDescent="0.35">
      <c r="A24" s="10" t="s">
        <v>1208</v>
      </c>
      <c r="B24" s="22">
        <v>620000000</v>
      </c>
      <c r="C24" s="22">
        <v>620000000</v>
      </c>
      <c r="D24" s="22">
        <v>335900000</v>
      </c>
      <c r="E24" s="22">
        <v>248443333.33000001</v>
      </c>
      <c r="F24" s="22">
        <v>245643333.33000001</v>
      </c>
      <c r="G24" s="22">
        <v>240743333.33000001</v>
      </c>
      <c r="H24" s="35">
        <v>0.40071505375806454</v>
      </c>
      <c r="I24" s="35">
        <v>0.39619892472580648</v>
      </c>
    </row>
    <row r="25" spans="1:9" x14ac:dyDescent="0.35">
      <c r="A25" s="47" t="s">
        <v>49</v>
      </c>
      <c r="B25" s="52">
        <v>620000000</v>
      </c>
      <c r="C25" s="52">
        <v>620000000</v>
      </c>
      <c r="D25" s="52">
        <v>335900000</v>
      </c>
      <c r="E25" s="52">
        <v>248443333.33000001</v>
      </c>
      <c r="F25" s="52">
        <v>245643333.33000001</v>
      </c>
      <c r="G25" s="52">
        <v>240743333.33000001</v>
      </c>
      <c r="H25" s="53">
        <v>0.40071505375806454</v>
      </c>
      <c r="I25" s="53">
        <v>0.39619892472580648</v>
      </c>
    </row>
    <row r="26" spans="1:9" x14ac:dyDescent="0.35">
      <c r="A26" s="14" t="s">
        <v>1070</v>
      </c>
      <c r="B26" s="21">
        <v>100000000</v>
      </c>
      <c r="C26" s="21">
        <v>100000000</v>
      </c>
      <c r="D26" s="21">
        <v>100000000</v>
      </c>
      <c r="E26" s="21">
        <v>99999895.799999997</v>
      </c>
      <c r="F26" s="21">
        <v>65919955.920000002</v>
      </c>
      <c r="G26" s="21">
        <v>43199996</v>
      </c>
      <c r="H26" s="34">
        <v>0.99999895799999994</v>
      </c>
      <c r="I26" s="34">
        <v>0.65919955920000006</v>
      </c>
    </row>
    <row r="27" spans="1:9" ht="29" x14ac:dyDescent="0.35">
      <c r="A27" s="10" t="s">
        <v>1209</v>
      </c>
      <c r="B27" s="22">
        <v>100000000</v>
      </c>
      <c r="C27" s="22">
        <v>100000000</v>
      </c>
      <c r="D27" s="22">
        <v>100000000</v>
      </c>
      <c r="E27" s="22">
        <v>99999895.799999997</v>
      </c>
      <c r="F27" s="22">
        <v>65919955.920000002</v>
      </c>
      <c r="G27" s="22">
        <v>43199996</v>
      </c>
      <c r="H27" s="35">
        <v>0.99999895799999994</v>
      </c>
      <c r="I27" s="35">
        <v>0.65919955920000006</v>
      </c>
    </row>
    <row r="28" spans="1:9" x14ac:dyDescent="0.35">
      <c r="A28" s="47" t="s">
        <v>49</v>
      </c>
      <c r="B28" s="52">
        <v>100000000</v>
      </c>
      <c r="C28" s="52">
        <v>100000000</v>
      </c>
      <c r="D28" s="52">
        <v>100000000</v>
      </c>
      <c r="E28" s="52">
        <v>99999895.799999997</v>
      </c>
      <c r="F28" s="52">
        <v>65919955.920000002</v>
      </c>
      <c r="G28" s="52">
        <v>43199996</v>
      </c>
      <c r="H28" s="53">
        <v>0.99999895799999994</v>
      </c>
      <c r="I28" s="53">
        <v>0.65919955920000006</v>
      </c>
    </row>
    <row r="29" spans="1:9" x14ac:dyDescent="0.35">
      <c r="A29" s="47" t="s">
        <v>1128</v>
      </c>
      <c r="B29" s="52">
        <v>2770000001</v>
      </c>
      <c r="C29" s="52">
        <v>2770000001</v>
      </c>
      <c r="D29" s="52">
        <v>2479275000</v>
      </c>
      <c r="E29" s="52">
        <v>2268268229.1300001</v>
      </c>
      <c r="F29" s="52">
        <v>2230214955.9200001</v>
      </c>
      <c r="G29" s="52">
        <v>2157358329.3299999</v>
      </c>
      <c r="H29" s="53">
        <v>0.81886939650221324</v>
      </c>
      <c r="I29" s="53">
        <v>0.80513175274904991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F17A-633D-4575-BCF6-1FE5D6826BB2}">
  <dimension ref="A1:I64"/>
  <sheetViews>
    <sheetView workbookViewId="0">
      <selection activeCell="A16" activeCellId="1" sqref="A9:A13 A15:A16 A19:A27 A30:A33 A36:A38 A41:A43 A46:A50 A53:A63"/>
      <pivotSelection pane="bottomRight" showHeader="1" axis="axisRow" dimension="5" activeRow="15" previousRow="15" click="1" r:id="rId1">
        <pivotArea dataOnly="0" labelOnly="1" fieldPosition="0">
          <references count="1">
            <reference field="8" count="0"/>
          </references>
        </pivotArea>
      </pivotSelection>
    </sheetView>
  </sheetViews>
  <sheetFormatPr baseColWidth="10" defaultRowHeight="14.5" x14ac:dyDescent="0.35"/>
  <cols>
    <col min="1" max="1" width="116" style="48" customWidth="1"/>
    <col min="2" max="3" width="18.7265625" style="50" bestFit="1" customWidth="1"/>
    <col min="4" max="4" width="19" style="50" bestFit="1" customWidth="1"/>
    <col min="5" max="7" width="18.7265625" style="50" bestFit="1" customWidth="1"/>
    <col min="8" max="8" width="17.7265625" style="54" bestFit="1" customWidth="1"/>
    <col min="9" max="9" width="17.453125" style="54" bestFit="1" customWidth="1"/>
  </cols>
  <sheetData>
    <row r="1" spans="1:9" x14ac:dyDescent="0.35">
      <c r="A1" s="45" t="s">
        <v>2</v>
      </c>
      <c r="B1" s="49" t="s">
        <v>1460</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1113</v>
      </c>
      <c r="B4" s="18">
        <v>20692884749</v>
      </c>
      <c r="C4" s="18">
        <v>36864910405.399994</v>
      </c>
      <c r="D4" s="18">
        <v>28751909826.280003</v>
      </c>
      <c r="E4" s="18">
        <v>28674876375.280003</v>
      </c>
      <c r="F4" s="18">
        <v>28575830432.280003</v>
      </c>
      <c r="G4" s="18">
        <v>28575830432.280003</v>
      </c>
      <c r="H4" s="31">
        <v>0.77783659474402767</v>
      </c>
      <c r="I4" s="31">
        <v>0.77514986793767438</v>
      </c>
    </row>
    <row r="5" spans="1:9" x14ac:dyDescent="0.35">
      <c r="A5" s="8" t="s">
        <v>909</v>
      </c>
      <c r="B5" s="19">
        <v>20692884749</v>
      </c>
      <c r="C5" s="19">
        <v>36864910405.399994</v>
      </c>
      <c r="D5" s="19">
        <v>28751909826.280003</v>
      </c>
      <c r="E5" s="19">
        <v>28674876375.280003</v>
      </c>
      <c r="F5" s="19">
        <v>28575830432.280003</v>
      </c>
      <c r="G5" s="19">
        <v>28575830432.280003</v>
      </c>
      <c r="H5" s="32">
        <v>0.77783659474402767</v>
      </c>
      <c r="I5" s="32">
        <v>0.77514986793767438</v>
      </c>
    </row>
    <row r="6" spans="1:9" x14ac:dyDescent="0.35">
      <c r="A6" s="9" t="s">
        <v>910</v>
      </c>
      <c r="B6" s="20">
        <v>20692884749</v>
      </c>
      <c r="C6" s="20">
        <v>36864910405.399994</v>
      </c>
      <c r="D6" s="20">
        <v>28751909826.280003</v>
      </c>
      <c r="E6" s="20">
        <v>28674876375.280003</v>
      </c>
      <c r="F6" s="20">
        <v>28575830432.280003</v>
      </c>
      <c r="G6" s="20">
        <v>28575830432.280003</v>
      </c>
      <c r="H6" s="33">
        <v>0.77783659474402767</v>
      </c>
      <c r="I6" s="33">
        <v>0.77514986793767438</v>
      </c>
    </row>
    <row r="7" spans="1:9" x14ac:dyDescent="0.35">
      <c r="A7" s="14" t="s">
        <v>1075</v>
      </c>
      <c r="B7" s="21">
        <v>2613647661</v>
      </c>
      <c r="C7" s="21">
        <v>4975830854.0300007</v>
      </c>
      <c r="D7" s="21">
        <v>2572880656</v>
      </c>
      <c r="E7" s="21">
        <v>2572880656</v>
      </c>
      <c r="F7" s="21">
        <v>2572880656</v>
      </c>
      <c r="G7" s="21">
        <v>2572880656</v>
      </c>
      <c r="H7" s="34">
        <v>0.51707558626438943</v>
      </c>
      <c r="I7" s="34">
        <v>0.51707558626438943</v>
      </c>
    </row>
    <row r="8" spans="1:9" x14ac:dyDescent="0.35">
      <c r="A8" s="10" t="s">
        <v>1210</v>
      </c>
      <c r="B8" s="22">
        <v>2169560667</v>
      </c>
      <c r="C8" s="22">
        <v>4531743860.0300007</v>
      </c>
      <c r="D8" s="22">
        <v>2169467773</v>
      </c>
      <c r="E8" s="22">
        <v>2169467773</v>
      </c>
      <c r="F8" s="22">
        <v>2169467773</v>
      </c>
      <c r="G8" s="22">
        <v>2169467773</v>
      </c>
      <c r="H8" s="35">
        <v>0.47872691838007764</v>
      </c>
      <c r="I8" s="35">
        <v>0.47872691838007764</v>
      </c>
    </row>
    <row r="9" spans="1:9" x14ac:dyDescent="0.35">
      <c r="A9" s="47" t="s">
        <v>725</v>
      </c>
      <c r="B9" s="52">
        <v>1250822596</v>
      </c>
      <c r="C9" s="52">
        <v>1250822596</v>
      </c>
      <c r="D9" s="52">
        <v>1250822596</v>
      </c>
      <c r="E9" s="52">
        <v>1250822596</v>
      </c>
      <c r="F9" s="52">
        <v>1250822596</v>
      </c>
      <c r="G9" s="52">
        <v>1250822596</v>
      </c>
      <c r="H9" s="53">
        <v>1</v>
      </c>
      <c r="I9" s="53">
        <v>1</v>
      </c>
    </row>
    <row r="10" spans="1:9" x14ac:dyDescent="0.35">
      <c r="A10" s="47" t="s">
        <v>703</v>
      </c>
      <c r="B10" s="52">
        <v>575746557</v>
      </c>
      <c r="C10" s="52">
        <v>575746557</v>
      </c>
      <c r="D10" s="52">
        <v>575746557</v>
      </c>
      <c r="E10" s="52">
        <v>575746557</v>
      </c>
      <c r="F10" s="52">
        <v>575746557</v>
      </c>
      <c r="G10" s="52">
        <v>575746557</v>
      </c>
      <c r="H10" s="53">
        <v>1</v>
      </c>
      <c r="I10" s="53">
        <v>1</v>
      </c>
    </row>
    <row r="11" spans="1:9" x14ac:dyDescent="0.35">
      <c r="A11" s="47" t="s">
        <v>719</v>
      </c>
      <c r="B11" s="52">
        <v>342991514</v>
      </c>
      <c r="C11" s="52">
        <v>342991514</v>
      </c>
      <c r="D11" s="52">
        <v>342898620</v>
      </c>
      <c r="E11" s="52">
        <v>342898620</v>
      </c>
      <c r="F11" s="52">
        <v>342898620</v>
      </c>
      <c r="G11" s="52">
        <v>342898620</v>
      </c>
      <c r="H11" s="53">
        <v>0.99972916531106948</v>
      </c>
      <c r="I11" s="53">
        <v>0.99972916531106948</v>
      </c>
    </row>
    <row r="12" spans="1:9" x14ac:dyDescent="0.35">
      <c r="A12" s="47" t="s">
        <v>711</v>
      </c>
      <c r="B12" s="52">
        <v>0</v>
      </c>
      <c r="C12" s="52">
        <v>100810194.81999999</v>
      </c>
      <c r="D12" s="52">
        <v>0</v>
      </c>
      <c r="E12" s="52">
        <v>0</v>
      </c>
      <c r="F12" s="52">
        <v>0</v>
      </c>
      <c r="G12" s="52">
        <v>0</v>
      </c>
      <c r="H12" s="53">
        <v>0</v>
      </c>
      <c r="I12" s="53">
        <v>0</v>
      </c>
    </row>
    <row r="13" spans="1:9" x14ac:dyDescent="0.35">
      <c r="A13" s="47" t="s">
        <v>714</v>
      </c>
      <c r="B13" s="52">
        <v>0</v>
      </c>
      <c r="C13" s="52">
        <v>2261372998.21</v>
      </c>
      <c r="D13" s="52">
        <v>0</v>
      </c>
      <c r="E13" s="52">
        <v>0</v>
      </c>
      <c r="F13" s="52">
        <v>0</v>
      </c>
      <c r="G13" s="52">
        <v>0</v>
      </c>
      <c r="H13" s="53">
        <v>0</v>
      </c>
      <c r="I13" s="53">
        <v>0</v>
      </c>
    </row>
    <row r="14" spans="1:9" ht="29" x14ac:dyDescent="0.35">
      <c r="A14" s="10" t="s">
        <v>1211</v>
      </c>
      <c r="B14" s="22">
        <v>444086994</v>
      </c>
      <c r="C14" s="22">
        <v>444086994</v>
      </c>
      <c r="D14" s="22">
        <v>403412883</v>
      </c>
      <c r="E14" s="22">
        <v>403412883</v>
      </c>
      <c r="F14" s="22">
        <v>403412883</v>
      </c>
      <c r="G14" s="22">
        <v>403412883</v>
      </c>
      <c r="H14" s="35">
        <v>0.9084095874242154</v>
      </c>
      <c r="I14" s="35">
        <v>0.9084095874242154</v>
      </c>
    </row>
    <row r="15" spans="1:9" x14ac:dyDescent="0.35">
      <c r="A15" s="47" t="s">
        <v>725</v>
      </c>
      <c r="B15" s="52">
        <v>250173447</v>
      </c>
      <c r="C15" s="52">
        <v>250173447</v>
      </c>
      <c r="D15" s="52">
        <v>209499336</v>
      </c>
      <c r="E15" s="52">
        <v>209499336</v>
      </c>
      <c r="F15" s="52">
        <v>209499336</v>
      </c>
      <c r="G15" s="52">
        <v>209499336</v>
      </c>
      <c r="H15" s="53">
        <v>0.83741635458218711</v>
      </c>
      <c r="I15" s="53">
        <v>0.83741635458218711</v>
      </c>
    </row>
    <row r="16" spans="1:9" x14ac:dyDescent="0.35">
      <c r="A16" s="47" t="s">
        <v>703</v>
      </c>
      <c r="B16" s="52">
        <v>193913547</v>
      </c>
      <c r="C16" s="52">
        <v>193913547</v>
      </c>
      <c r="D16" s="52">
        <v>193913547</v>
      </c>
      <c r="E16" s="52">
        <v>193913547</v>
      </c>
      <c r="F16" s="52">
        <v>193913547</v>
      </c>
      <c r="G16" s="52">
        <v>193913547</v>
      </c>
      <c r="H16" s="53">
        <v>1</v>
      </c>
      <c r="I16" s="53">
        <v>1</v>
      </c>
    </row>
    <row r="17" spans="1:9" x14ac:dyDescent="0.35">
      <c r="A17" s="14" t="s">
        <v>1074</v>
      </c>
      <c r="B17" s="21">
        <v>2145805725</v>
      </c>
      <c r="C17" s="21">
        <v>3760570320.2900004</v>
      </c>
      <c r="D17" s="21">
        <v>3091857633</v>
      </c>
      <c r="E17" s="21">
        <v>3014824182</v>
      </c>
      <c r="F17" s="21">
        <v>3014824182</v>
      </c>
      <c r="G17" s="21">
        <v>3014824182</v>
      </c>
      <c r="H17" s="34">
        <v>0.80169334043127494</v>
      </c>
      <c r="I17" s="34">
        <v>0.80169334043127494</v>
      </c>
    </row>
    <row r="18" spans="1:9" ht="29" x14ac:dyDescent="0.35">
      <c r="A18" s="10" t="s">
        <v>1212</v>
      </c>
      <c r="B18" s="22">
        <v>2145805725</v>
      </c>
      <c r="C18" s="22">
        <v>3760570320.2900004</v>
      </c>
      <c r="D18" s="22">
        <v>3091857633</v>
      </c>
      <c r="E18" s="22">
        <v>3014824182</v>
      </c>
      <c r="F18" s="22">
        <v>3014824182</v>
      </c>
      <c r="G18" s="22">
        <v>3014824182</v>
      </c>
      <c r="H18" s="35">
        <v>0.80169334043127494</v>
      </c>
      <c r="I18" s="35">
        <v>0.80169334043127494</v>
      </c>
    </row>
    <row r="19" spans="1:9" x14ac:dyDescent="0.35">
      <c r="A19" s="47" t="s">
        <v>725</v>
      </c>
      <c r="B19" s="52">
        <v>1494121854</v>
      </c>
      <c r="C19" s="52">
        <v>1494121854</v>
      </c>
      <c r="D19" s="52">
        <v>1494121854</v>
      </c>
      <c r="E19" s="52">
        <v>1494121854</v>
      </c>
      <c r="F19" s="52">
        <v>1494121854</v>
      </c>
      <c r="G19" s="52">
        <v>1494121854</v>
      </c>
      <c r="H19" s="53">
        <v>1</v>
      </c>
      <c r="I19" s="53">
        <v>1</v>
      </c>
    </row>
    <row r="20" spans="1:9" x14ac:dyDescent="0.35">
      <c r="A20" s="47" t="s">
        <v>719</v>
      </c>
      <c r="B20" s="52">
        <v>651683871</v>
      </c>
      <c r="C20" s="52">
        <v>671732359</v>
      </c>
      <c r="D20" s="52">
        <v>670048488</v>
      </c>
      <c r="E20" s="52">
        <v>670048488</v>
      </c>
      <c r="F20" s="52">
        <v>670048488</v>
      </c>
      <c r="G20" s="52">
        <v>670048488</v>
      </c>
      <c r="H20" s="53">
        <v>0.99749324120322747</v>
      </c>
      <c r="I20" s="53">
        <v>0.99749324120322747</v>
      </c>
    </row>
    <row r="21" spans="1:9" x14ac:dyDescent="0.35">
      <c r="A21" s="47" t="s">
        <v>713</v>
      </c>
      <c r="B21" s="52">
        <v>0</v>
      </c>
      <c r="C21" s="52">
        <v>77677967.030000001</v>
      </c>
      <c r="D21" s="52">
        <v>77033451</v>
      </c>
      <c r="E21" s="52">
        <v>0</v>
      </c>
      <c r="F21" s="52">
        <v>0</v>
      </c>
      <c r="G21" s="52">
        <v>0</v>
      </c>
      <c r="H21" s="53">
        <v>0</v>
      </c>
      <c r="I21" s="53">
        <v>0</v>
      </c>
    </row>
    <row r="22" spans="1:9" x14ac:dyDescent="0.35">
      <c r="A22" s="47" t="s">
        <v>711</v>
      </c>
      <c r="B22" s="52">
        <v>0</v>
      </c>
      <c r="C22" s="52">
        <v>4220277.58</v>
      </c>
      <c r="D22" s="52">
        <v>0</v>
      </c>
      <c r="E22" s="52">
        <v>0</v>
      </c>
      <c r="F22" s="52">
        <v>0</v>
      </c>
      <c r="G22" s="52">
        <v>0</v>
      </c>
      <c r="H22" s="53">
        <v>0</v>
      </c>
      <c r="I22" s="53">
        <v>0</v>
      </c>
    </row>
    <row r="23" spans="1:9" x14ac:dyDescent="0.35">
      <c r="A23" s="47" t="s">
        <v>714</v>
      </c>
      <c r="B23" s="52">
        <v>0</v>
      </c>
      <c r="C23" s="52">
        <v>305535810.29000002</v>
      </c>
      <c r="D23" s="52">
        <v>301551512</v>
      </c>
      <c r="E23" s="52">
        <v>301551512</v>
      </c>
      <c r="F23" s="52">
        <v>301551512</v>
      </c>
      <c r="G23" s="52">
        <v>301551512</v>
      </c>
      <c r="H23" s="53">
        <v>0.98695963564395839</v>
      </c>
      <c r="I23" s="53">
        <v>0.98695963564395839</v>
      </c>
    </row>
    <row r="24" spans="1:9" x14ac:dyDescent="0.35">
      <c r="A24" s="47" t="s">
        <v>708</v>
      </c>
      <c r="B24" s="52">
        <v>0</v>
      </c>
      <c r="C24" s="52">
        <v>453394579.52999997</v>
      </c>
      <c r="D24" s="52">
        <v>93102328</v>
      </c>
      <c r="E24" s="52">
        <v>93102328</v>
      </c>
      <c r="F24" s="52">
        <v>93102328</v>
      </c>
      <c r="G24" s="52">
        <v>93102328</v>
      </c>
      <c r="H24" s="53">
        <v>0.20534503984699634</v>
      </c>
      <c r="I24" s="53">
        <v>0.20534503984699634</v>
      </c>
    </row>
    <row r="25" spans="1:9" x14ac:dyDescent="0.35">
      <c r="A25" s="47" t="s">
        <v>700</v>
      </c>
      <c r="B25" s="52">
        <v>0</v>
      </c>
      <c r="C25" s="52">
        <v>257180297</v>
      </c>
      <c r="D25" s="52">
        <v>0</v>
      </c>
      <c r="E25" s="52">
        <v>0</v>
      </c>
      <c r="F25" s="52">
        <v>0</v>
      </c>
      <c r="G25" s="52">
        <v>0</v>
      </c>
      <c r="H25" s="53">
        <v>0</v>
      </c>
      <c r="I25" s="53">
        <v>0</v>
      </c>
    </row>
    <row r="26" spans="1:9" x14ac:dyDescent="0.35">
      <c r="A26" s="47" t="s">
        <v>709</v>
      </c>
      <c r="B26" s="52">
        <v>0</v>
      </c>
      <c r="C26" s="52">
        <v>40707175.859999999</v>
      </c>
      <c r="D26" s="52">
        <v>0</v>
      </c>
      <c r="E26" s="52">
        <v>0</v>
      </c>
      <c r="F26" s="52">
        <v>0</v>
      </c>
      <c r="G26" s="52">
        <v>0</v>
      </c>
      <c r="H26" s="53">
        <v>0</v>
      </c>
      <c r="I26" s="53">
        <v>0</v>
      </c>
    </row>
    <row r="27" spans="1:9" x14ac:dyDescent="0.35">
      <c r="A27" s="47" t="s">
        <v>705</v>
      </c>
      <c r="B27" s="52">
        <v>0</v>
      </c>
      <c r="C27" s="52">
        <v>456000000</v>
      </c>
      <c r="D27" s="52">
        <v>456000000</v>
      </c>
      <c r="E27" s="52">
        <v>456000000</v>
      </c>
      <c r="F27" s="52">
        <v>456000000</v>
      </c>
      <c r="G27" s="52">
        <v>456000000</v>
      </c>
      <c r="H27" s="53">
        <v>1</v>
      </c>
      <c r="I27" s="53">
        <v>1</v>
      </c>
    </row>
    <row r="28" spans="1:9" x14ac:dyDescent="0.35">
      <c r="A28" s="14" t="s">
        <v>1077</v>
      </c>
      <c r="B28" s="21">
        <v>2050592850</v>
      </c>
      <c r="C28" s="21">
        <v>2438097926.3099999</v>
      </c>
      <c r="D28" s="21">
        <v>2250597152.5999999</v>
      </c>
      <c r="E28" s="21">
        <v>2250597152.5999999</v>
      </c>
      <c r="F28" s="21">
        <v>2250597152.5999999</v>
      </c>
      <c r="G28" s="21">
        <v>2250597152.5999999</v>
      </c>
      <c r="H28" s="34">
        <v>0.92309547057702568</v>
      </c>
      <c r="I28" s="34">
        <v>0.92309547057702568</v>
      </c>
    </row>
    <row r="29" spans="1:9" ht="29" x14ac:dyDescent="0.35">
      <c r="A29" s="10" t="s">
        <v>1213</v>
      </c>
      <c r="B29" s="22">
        <v>2050592850</v>
      </c>
      <c r="C29" s="22">
        <v>2438097926.3099999</v>
      </c>
      <c r="D29" s="22">
        <v>2250597152.5999999</v>
      </c>
      <c r="E29" s="22">
        <v>2250597152.5999999</v>
      </c>
      <c r="F29" s="22">
        <v>2250597152.5999999</v>
      </c>
      <c r="G29" s="22">
        <v>2250597152.5999999</v>
      </c>
      <c r="H29" s="35">
        <v>0.92309547057702568</v>
      </c>
      <c r="I29" s="35">
        <v>0.92309547057702568</v>
      </c>
    </row>
    <row r="30" spans="1:9" x14ac:dyDescent="0.35">
      <c r="A30" s="47" t="s">
        <v>725</v>
      </c>
      <c r="B30" s="52">
        <v>563052595</v>
      </c>
      <c r="C30" s="52">
        <v>563052595</v>
      </c>
      <c r="D30" s="52">
        <v>467413081.60000002</v>
      </c>
      <c r="E30" s="52">
        <v>467413081.60000002</v>
      </c>
      <c r="F30" s="52">
        <v>467413081.60000002</v>
      </c>
      <c r="G30" s="52">
        <v>467413081.60000002</v>
      </c>
      <c r="H30" s="53">
        <v>0.83014106630660323</v>
      </c>
      <c r="I30" s="53">
        <v>0.83014106630660323</v>
      </c>
    </row>
    <row r="31" spans="1:9" x14ac:dyDescent="0.35">
      <c r="A31" s="47" t="s">
        <v>703</v>
      </c>
      <c r="B31" s="52">
        <v>630061477</v>
      </c>
      <c r="C31" s="52">
        <v>630061477</v>
      </c>
      <c r="D31" s="52">
        <v>630061477</v>
      </c>
      <c r="E31" s="52">
        <v>630061477</v>
      </c>
      <c r="F31" s="52">
        <v>630061477</v>
      </c>
      <c r="G31" s="52">
        <v>630061477</v>
      </c>
      <c r="H31" s="53">
        <v>1</v>
      </c>
      <c r="I31" s="53">
        <v>1</v>
      </c>
    </row>
    <row r="32" spans="1:9" x14ac:dyDescent="0.35">
      <c r="A32" s="47" t="s">
        <v>719</v>
      </c>
      <c r="B32" s="52">
        <v>857478778</v>
      </c>
      <c r="C32" s="52">
        <v>857478778</v>
      </c>
      <c r="D32" s="52">
        <v>836994594</v>
      </c>
      <c r="E32" s="52">
        <v>836994594</v>
      </c>
      <c r="F32" s="52">
        <v>836994594</v>
      </c>
      <c r="G32" s="52">
        <v>836994594</v>
      </c>
      <c r="H32" s="53">
        <v>0.9761111475577533</v>
      </c>
      <c r="I32" s="53">
        <v>0.9761111475577533</v>
      </c>
    </row>
    <row r="33" spans="1:9" x14ac:dyDescent="0.35">
      <c r="A33" s="47" t="s">
        <v>714</v>
      </c>
      <c r="B33" s="52">
        <v>0</v>
      </c>
      <c r="C33" s="52">
        <v>387505076.31</v>
      </c>
      <c r="D33" s="52">
        <v>316128000</v>
      </c>
      <c r="E33" s="52">
        <v>316128000</v>
      </c>
      <c r="F33" s="52">
        <v>316128000</v>
      </c>
      <c r="G33" s="52">
        <v>316128000</v>
      </c>
      <c r="H33" s="53">
        <v>0.8158035063961353</v>
      </c>
      <c r="I33" s="53">
        <v>0.8158035063961353</v>
      </c>
    </row>
    <row r="34" spans="1:9" x14ac:dyDescent="0.35">
      <c r="A34" s="14" t="s">
        <v>1073</v>
      </c>
      <c r="B34" s="21">
        <v>2903434996</v>
      </c>
      <c r="C34" s="21">
        <v>2903434996</v>
      </c>
      <c r="D34" s="21">
        <v>2902152563.2600002</v>
      </c>
      <c r="E34" s="21">
        <v>2902152563.2600002</v>
      </c>
      <c r="F34" s="21">
        <v>2902152563.2600002</v>
      </c>
      <c r="G34" s="21">
        <v>2902152563.2600002</v>
      </c>
      <c r="H34" s="34">
        <v>0.999558304993304</v>
      </c>
      <c r="I34" s="34">
        <v>0.999558304993304</v>
      </c>
    </row>
    <row r="35" spans="1:9" ht="29" x14ac:dyDescent="0.35">
      <c r="A35" s="10" t="s">
        <v>1214</v>
      </c>
      <c r="B35" s="22">
        <v>2903434996</v>
      </c>
      <c r="C35" s="22">
        <v>2903434996</v>
      </c>
      <c r="D35" s="22">
        <v>2902152563.2600002</v>
      </c>
      <c r="E35" s="22">
        <v>2902152563.2600002</v>
      </c>
      <c r="F35" s="22">
        <v>2902152563.2600002</v>
      </c>
      <c r="G35" s="22">
        <v>2902152563.2600002</v>
      </c>
      <c r="H35" s="35">
        <v>0.999558304993304</v>
      </c>
      <c r="I35" s="35">
        <v>0.999558304993304</v>
      </c>
    </row>
    <row r="36" spans="1:9" x14ac:dyDescent="0.35">
      <c r="A36" s="47" t="s">
        <v>725</v>
      </c>
      <c r="B36" s="52">
        <v>1876245055</v>
      </c>
      <c r="C36" s="52">
        <v>1876245055</v>
      </c>
      <c r="D36" s="52">
        <v>1875746527</v>
      </c>
      <c r="E36" s="52">
        <v>1875746527</v>
      </c>
      <c r="F36" s="52">
        <v>1875746527</v>
      </c>
      <c r="G36" s="52">
        <v>1875746527</v>
      </c>
      <c r="H36" s="53">
        <v>0.99973429483602294</v>
      </c>
      <c r="I36" s="53">
        <v>0.99973429483602294</v>
      </c>
    </row>
    <row r="37" spans="1:9" x14ac:dyDescent="0.35">
      <c r="A37" s="47" t="s">
        <v>703</v>
      </c>
      <c r="B37" s="52">
        <v>684198431</v>
      </c>
      <c r="C37" s="52">
        <v>684198431</v>
      </c>
      <c r="D37" s="52">
        <v>683414526.25999999</v>
      </c>
      <c r="E37" s="52">
        <v>683414526.25999999</v>
      </c>
      <c r="F37" s="52">
        <v>683414526.25999999</v>
      </c>
      <c r="G37" s="52">
        <v>683414526.25999999</v>
      </c>
      <c r="H37" s="53">
        <v>0.998854272818407</v>
      </c>
      <c r="I37" s="53">
        <v>0.998854272818407</v>
      </c>
    </row>
    <row r="38" spans="1:9" x14ac:dyDescent="0.35">
      <c r="A38" s="47" t="s">
        <v>719</v>
      </c>
      <c r="B38" s="52">
        <v>342991510</v>
      </c>
      <c r="C38" s="52">
        <v>342991510</v>
      </c>
      <c r="D38" s="52">
        <v>342991510</v>
      </c>
      <c r="E38" s="52">
        <v>342991510</v>
      </c>
      <c r="F38" s="52">
        <v>342991510</v>
      </c>
      <c r="G38" s="52">
        <v>342991510</v>
      </c>
      <c r="H38" s="53">
        <v>1</v>
      </c>
      <c r="I38" s="53">
        <v>1</v>
      </c>
    </row>
    <row r="39" spans="1:9" x14ac:dyDescent="0.35">
      <c r="A39" s="14" t="s">
        <v>1076</v>
      </c>
      <c r="B39" s="21">
        <v>2006706049</v>
      </c>
      <c r="C39" s="21">
        <v>2006706049</v>
      </c>
      <c r="D39" s="21">
        <v>1993506049</v>
      </c>
      <c r="E39" s="21">
        <v>1993506049</v>
      </c>
      <c r="F39" s="21">
        <v>1993506049</v>
      </c>
      <c r="G39" s="21">
        <v>1993506049</v>
      </c>
      <c r="H39" s="34">
        <v>0.99342205600736688</v>
      </c>
      <c r="I39" s="34">
        <v>0.99342205600736688</v>
      </c>
    </row>
    <row r="40" spans="1:9" ht="29" x14ac:dyDescent="0.35">
      <c r="A40" s="10" t="s">
        <v>1215</v>
      </c>
      <c r="B40" s="22">
        <v>2006706049</v>
      </c>
      <c r="C40" s="22">
        <v>2006706049</v>
      </c>
      <c r="D40" s="22">
        <v>1993506049</v>
      </c>
      <c r="E40" s="22">
        <v>1993506049</v>
      </c>
      <c r="F40" s="22">
        <v>1993506049</v>
      </c>
      <c r="G40" s="22">
        <v>1993506049</v>
      </c>
      <c r="H40" s="35">
        <v>0.99342205600736688</v>
      </c>
      <c r="I40" s="35">
        <v>0.99342205600736688</v>
      </c>
    </row>
    <row r="41" spans="1:9" x14ac:dyDescent="0.35">
      <c r="A41" s="47" t="s">
        <v>725</v>
      </c>
      <c r="B41" s="52">
        <v>875581025</v>
      </c>
      <c r="C41" s="52">
        <v>875581025</v>
      </c>
      <c r="D41" s="52">
        <v>862381025</v>
      </c>
      <c r="E41" s="52">
        <v>862381025</v>
      </c>
      <c r="F41" s="52">
        <v>862381025</v>
      </c>
      <c r="G41" s="52">
        <v>862381025</v>
      </c>
      <c r="H41" s="53">
        <v>0.98492429641220236</v>
      </c>
      <c r="I41" s="53">
        <v>0.98492429641220236</v>
      </c>
    </row>
    <row r="42" spans="1:9" x14ac:dyDescent="0.35">
      <c r="A42" s="47" t="s">
        <v>703</v>
      </c>
      <c r="B42" s="52">
        <v>479441153</v>
      </c>
      <c r="C42" s="52">
        <v>479441153</v>
      </c>
      <c r="D42" s="52">
        <v>479441153</v>
      </c>
      <c r="E42" s="52">
        <v>479441153</v>
      </c>
      <c r="F42" s="52">
        <v>479441153</v>
      </c>
      <c r="G42" s="52">
        <v>479441153</v>
      </c>
      <c r="H42" s="53">
        <v>1</v>
      </c>
      <c r="I42" s="53">
        <v>1</v>
      </c>
    </row>
    <row r="43" spans="1:9" x14ac:dyDescent="0.35">
      <c r="A43" s="47" t="s">
        <v>719</v>
      </c>
      <c r="B43" s="52">
        <v>651683871</v>
      </c>
      <c r="C43" s="52">
        <v>651683871</v>
      </c>
      <c r="D43" s="52">
        <v>651683871</v>
      </c>
      <c r="E43" s="52">
        <v>651683871</v>
      </c>
      <c r="F43" s="52">
        <v>651683871</v>
      </c>
      <c r="G43" s="52">
        <v>651683871</v>
      </c>
      <c r="H43" s="53">
        <v>1</v>
      </c>
      <c r="I43" s="53">
        <v>1</v>
      </c>
    </row>
    <row r="44" spans="1:9" ht="29" x14ac:dyDescent="0.35">
      <c r="A44" s="14" t="s">
        <v>1078</v>
      </c>
      <c r="B44" s="21">
        <v>651767695</v>
      </c>
      <c r="C44" s="21">
        <v>651767695</v>
      </c>
      <c r="D44" s="21">
        <v>409410124</v>
      </c>
      <c r="E44" s="21">
        <v>409410124</v>
      </c>
      <c r="F44" s="21">
        <v>409410124</v>
      </c>
      <c r="G44" s="21">
        <v>409410124</v>
      </c>
      <c r="H44" s="34">
        <v>0.62815344660492878</v>
      </c>
      <c r="I44" s="34">
        <v>0.62815344660492878</v>
      </c>
    </row>
    <row r="45" spans="1:9" ht="29" x14ac:dyDescent="0.35">
      <c r="A45" s="10" t="s">
        <v>1216</v>
      </c>
      <c r="B45" s="22">
        <v>651767695</v>
      </c>
      <c r="C45" s="22">
        <v>651767695</v>
      </c>
      <c r="D45" s="22">
        <v>409410124</v>
      </c>
      <c r="E45" s="22">
        <v>409410124</v>
      </c>
      <c r="F45" s="22">
        <v>409410124</v>
      </c>
      <c r="G45" s="22">
        <v>409410124</v>
      </c>
      <c r="H45" s="35">
        <v>0.62815344660492878</v>
      </c>
      <c r="I45" s="35">
        <v>0.62815344660492878</v>
      </c>
    </row>
    <row r="46" spans="1:9" x14ac:dyDescent="0.35">
      <c r="A46" s="47" t="s">
        <v>725</v>
      </c>
      <c r="B46" s="52">
        <v>375249015</v>
      </c>
      <c r="C46" s="52">
        <v>375249015</v>
      </c>
      <c r="D46" s="52">
        <v>343157310</v>
      </c>
      <c r="E46" s="52">
        <v>343157310</v>
      </c>
      <c r="F46" s="52">
        <v>343157310</v>
      </c>
      <c r="G46" s="52">
        <v>343157310</v>
      </c>
      <c r="H46" s="53">
        <v>0.91447890942498544</v>
      </c>
      <c r="I46" s="53">
        <v>0.91447890942498544</v>
      </c>
    </row>
    <row r="47" spans="1:9" x14ac:dyDescent="0.35">
      <c r="A47" s="47" t="s">
        <v>730</v>
      </c>
      <c r="B47" s="52">
        <v>12700000</v>
      </c>
      <c r="C47" s="52">
        <v>12700000</v>
      </c>
      <c r="D47" s="52">
        <v>0</v>
      </c>
      <c r="E47" s="52">
        <v>0</v>
      </c>
      <c r="F47" s="52">
        <v>0</v>
      </c>
      <c r="G47" s="52">
        <v>0</v>
      </c>
      <c r="H47" s="53">
        <v>0</v>
      </c>
      <c r="I47" s="53">
        <v>0</v>
      </c>
    </row>
    <row r="48" spans="1:9" x14ac:dyDescent="0.35">
      <c r="A48" s="47" t="s">
        <v>703</v>
      </c>
      <c r="B48" s="52">
        <v>191966182</v>
      </c>
      <c r="C48" s="52">
        <v>191966182</v>
      </c>
      <c r="D48" s="52">
        <v>66252814</v>
      </c>
      <c r="E48" s="52">
        <v>66252814</v>
      </c>
      <c r="F48" s="52">
        <v>66252814</v>
      </c>
      <c r="G48" s="52">
        <v>66252814</v>
      </c>
      <c r="H48" s="53">
        <v>0.34512752876441538</v>
      </c>
      <c r="I48" s="53">
        <v>0.34512752876441538</v>
      </c>
    </row>
    <row r="49" spans="1:9" x14ac:dyDescent="0.35">
      <c r="A49" s="47" t="s">
        <v>724</v>
      </c>
      <c r="B49" s="52">
        <v>45229000</v>
      </c>
      <c r="C49" s="52">
        <v>45229000</v>
      </c>
      <c r="D49" s="52">
        <v>0</v>
      </c>
      <c r="E49" s="52">
        <v>0</v>
      </c>
      <c r="F49" s="52">
        <v>0</v>
      </c>
      <c r="G49" s="52">
        <v>0</v>
      </c>
      <c r="H49" s="53">
        <v>0</v>
      </c>
      <c r="I49" s="53">
        <v>0</v>
      </c>
    </row>
    <row r="50" spans="1:9" x14ac:dyDescent="0.35">
      <c r="A50" s="47" t="s">
        <v>729</v>
      </c>
      <c r="B50" s="52">
        <v>26623498</v>
      </c>
      <c r="C50" s="52">
        <v>26623498</v>
      </c>
      <c r="D50" s="52">
        <v>0</v>
      </c>
      <c r="E50" s="52">
        <v>0</v>
      </c>
      <c r="F50" s="52">
        <v>0</v>
      </c>
      <c r="G50" s="52">
        <v>0</v>
      </c>
      <c r="H50" s="53">
        <v>0</v>
      </c>
      <c r="I50" s="53">
        <v>0</v>
      </c>
    </row>
    <row r="51" spans="1:9" x14ac:dyDescent="0.35">
      <c r="A51" s="14" t="s">
        <v>911</v>
      </c>
      <c r="B51" s="21">
        <v>8320929773</v>
      </c>
      <c r="C51" s="21">
        <v>20128502564.77</v>
      </c>
      <c r="D51" s="21">
        <v>15531505648.419998</v>
      </c>
      <c r="E51" s="21">
        <v>15531505648.419998</v>
      </c>
      <c r="F51" s="21">
        <v>15432459705.419998</v>
      </c>
      <c r="G51" s="21">
        <v>15432459705.419998</v>
      </c>
      <c r="H51" s="34">
        <v>0.77161754077047362</v>
      </c>
      <c r="I51" s="34">
        <v>0.76669685962783585</v>
      </c>
    </row>
    <row r="52" spans="1:9" ht="29" x14ac:dyDescent="0.35">
      <c r="A52" s="10" t="s">
        <v>1152</v>
      </c>
      <c r="B52" s="22">
        <v>8320929773</v>
      </c>
      <c r="C52" s="22">
        <v>20128502564.77</v>
      </c>
      <c r="D52" s="22">
        <v>15531505648.419998</v>
      </c>
      <c r="E52" s="22">
        <v>15531505648.419998</v>
      </c>
      <c r="F52" s="22">
        <v>15432459705.419998</v>
      </c>
      <c r="G52" s="22">
        <v>15432459705.419998</v>
      </c>
      <c r="H52" s="35">
        <v>0.77161754077047362</v>
      </c>
      <c r="I52" s="35">
        <v>0.76669685962783585</v>
      </c>
    </row>
    <row r="53" spans="1:9" x14ac:dyDescent="0.35">
      <c r="A53" s="47" t="s">
        <v>725</v>
      </c>
      <c r="B53" s="52">
        <v>5764703547</v>
      </c>
      <c r="C53" s="52">
        <v>8726395085</v>
      </c>
      <c r="D53" s="52">
        <v>5571852328.3999996</v>
      </c>
      <c r="E53" s="52">
        <v>5571852328.3999996</v>
      </c>
      <c r="F53" s="52">
        <v>5571852328.3999996</v>
      </c>
      <c r="G53" s="52">
        <v>5571852328.3999996</v>
      </c>
      <c r="H53" s="53">
        <v>0.63850562278317924</v>
      </c>
      <c r="I53" s="53">
        <v>0.63850562278317924</v>
      </c>
    </row>
    <row r="54" spans="1:9" x14ac:dyDescent="0.35">
      <c r="A54" s="47" t="s">
        <v>703</v>
      </c>
      <c r="B54" s="52">
        <v>1913140653</v>
      </c>
      <c r="C54" s="52">
        <v>1913140653</v>
      </c>
      <c r="D54" s="52">
        <v>1912539336.5699999</v>
      </c>
      <c r="E54" s="52">
        <v>1912539336.5699999</v>
      </c>
      <c r="F54" s="52">
        <v>1912539336.5699999</v>
      </c>
      <c r="G54" s="52">
        <v>1912539336.5699999</v>
      </c>
      <c r="H54" s="53">
        <v>0.9996856914680804</v>
      </c>
      <c r="I54" s="53">
        <v>0.9996856914680804</v>
      </c>
    </row>
    <row r="55" spans="1:9" x14ac:dyDescent="0.35">
      <c r="A55" s="47" t="s">
        <v>719</v>
      </c>
      <c r="B55" s="52">
        <v>583085573</v>
      </c>
      <c r="C55" s="52">
        <v>583085573</v>
      </c>
      <c r="D55" s="52">
        <v>583045943</v>
      </c>
      <c r="E55" s="52">
        <v>583045943</v>
      </c>
      <c r="F55" s="52">
        <v>484000000</v>
      </c>
      <c r="G55" s="52">
        <v>484000000</v>
      </c>
      <c r="H55" s="53">
        <v>0.99993203398980346</v>
      </c>
      <c r="I55" s="53">
        <v>0.8300668416640794</v>
      </c>
    </row>
    <row r="56" spans="1:9" x14ac:dyDescent="0.35">
      <c r="A56" s="47" t="s">
        <v>713</v>
      </c>
      <c r="B56" s="52">
        <v>0</v>
      </c>
      <c r="C56" s="52">
        <v>59078000</v>
      </c>
      <c r="D56" s="52">
        <v>0</v>
      </c>
      <c r="E56" s="52">
        <v>0</v>
      </c>
      <c r="F56" s="52">
        <v>0</v>
      </c>
      <c r="G56" s="52">
        <v>0</v>
      </c>
      <c r="H56" s="53">
        <v>0</v>
      </c>
      <c r="I56" s="53">
        <v>0</v>
      </c>
    </row>
    <row r="57" spans="1:9" x14ac:dyDescent="0.35">
      <c r="A57" s="47" t="s">
        <v>728</v>
      </c>
      <c r="B57" s="52">
        <v>60000000</v>
      </c>
      <c r="C57" s="52">
        <v>60000000</v>
      </c>
      <c r="D57" s="52">
        <v>0</v>
      </c>
      <c r="E57" s="52">
        <v>0</v>
      </c>
      <c r="F57" s="52">
        <v>0</v>
      </c>
      <c r="G57" s="52">
        <v>0</v>
      </c>
      <c r="H57" s="53">
        <v>0</v>
      </c>
      <c r="I57" s="53">
        <v>0</v>
      </c>
    </row>
    <row r="58" spans="1:9" x14ac:dyDescent="0.35">
      <c r="A58" s="47" t="s">
        <v>98</v>
      </c>
      <c r="B58" s="52">
        <v>0</v>
      </c>
      <c r="C58" s="52">
        <v>4700000000</v>
      </c>
      <c r="D58" s="52">
        <v>3541702526.4499998</v>
      </c>
      <c r="E58" s="52">
        <v>3541702526.4499998</v>
      </c>
      <c r="F58" s="52">
        <v>3541702526.4499998</v>
      </c>
      <c r="G58" s="52">
        <v>3541702526.4499998</v>
      </c>
      <c r="H58" s="53">
        <v>0.75355372903191487</v>
      </c>
      <c r="I58" s="53">
        <v>0.75355372903191487</v>
      </c>
    </row>
    <row r="59" spans="1:9" x14ac:dyDescent="0.35">
      <c r="A59" s="47" t="s">
        <v>717</v>
      </c>
      <c r="B59" s="52">
        <v>0</v>
      </c>
      <c r="C59" s="52">
        <v>2047231078.02</v>
      </c>
      <c r="D59" s="52">
        <v>2047231078</v>
      </c>
      <c r="E59" s="52">
        <v>2047231078</v>
      </c>
      <c r="F59" s="52">
        <v>2047231078</v>
      </c>
      <c r="G59" s="52">
        <v>2047231078</v>
      </c>
      <c r="H59" s="53">
        <v>0.9999999999902307</v>
      </c>
      <c r="I59" s="53">
        <v>0.9999999999902307</v>
      </c>
    </row>
    <row r="60" spans="1:9" x14ac:dyDescent="0.35">
      <c r="A60" s="47" t="s">
        <v>706</v>
      </c>
      <c r="B60" s="52">
        <v>0</v>
      </c>
      <c r="C60" s="52">
        <v>1077357100.0899999</v>
      </c>
      <c r="D60" s="52">
        <v>1077357100</v>
      </c>
      <c r="E60" s="52">
        <v>1077357100</v>
      </c>
      <c r="F60" s="52">
        <v>1077357100</v>
      </c>
      <c r="G60" s="52">
        <v>1077357100</v>
      </c>
      <c r="H60" s="53">
        <v>0.99999999991646227</v>
      </c>
      <c r="I60" s="53">
        <v>0.99999999991646227</v>
      </c>
    </row>
    <row r="61" spans="1:9" x14ac:dyDescent="0.35">
      <c r="A61" s="47" t="s">
        <v>718</v>
      </c>
      <c r="B61" s="52">
        <v>0</v>
      </c>
      <c r="C61" s="52">
        <v>81961647.569999993</v>
      </c>
      <c r="D61" s="52">
        <v>0</v>
      </c>
      <c r="E61" s="52">
        <v>0</v>
      </c>
      <c r="F61" s="52">
        <v>0</v>
      </c>
      <c r="G61" s="52">
        <v>0</v>
      </c>
      <c r="H61" s="53">
        <v>0</v>
      </c>
      <c r="I61" s="53">
        <v>0</v>
      </c>
    </row>
    <row r="62" spans="1:9" x14ac:dyDescent="0.35">
      <c r="A62" s="47" t="s">
        <v>705</v>
      </c>
      <c r="B62" s="52">
        <v>0</v>
      </c>
      <c r="C62" s="52">
        <v>835063074.23000002</v>
      </c>
      <c r="D62" s="52">
        <v>797777336</v>
      </c>
      <c r="E62" s="52">
        <v>797777336</v>
      </c>
      <c r="F62" s="52">
        <v>797777336</v>
      </c>
      <c r="G62" s="52">
        <v>797777336</v>
      </c>
      <c r="H62" s="53">
        <v>0.95534979406869269</v>
      </c>
      <c r="I62" s="53">
        <v>0.95534979406869269</v>
      </c>
    </row>
    <row r="63" spans="1:9" x14ac:dyDescent="0.35">
      <c r="A63" s="47" t="s">
        <v>707</v>
      </c>
      <c r="B63" s="52">
        <v>0</v>
      </c>
      <c r="C63" s="52">
        <v>45190353.859999999</v>
      </c>
      <c r="D63" s="52">
        <v>0</v>
      </c>
      <c r="E63" s="52">
        <v>0</v>
      </c>
      <c r="F63" s="52">
        <v>0</v>
      </c>
      <c r="G63" s="52">
        <v>0</v>
      </c>
      <c r="H63" s="53">
        <v>0</v>
      </c>
      <c r="I63" s="53">
        <v>0</v>
      </c>
    </row>
    <row r="64" spans="1:9" x14ac:dyDescent="0.35">
      <c r="A64" s="47" t="s">
        <v>1128</v>
      </c>
      <c r="B64" s="52">
        <v>20692884749</v>
      </c>
      <c r="C64" s="52">
        <v>36864910405.399994</v>
      </c>
      <c r="D64" s="52">
        <v>28751909826.280003</v>
      </c>
      <c r="E64" s="52">
        <v>28674876375.280003</v>
      </c>
      <c r="F64" s="52">
        <v>28575830432.280003</v>
      </c>
      <c r="G64" s="52">
        <v>28575830432.280003</v>
      </c>
      <c r="H64" s="53">
        <v>0.77783659474402767</v>
      </c>
      <c r="I64" s="53">
        <v>0.77514986793767438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8A38-4ABD-4356-8960-B4C110A36035}">
  <dimension ref="A1:I27"/>
  <sheetViews>
    <sheetView workbookViewId="0">
      <selection activeCell="G29" sqref="G29"/>
    </sheetView>
  </sheetViews>
  <sheetFormatPr baseColWidth="10" defaultRowHeight="14.5" x14ac:dyDescent="0.35"/>
  <cols>
    <col min="1" max="1" width="115" style="48" customWidth="1"/>
    <col min="2" max="3" width="18.7265625" style="50" bestFit="1" customWidth="1"/>
    <col min="4" max="4" width="19" style="50" bestFit="1" customWidth="1"/>
    <col min="5" max="7" width="18.7265625" style="50" bestFit="1" customWidth="1"/>
    <col min="8" max="9" width="18.7265625" style="54" bestFit="1" customWidth="1"/>
  </cols>
  <sheetData>
    <row r="1" spans="1:9" x14ac:dyDescent="0.35">
      <c r="A1" s="45" t="s">
        <v>2</v>
      </c>
      <c r="B1" s="49" t="s">
        <v>1459</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1114</v>
      </c>
      <c r="B4" s="18">
        <v>11770302193</v>
      </c>
      <c r="C4" s="18">
        <v>13482399968.189999</v>
      </c>
      <c r="D4" s="18">
        <v>12491880795.719999</v>
      </c>
      <c r="E4" s="18">
        <v>12459080795.719999</v>
      </c>
      <c r="F4" s="18">
        <v>12159080795.719999</v>
      </c>
      <c r="G4" s="18">
        <v>12159080795.719999</v>
      </c>
      <c r="H4" s="31">
        <v>0.92409962804215939</v>
      </c>
      <c r="I4" s="31">
        <v>0.9018483967548655</v>
      </c>
    </row>
    <row r="5" spans="1:9" x14ac:dyDescent="0.35">
      <c r="A5" s="8" t="s">
        <v>906</v>
      </c>
      <c r="B5" s="19">
        <v>11770302193</v>
      </c>
      <c r="C5" s="19">
        <v>13482399968.189999</v>
      </c>
      <c r="D5" s="19">
        <v>12491880795.719999</v>
      </c>
      <c r="E5" s="19">
        <v>12459080795.719999</v>
      </c>
      <c r="F5" s="19">
        <v>12159080795.719999</v>
      </c>
      <c r="G5" s="19">
        <v>12159080795.719999</v>
      </c>
      <c r="H5" s="32">
        <v>0.92409962804215939</v>
      </c>
      <c r="I5" s="32">
        <v>0.9018483967548655</v>
      </c>
    </row>
    <row r="6" spans="1:9" x14ac:dyDescent="0.35">
      <c r="A6" s="9" t="s">
        <v>1079</v>
      </c>
      <c r="B6" s="20">
        <v>11770302193</v>
      </c>
      <c r="C6" s="20">
        <v>13482399968.189999</v>
      </c>
      <c r="D6" s="20">
        <v>12491880795.719999</v>
      </c>
      <c r="E6" s="20">
        <v>12459080795.719999</v>
      </c>
      <c r="F6" s="20">
        <v>12159080795.719999</v>
      </c>
      <c r="G6" s="20">
        <v>12159080795.719999</v>
      </c>
      <c r="H6" s="33">
        <v>0.92409962804215939</v>
      </c>
      <c r="I6" s="33">
        <v>0.9018483967548655</v>
      </c>
    </row>
    <row r="7" spans="1:9" x14ac:dyDescent="0.35">
      <c r="A7" s="14" t="s">
        <v>1081</v>
      </c>
      <c r="B7" s="21">
        <v>4000000001</v>
      </c>
      <c r="C7" s="21">
        <v>4500000001</v>
      </c>
      <c r="D7" s="21">
        <v>4500000001</v>
      </c>
      <c r="E7" s="21">
        <v>4500000001</v>
      </c>
      <c r="F7" s="21">
        <v>4200000001</v>
      </c>
      <c r="G7" s="21">
        <v>4200000001</v>
      </c>
      <c r="H7" s="34">
        <v>1</v>
      </c>
      <c r="I7" s="34">
        <v>0.93333333334814816</v>
      </c>
    </row>
    <row r="8" spans="1:9" ht="29" x14ac:dyDescent="0.35">
      <c r="A8" s="10" t="s">
        <v>1217</v>
      </c>
      <c r="B8" s="22">
        <v>4000000001</v>
      </c>
      <c r="C8" s="22">
        <v>4500000001</v>
      </c>
      <c r="D8" s="22">
        <v>4500000001</v>
      </c>
      <c r="E8" s="22">
        <v>4500000001</v>
      </c>
      <c r="F8" s="22">
        <v>4200000001</v>
      </c>
      <c r="G8" s="22">
        <v>4200000001</v>
      </c>
      <c r="H8" s="35">
        <v>1</v>
      </c>
      <c r="I8" s="35">
        <v>0.93333333334814816</v>
      </c>
    </row>
    <row r="9" spans="1:9" x14ac:dyDescent="0.35">
      <c r="A9" s="47" t="s">
        <v>49</v>
      </c>
      <c r="B9" s="52">
        <v>4000000001</v>
      </c>
      <c r="C9" s="52">
        <v>4000000001</v>
      </c>
      <c r="D9" s="52">
        <v>4000000001</v>
      </c>
      <c r="E9" s="52">
        <v>4000000001</v>
      </c>
      <c r="F9" s="52">
        <v>4000000001</v>
      </c>
      <c r="G9" s="52">
        <v>4000000001</v>
      </c>
      <c r="H9" s="53">
        <v>1</v>
      </c>
      <c r="I9" s="53">
        <v>1</v>
      </c>
    </row>
    <row r="10" spans="1:9" x14ac:dyDescent="0.35">
      <c r="A10" s="47" t="s">
        <v>739</v>
      </c>
      <c r="B10" s="52">
        <v>0</v>
      </c>
      <c r="C10" s="52">
        <v>300000000</v>
      </c>
      <c r="D10" s="52">
        <v>300000000</v>
      </c>
      <c r="E10" s="52">
        <v>300000000</v>
      </c>
      <c r="F10" s="52">
        <v>0</v>
      </c>
      <c r="G10" s="52">
        <v>0</v>
      </c>
      <c r="H10" s="53">
        <v>1</v>
      </c>
      <c r="I10" s="53">
        <v>0</v>
      </c>
    </row>
    <row r="11" spans="1:9" x14ac:dyDescent="0.35">
      <c r="A11" s="47" t="s">
        <v>733</v>
      </c>
      <c r="B11" s="52">
        <v>0</v>
      </c>
      <c r="C11" s="52">
        <v>200000000</v>
      </c>
      <c r="D11" s="52">
        <v>200000000</v>
      </c>
      <c r="E11" s="52">
        <v>200000000</v>
      </c>
      <c r="F11" s="52">
        <v>200000000</v>
      </c>
      <c r="G11" s="52">
        <v>200000000</v>
      </c>
      <c r="H11" s="53">
        <v>1</v>
      </c>
      <c r="I11" s="53">
        <v>1</v>
      </c>
    </row>
    <row r="12" spans="1:9" x14ac:dyDescent="0.35">
      <c r="A12" s="14" t="s">
        <v>1080</v>
      </c>
      <c r="B12" s="21">
        <v>7361763638</v>
      </c>
      <c r="C12" s="21">
        <v>8253828879</v>
      </c>
      <c r="D12" s="21">
        <v>7361763638</v>
      </c>
      <c r="E12" s="21">
        <v>7361763638</v>
      </c>
      <c r="F12" s="21">
        <v>7361763638</v>
      </c>
      <c r="G12" s="21">
        <v>7361763638</v>
      </c>
      <c r="H12" s="34">
        <v>0.89192104003153516</v>
      </c>
      <c r="I12" s="34">
        <v>0.89192104003153516</v>
      </c>
    </row>
    <row r="13" spans="1:9" ht="29" x14ac:dyDescent="0.35">
      <c r="A13" s="10" t="s">
        <v>1218</v>
      </c>
      <c r="B13" s="22">
        <v>7361763638</v>
      </c>
      <c r="C13" s="22">
        <v>8253828879</v>
      </c>
      <c r="D13" s="22">
        <v>7361763638</v>
      </c>
      <c r="E13" s="22">
        <v>7361763638</v>
      </c>
      <c r="F13" s="22">
        <v>7361763638</v>
      </c>
      <c r="G13" s="22">
        <v>7361763638</v>
      </c>
      <c r="H13" s="35">
        <v>0.89192104003153516</v>
      </c>
      <c r="I13" s="35">
        <v>0.89192104003153516</v>
      </c>
    </row>
    <row r="14" spans="1:9" x14ac:dyDescent="0.35">
      <c r="A14" s="47" t="s">
        <v>743</v>
      </c>
      <c r="B14" s="52">
        <v>7361763638</v>
      </c>
      <c r="C14" s="52">
        <v>7361763638</v>
      </c>
      <c r="D14" s="52">
        <v>7361763638</v>
      </c>
      <c r="E14" s="52">
        <v>7361763638</v>
      </c>
      <c r="F14" s="52">
        <v>7361763638</v>
      </c>
      <c r="G14" s="52">
        <v>7361763638</v>
      </c>
      <c r="H14" s="53">
        <v>1</v>
      </c>
      <c r="I14" s="53">
        <v>1</v>
      </c>
    </row>
    <row r="15" spans="1:9" x14ac:dyDescent="0.35">
      <c r="A15" s="47" t="s">
        <v>739</v>
      </c>
      <c r="B15" s="52">
        <v>0</v>
      </c>
      <c r="C15" s="52">
        <v>892065241</v>
      </c>
      <c r="D15" s="52">
        <v>0</v>
      </c>
      <c r="E15" s="52">
        <v>0</v>
      </c>
      <c r="F15" s="52">
        <v>0</v>
      </c>
      <c r="G15" s="52">
        <v>0</v>
      </c>
      <c r="H15" s="53">
        <v>0</v>
      </c>
      <c r="I15" s="53">
        <v>0</v>
      </c>
    </row>
    <row r="16" spans="1:9" x14ac:dyDescent="0.35">
      <c r="A16" s="14" t="s">
        <v>1083</v>
      </c>
      <c r="B16" s="21">
        <v>169000000</v>
      </c>
      <c r="C16" s="21">
        <v>275700184</v>
      </c>
      <c r="D16" s="21">
        <v>275700184</v>
      </c>
      <c r="E16" s="21">
        <v>275700184</v>
      </c>
      <c r="F16" s="21">
        <v>275700184</v>
      </c>
      <c r="G16" s="21">
        <v>275700184</v>
      </c>
      <c r="H16" s="34">
        <v>1</v>
      </c>
      <c r="I16" s="34">
        <v>1</v>
      </c>
    </row>
    <row r="17" spans="1:9" ht="29" x14ac:dyDescent="0.35">
      <c r="A17" s="10" t="s">
        <v>1219</v>
      </c>
      <c r="B17" s="22">
        <v>169000000</v>
      </c>
      <c r="C17" s="22">
        <v>275700184</v>
      </c>
      <c r="D17" s="22">
        <v>275700184</v>
      </c>
      <c r="E17" s="22">
        <v>275700184</v>
      </c>
      <c r="F17" s="22">
        <v>275700184</v>
      </c>
      <c r="G17" s="22">
        <v>275700184</v>
      </c>
      <c r="H17" s="35">
        <v>1</v>
      </c>
      <c r="I17" s="35">
        <v>1</v>
      </c>
    </row>
    <row r="18" spans="1:9" x14ac:dyDescent="0.35">
      <c r="A18" s="47" t="s">
        <v>743</v>
      </c>
      <c r="B18" s="52">
        <v>169000000</v>
      </c>
      <c r="C18" s="52">
        <v>169000000</v>
      </c>
      <c r="D18" s="52">
        <v>169000000</v>
      </c>
      <c r="E18" s="52">
        <v>169000000</v>
      </c>
      <c r="F18" s="52">
        <v>169000000</v>
      </c>
      <c r="G18" s="52">
        <v>169000000</v>
      </c>
      <c r="H18" s="53">
        <v>1</v>
      </c>
      <c r="I18" s="53">
        <v>1</v>
      </c>
    </row>
    <row r="19" spans="1:9" x14ac:dyDescent="0.35">
      <c r="A19" s="47" t="s">
        <v>733</v>
      </c>
      <c r="B19" s="52">
        <v>0</v>
      </c>
      <c r="C19" s="52">
        <v>106700184</v>
      </c>
      <c r="D19" s="52">
        <v>106700184</v>
      </c>
      <c r="E19" s="52">
        <v>106700184</v>
      </c>
      <c r="F19" s="52">
        <v>106700184</v>
      </c>
      <c r="G19" s="52">
        <v>106700184</v>
      </c>
      <c r="H19" s="53">
        <v>1</v>
      </c>
      <c r="I19" s="53">
        <v>1</v>
      </c>
    </row>
    <row r="20" spans="1:9" x14ac:dyDescent="0.35">
      <c r="A20" s="14" t="s">
        <v>1082</v>
      </c>
      <c r="B20" s="21">
        <v>239538554</v>
      </c>
      <c r="C20" s="21">
        <v>452870904.19000006</v>
      </c>
      <c r="D20" s="21">
        <v>354416972.72000003</v>
      </c>
      <c r="E20" s="21">
        <v>321616972.72000003</v>
      </c>
      <c r="F20" s="21">
        <v>321616972.72000003</v>
      </c>
      <c r="G20" s="21">
        <v>321616972.72000003</v>
      </c>
      <c r="H20" s="34">
        <v>0.71017362728400635</v>
      </c>
      <c r="I20" s="34">
        <v>0.71017362728400635</v>
      </c>
    </row>
    <row r="21" spans="1:9" ht="43.5" x14ac:dyDescent="0.35">
      <c r="A21" s="10" t="s">
        <v>1220</v>
      </c>
      <c r="B21" s="22">
        <v>62000000</v>
      </c>
      <c r="C21" s="22">
        <v>144078418.72</v>
      </c>
      <c r="D21" s="22">
        <v>144078418.72</v>
      </c>
      <c r="E21" s="22">
        <v>144078418.72</v>
      </c>
      <c r="F21" s="22">
        <v>144078418.72</v>
      </c>
      <c r="G21" s="22">
        <v>144078418.72</v>
      </c>
      <c r="H21" s="35">
        <v>1</v>
      </c>
      <c r="I21" s="35">
        <v>1</v>
      </c>
    </row>
    <row r="22" spans="1:9" x14ac:dyDescent="0.35">
      <c r="A22" s="47" t="s">
        <v>743</v>
      </c>
      <c r="B22" s="52">
        <v>62000000</v>
      </c>
      <c r="C22" s="52">
        <v>62000000</v>
      </c>
      <c r="D22" s="52">
        <v>62000000</v>
      </c>
      <c r="E22" s="52">
        <v>62000000</v>
      </c>
      <c r="F22" s="52">
        <v>62000000</v>
      </c>
      <c r="G22" s="52">
        <v>62000000</v>
      </c>
      <c r="H22" s="53">
        <v>1</v>
      </c>
      <c r="I22" s="53">
        <v>1</v>
      </c>
    </row>
    <row r="23" spans="1:9" x14ac:dyDescent="0.35">
      <c r="A23" s="47" t="s">
        <v>733</v>
      </c>
      <c r="B23" s="52">
        <v>0</v>
      </c>
      <c r="C23" s="52">
        <v>82078418.719999999</v>
      </c>
      <c r="D23" s="52">
        <v>82078418.719999999</v>
      </c>
      <c r="E23" s="52">
        <v>82078418.719999999</v>
      </c>
      <c r="F23" s="52">
        <v>82078418.719999999</v>
      </c>
      <c r="G23" s="52">
        <v>82078418.719999999</v>
      </c>
      <c r="H23" s="53">
        <v>1</v>
      </c>
      <c r="I23" s="53">
        <v>1</v>
      </c>
    </row>
    <row r="24" spans="1:9" ht="29" x14ac:dyDescent="0.35">
      <c r="A24" s="10" t="s">
        <v>1221</v>
      </c>
      <c r="B24" s="22">
        <v>177538554</v>
      </c>
      <c r="C24" s="22">
        <v>308792485.47000003</v>
      </c>
      <c r="D24" s="22">
        <v>210338554</v>
      </c>
      <c r="E24" s="22">
        <v>177538554</v>
      </c>
      <c r="F24" s="22">
        <v>177538554</v>
      </c>
      <c r="G24" s="22">
        <v>177538554</v>
      </c>
      <c r="H24" s="35">
        <v>0.57494454157385355</v>
      </c>
      <c r="I24" s="35">
        <v>0.57494454157385355</v>
      </c>
    </row>
    <row r="25" spans="1:9" x14ac:dyDescent="0.35">
      <c r="A25" s="47" t="s">
        <v>743</v>
      </c>
      <c r="B25" s="52">
        <v>177538554</v>
      </c>
      <c r="C25" s="52">
        <v>177538554</v>
      </c>
      <c r="D25" s="52">
        <v>177538554</v>
      </c>
      <c r="E25" s="52">
        <v>177538554</v>
      </c>
      <c r="F25" s="52">
        <v>177538554</v>
      </c>
      <c r="G25" s="52">
        <v>177538554</v>
      </c>
      <c r="H25" s="53">
        <v>1</v>
      </c>
      <c r="I25" s="53">
        <v>1</v>
      </c>
    </row>
    <row r="26" spans="1:9" x14ac:dyDescent="0.35">
      <c r="A26" s="47" t="s">
        <v>739</v>
      </c>
      <c r="B26" s="52">
        <v>0</v>
      </c>
      <c r="C26" s="52">
        <v>131253931.47</v>
      </c>
      <c r="D26" s="52">
        <v>32800000</v>
      </c>
      <c r="E26" s="52">
        <v>0</v>
      </c>
      <c r="F26" s="52">
        <v>0</v>
      </c>
      <c r="G26" s="52">
        <v>0</v>
      </c>
      <c r="H26" s="53">
        <v>0</v>
      </c>
      <c r="I26" s="53">
        <v>0</v>
      </c>
    </row>
    <row r="27" spans="1:9" x14ac:dyDescent="0.35">
      <c r="A27" s="47" t="s">
        <v>1128</v>
      </c>
      <c r="B27" s="52">
        <v>11770302193</v>
      </c>
      <c r="C27" s="52">
        <v>13482399968.189999</v>
      </c>
      <c r="D27" s="52">
        <v>12491880795.719999</v>
      </c>
      <c r="E27" s="52">
        <v>12459080795.719999</v>
      </c>
      <c r="F27" s="52">
        <v>12159080795.719999</v>
      </c>
      <c r="G27" s="52">
        <v>12159080795.719999</v>
      </c>
      <c r="H27" s="53">
        <v>0.92409962804215939</v>
      </c>
      <c r="I27" s="53">
        <v>0.9018483967548655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97A44-5054-40AB-B379-E06A7B241230}">
  <dimension ref="A1:I80"/>
  <sheetViews>
    <sheetView topLeftCell="A59" workbookViewId="0">
      <selection activeCell="E11" sqref="E11"/>
    </sheetView>
  </sheetViews>
  <sheetFormatPr baseColWidth="10" defaultRowHeight="14.5" x14ac:dyDescent="0.35"/>
  <cols>
    <col min="1" max="1" width="113.26953125" style="48" customWidth="1"/>
    <col min="2" max="3" width="18.7265625" style="50" bestFit="1" customWidth="1"/>
    <col min="4" max="4" width="19" style="50" bestFit="1" customWidth="1"/>
    <col min="5" max="7" width="18.7265625" style="50" bestFit="1" customWidth="1"/>
    <col min="8" max="9" width="18.7265625" style="54" bestFit="1" customWidth="1"/>
  </cols>
  <sheetData>
    <row r="1" spans="1:9" x14ac:dyDescent="0.35">
      <c r="A1" s="45" t="s">
        <v>2</v>
      </c>
      <c r="B1" s="49" t="s">
        <v>1458</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1115</v>
      </c>
      <c r="B4" s="18">
        <v>11864189588</v>
      </c>
      <c r="C4" s="18">
        <v>17537287711.990002</v>
      </c>
      <c r="D4" s="18">
        <v>11016165316.91</v>
      </c>
      <c r="E4" s="18">
        <v>11016165316.91</v>
      </c>
      <c r="F4" s="18">
        <v>10996461512.91</v>
      </c>
      <c r="G4" s="18">
        <v>10960747227.91</v>
      </c>
      <c r="H4" s="31">
        <v>0.6281567308369127</v>
      </c>
      <c r="I4" s="31">
        <v>0.62703319313122008</v>
      </c>
    </row>
    <row r="5" spans="1:9" x14ac:dyDescent="0.35">
      <c r="A5" s="8" t="s">
        <v>909</v>
      </c>
      <c r="B5" s="19">
        <v>11569189588</v>
      </c>
      <c r="C5" s="19">
        <v>17242287711.990002</v>
      </c>
      <c r="D5" s="19">
        <v>10721165316.91</v>
      </c>
      <c r="E5" s="19">
        <v>10721165316.91</v>
      </c>
      <c r="F5" s="19">
        <v>10701461512.91</v>
      </c>
      <c r="G5" s="19">
        <v>10665747227.91</v>
      </c>
      <c r="H5" s="32">
        <v>0.62179482769300265</v>
      </c>
      <c r="I5" s="32">
        <v>0.6206520672699587</v>
      </c>
    </row>
    <row r="6" spans="1:9" x14ac:dyDescent="0.35">
      <c r="A6" s="9" t="s">
        <v>1084</v>
      </c>
      <c r="B6" s="20">
        <v>11569189588</v>
      </c>
      <c r="C6" s="20">
        <v>17242287711.990002</v>
      </c>
      <c r="D6" s="20">
        <v>10721165316.91</v>
      </c>
      <c r="E6" s="20">
        <v>10721165316.91</v>
      </c>
      <c r="F6" s="20">
        <v>10701461512.91</v>
      </c>
      <c r="G6" s="20">
        <v>10665747227.91</v>
      </c>
      <c r="H6" s="33">
        <v>0.62179482769300265</v>
      </c>
      <c r="I6" s="33">
        <v>0.6206520672699587</v>
      </c>
    </row>
    <row r="7" spans="1:9" x14ac:dyDescent="0.35">
      <c r="A7" s="14" t="s">
        <v>1087</v>
      </c>
      <c r="B7" s="21">
        <v>1531659481.53</v>
      </c>
      <c r="C7" s="21">
        <v>1531659481.53</v>
      </c>
      <c r="D7" s="21">
        <v>1261659481.53</v>
      </c>
      <c r="E7" s="21">
        <v>1261659481.53</v>
      </c>
      <c r="F7" s="21">
        <v>1261659481.53</v>
      </c>
      <c r="G7" s="21">
        <v>1261659481.53</v>
      </c>
      <c r="H7" s="34">
        <v>0.82372060940706449</v>
      </c>
      <c r="I7" s="34">
        <v>0.82372060940706449</v>
      </c>
    </row>
    <row r="8" spans="1:9" ht="29" x14ac:dyDescent="0.35">
      <c r="A8" s="10" t="s">
        <v>1222</v>
      </c>
      <c r="B8" s="22">
        <v>1531659481.53</v>
      </c>
      <c r="C8" s="22">
        <v>1531659481.53</v>
      </c>
      <c r="D8" s="22">
        <v>1261659481.53</v>
      </c>
      <c r="E8" s="22">
        <v>1261659481.53</v>
      </c>
      <c r="F8" s="22">
        <v>1261659481.53</v>
      </c>
      <c r="G8" s="22">
        <v>1261659481.53</v>
      </c>
      <c r="H8" s="35">
        <v>0.82372060940706449</v>
      </c>
      <c r="I8" s="35">
        <v>0.82372060940706449</v>
      </c>
    </row>
    <row r="9" spans="1:9" x14ac:dyDescent="0.35">
      <c r="A9" s="47" t="s">
        <v>49</v>
      </c>
      <c r="B9" s="52">
        <v>850000000</v>
      </c>
      <c r="C9" s="52">
        <v>850000000</v>
      </c>
      <c r="D9" s="52">
        <v>850000000</v>
      </c>
      <c r="E9" s="52">
        <v>850000000</v>
      </c>
      <c r="F9" s="52">
        <v>850000000</v>
      </c>
      <c r="G9" s="52">
        <v>850000000</v>
      </c>
      <c r="H9" s="53">
        <v>1</v>
      </c>
      <c r="I9" s="53">
        <v>1</v>
      </c>
    </row>
    <row r="10" spans="1:9" x14ac:dyDescent="0.35">
      <c r="A10" s="47" t="s">
        <v>774</v>
      </c>
      <c r="B10" s="52">
        <v>270000000</v>
      </c>
      <c r="C10" s="52">
        <v>270000000</v>
      </c>
      <c r="D10" s="52">
        <v>0</v>
      </c>
      <c r="E10" s="52">
        <v>0</v>
      </c>
      <c r="F10" s="52">
        <v>0</v>
      </c>
      <c r="G10" s="52">
        <v>0</v>
      </c>
      <c r="H10" s="53">
        <v>0</v>
      </c>
      <c r="I10" s="53">
        <v>0</v>
      </c>
    </row>
    <row r="11" spans="1:9" x14ac:dyDescent="0.35">
      <c r="A11" s="47" t="s">
        <v>750</v>
      </c>
      <c r="B11" s="52">
        <v>411659481.52999997</v>
      </c>
      <c r="C11" s="52">
        <v>411659481.52999997</v>
      </c>
      <c r="D11" s="52">
        <v>411659481.52999997</v>
      </c>
      <c r="E11" s="52">
        <v>411659481.52999997</v>
      </c>
      <c r="F11" s="52">
        <v>411659481.52999997</v>
      </c>
      <c r="G11" s="52">
        <v>411659481.52999997</v>
      </c>
      <c r="H11" s="53">
        <v>1</v>
      </c>
      <c r="I11" s="53">
        <v>1</v>
      </c>
    </row>
    <row r="12" spans="1:9" x14ac:dyDescent="0.35">
      <c r="A12" s="14" t="s">
        <v>1089</v>
      </c>
      <c r="B12" s="21">
        <v>1606705600.1099999</v>
      </c>
      <c r="C12" s="21">
        <v>2235541596.6799998</v>
      </c>
      <c r="D12" s="21">
        <v>1377650374.5999999</v>
      </c>
      <c r="E12" s="21">
        <v>1377650374.5999999</v>
      </c>
      <c r="F12" s="21">
        <v>1377650374.5999999</v>
      </c>
      <c r="G12" s="21">
        <v>1341936089.5999999</v>
      </c>
      <c r="H12" s="34">
        <v>0.61624904526310176</v>
      </c>
      <c r="I12" s="34">
        <v>0.61624904526310176</v>
      </c>
    </row>
    <row r="13" spans="1:9" x14ac:dyDescent="0.35">
      <c r="A13" s="10" t="s">
        <v>1223</v>
      </c>
      <c r="B13" s="22">
        <v>944736782.51999998</v>
      </c>
      <c r="C13" s="22">
        <v>1400450583.5999999</v>
      </c>
      <c r="D13" s="22">
        <v>701166254.51999998</v>
      </c>
      <c r="E13" s="22">
        <v>701166254.51999998</v>
      </c>
      <c r="F13" s="22">
        <v>701166254.51999998</v>
      </c>
      <c r="G13" s="22">
        <v>665451969.51999998</v>
      </c>
      <c r="H13" s="35">
        <v>0.50067189998063422</v>
      </c>
      <c r="I13" s="35">
        <v>0.50067189998063422</v>
      </c>
    </row>
    <row r="14" spans="1:9" x14ac:dyDescent="0.35">
      <c r="A14" s="47" t="s">
        <v>49</v>
      </c>
      <c r="B14" s="52">
        <v>250000000</v>
      </c>
      <c r="C14" s="52">
        <v>250000000</v>
      </c>
      <c r="D14" s="52">
        <v>250000000</v>
      </c>
      <c r="E14" s="52">
        <v>250000000</v>
      </c>
      <c r="F14" s="52">
        <v>250000000</v>
      </c>
      <c r="G14" s="52">
        <v>214285715</v>
      </c>
      <c r="H14" s="53">
        <v>1</v>
      </c>
      <c r="I14" s="53">
        <v>1</v>
      </c>
    </row>
    <row r="15" spans="1:9" x14ac:dyDescent="0.35">
      <c r="A15" s="47" t="s">
        <v>774</v>
      </c>
      <c r="B15" s="52">
        <v>258606893</v>
      </c>
      <c r="C15" s="52">
        <v>258606893</v>
      </c>
      <c r="D15" s="52">
        <v>0</v>
      </c>
      <c r="E15" s="52">
        <v>0</v>
      </c>
      <c r="F15" s="52">
        <v>0</v>
      </c>
      <c r="G15" s="52">
        <v>0</v>
      </c>
      <c r="H15" s="53">
        <v>0</v>
      </c>
      <c r="I15" s="53">
        <v>0</v>
      </c>
    </row>
    <row r="16" spans="1:9" x14ac:dyDescent="0.35">
      <c r="A16" s="47" t="s">
        <v>750</v>
      </c>
      <c r="B16" s="52">
        <v>436129889.51999998</v>
      </c>
      <c r="C16" s="52">
        <v>451166254.51999998</v>
      </c>
      <c r="D16" s="52">
        <v>451166254.51999998</v>
      </c>
      <c r="E16" s="52">
        <v>451166254.51999998</v>
      </c>
      <c r="F16" s="52">
        <v>451166254.51999998</v>
      </c>
      <c r="G16" s="52">
        <v>451166254.51999998</v>
      </c>
      <c r="H16" s="53">
        <v>1</v>
      </c>
      <c r="I16" s="53">
        <v>1</v>
      </c>
    </row>
    <row r="17" spans="1:9" x14ac:dyDescent="0.35">
      <c r="A17" s="47" t="s">
        <v>761</v>
      </c>
      <c r="B17" s="52">
        <v>0</v>
      </c>
      <c r="C17" s="52">
        <v>274366871</v>
      </c>
      <c r="D17" s="52">
        <v>0</v>
      </c>
      <c r="E17" s="52">
        <v>0</v>
      </c>
      <c r="F17" s="52">
        <v>0</v>
      </c>
      <c r="G17" s="52">
        <v>0</v>
      </c>
      <c r="H17" s="53">
        <v>0</v>
      </c>
      <c r="I17" s="53">
        <v>0</v>
      </c>
    </row>
    <row r="18" spans="1:9" x14ac:dyDescent="0.35">
      <c r="A18" s="47" t="s">
        <v>759</v>
      </c>
      <c r="B18" s="52">
        <v>0</v>
      </c>
      <c r="C18" s="52">
        <v>166310565.08000001</v>
      </c>
      <c r="D18" s="52">
        <v>0</v>
      </c>
      <c r="E18" s="52">
        <v>0</v>
      </c>
      <c r="F18" s="52">
        <v>0</v>
      </c>
      <c r="G18" s="52">
        <v>0</v>
      </c>
      <c r="H18" s="53">
        <v>0</v>
      </c>
      <c r="I18" s="53">
        <v>0</v>
      </c>
    </row>
    <row r="19" spans="1:9" x14ac:dyDescent="0.35">
      <c r="A19" s="10" t="s">
        <v>1224</v>
      </c>
      <c r="B19" s="22">
        <v>661968817.58999991</v>
      </c>
      <c r="C19" s="22">
        <v>835091013.07999992</v>
      </c>
      <c r="D19" s="22">
        <v>676484120.07999992</v>
      </c>
      <c r="E19" s="22">
        <v>676484120.07999992</v>
      </c>
      <c r="F19" s="22">
        <v>676484120.07999992</v>
      </c>
      <c r="G19" s="22">
        <v>676484120.07999992</v>
      </c>
      <c r="H19" s="35">
        <v>0.81007232682935626</v>
      </c>
      <c r="I19" s="35">
        <v>0.81007232682935626</v>
      </c>
    </row>
    <row r="20" spans="1:9" x14ac:dyDescent="0.35">
      <c r="A20" s="47" t="s">
        <v>49</v>
      </c>
      <c r="B20" s="52">
        <v>100000000</v>
      </c>
      <c r="C20" s="52">
        <v>100000000</v>
      </c>
      <c r="D20" s="52">
        <v>100000000</v>
      </c>
      <c r="E20" s="52">
        <v>100000000</v>
      </c>
      <c r="F20" s="52">
        <v>100000000</v>
      </c>
      <c r="G20" s="52">
        <v>100000000</v>
      </c>
      <c r="H20" s="53">
        <v>1</v>
      </c>
      <c r="I20" s="53">
        <v>1</v>
      </c>
    </row>
    <row r="21" spans="1:9" x14ac:dyDescent="0.35">
      <c r="A21" s="47" t="s">
        <v>774</v>
      </c>
      <c r="B21" s="52">
        <v>158606893</v>
      </c>
      <c r="C21" s="52">
        <v>158606893</v>
      </c>
      <c r="D21" s="52">
        <v>0</v>
      </c>
      <c r="E21" s="52">
        <v>0</v>
      </c>
      <c r="F21" s="52">
        <v>0</v>
      </c>
      <c r="G21" s="52">
        <v>0</v>
      </c>
      <c r="H21" s="53">
        <v>0</v>
      </c>
      <c r="I21" s="53">
        <v>0</v>
      </c>
    </row>
    <row r="22" spans="1:9" x14ac:dyDescent="0.35">
      <c r="A22" s="47" t="s">
        <v>750</v>
      </c>
      <c r="B22" s="52">
        <v>403361924.58999997</v>
      </c>
      <c r="C22" s="52">
        <v>403361924.58999997</v>
      </c>
      <c r="D22" s="52">
        <v>403361924.58999997</v>
      </c>
      <c r="E22" s="52">
        <v>403361924.58999997</v>
      </c>
      <c r="F22" s="52">
        <v>403361924.58999997</v>
      </c>
      <c r="G22" s="52">
        <v>403361924.58999997</v>
      </c>
      <c r="H22" s="53">
        <v>1</v>
      </c>
      <c r="I22" s="53">
        <v>1</v>
      </c>
    </row>
    <row r="23" spans="1:9" x14ac:dyDescent="0.35">
      <c r="A23" s="47" t="s">
        <v>764</v>
      </c>
      <c r="B23" s="52">
        <v>0</v>
      </c>
      <c r="C23" s="52">
        <v>61471234.490000002</v>
      </c>
      <c r="D23" s="52">
        <v>61471234.490000002</v>
      </c>
      <c r="E23" s="52">
        <v>61471234.490000002</v>
      </c>
      <c r="F23" s="52">
        <v>61471234.490000002</v>
      </c>
      <c r="G23" s="52">
        <v>61471234.490000002</v>
      </c>
      <c r="H23" s="53">
        <v>1</v>
      </c>
      <c r="I23" s="53">
        <v>1</v>
      </c>
    </row>
    <row r="24" spans="1:9" x14ac:dyDescent="0.35">
      <c r="A24" s="47" t="s">
        <v>747</v>
      </c>
      <c r="B24" s="52">
        <v>0</v>
      </c>
      <c r="C24" s="52">
        <v>111650961</v>
      </c>
      <c r="D24" s="52">
        <v>111650961</v>
      </c>
      <c r="E24" s="52">
        <v>111650961</v>
      </c>
      <c r="F24" s="52">
        <v>111650961</v>
      </c>
      <c r="G24" s="52">
        <v>111650961</v>
      </c>
      <c r="H24" s="53">
        <v>1</v>
      </c>
      <c r="I24" s="53">
        <v>1</v>
      </c>
    </row>
    <row r="25" spans="1:9" x14ac:dyDescent="0.35">
      <c r="A25" s="14" t="s">
        <v>1088</v>
      </c>
      <c r="B25" s="21">
        <v>2367532391.02</v>
      </c>
      <c r="C25" s="21">
        <v>5301727732.0200005</v>
      </c>
      <c r="D25" s="21">
        <v>1355595689.02</v>
      </c>
      <c r="E25" s="21">
        <v>1355595689.02</v>
      </c>
      <c r="F25" s="21">
        <v>1350177599.02</v>
      </c>
      <c r="G25" s="21">
        <v>1350177599.02</v>
      </c>
      <c r="H25" s="34">
        <v>0.25568942004185252</v>
      </c>
      <c r="I25" s="34">
        <v>0.25466747205171392</v>
      </c>
    </row>
    <row r="26" spans="1:9" ht="29" x14ac:dyDescent="0.35">
      <c r="A26" s="10" t="s">
        <v>1225</v>
      </c>
      <c r="B26" s="22">
        <v>500719142.21000004</v>
      </c>
      <c r="C26" s="22">
        <v>500719142.21000004</v>
      </c>
      <c r="D26" s="22">
        <v>258599102.21000001</v>
      </c>
      <c r="E26" s="22">
        <v>258599102.21000001</v>
      </c>
      <c r="F26" s="22">
        <v>258599102.21000001</v>
      </c>
      <c r="G26" s="22">
        <v>258599102.21000001</v>
      </c>
      <c r="H26" s="35">
        <v>0.51645539467221802</v>
      </c>
      <c r="I26" s="35">
        <v>0.51645539467221802</v>
      </c>
    </row>
    <row r="27" spans="1:9" x14ac:dyDescent="0.35">
      <c r="A27" s="47" t="s">
        <v>49</v>
      </c>
      <c r="B27" s="52">
        <v>90000000</v>
      </c>
      <c r="C27" s="52">
        <v>90000000</v>
      </c>
      <c r="D27" s="52">
        <v>90000000</v>
      </c>
      <c r="E27" s="52">
        <v>90000000</v>
      </c>
      <c r="F27" s="52">
        <v>90000000</v>
      </c>
      <c r="G27" s="52">
        <v>90000000</v>
      </c>
      <c r="H27" s="53">
        <v>1</v>
      </c>
      <c r="I27" s="53">
        <v>1</v>
      </c>
    </row>
    <row r="28" spans="1:9" x14ac:dyDescent="0.35">
      <c r="A28" s="47" t="s">
        <v>774</v>
      </c>
      <c r="B28" s="52">
        <v>242120040</v>
      </c>
      <c r="C28" s="52">
        <v>242120040</v>
      </c>
      <c r="D28" s="52">
        <v>0</v>
      </c>
      <c r="E28" s="52">
        <v>0</v>
      </c>
      <c r="F28" s="52">
        <v>0</v>
      </c>
      <c r="G28" s="52">
        <v>0</v>
      </c>
      <c r="H28" s="53">
        <v>0</v>
      </c>
      <c r="I28" s="53">
        <v>0</v>
      </c>
    </row>
    <row r="29" spans="1:9" x14ac:dyDescent="0.35">
      <c r="A29" s="47" t="s">
        <v>750</v>
      </c>
      <c r="B29" s="52">
        <v>168599102.21000001</v>
      </c>
      <c r="C29" s="52">
        <v>168599102.21000001</v>
      </c>
      <c r="D29" s="52">
        <v>168599102.21000001</v>
      </c>
      <c r="E29" s="52">
        <v>168599102.21000001</v>
      </c>
      <c r="F29" s="52">
        <v>168599102.21000001</v>
      </c>
      <c r="G29" s="52">
        <v>168599102.21000001</v>
      </c>
      <c r="H29" s="53">
        <v>1</v>
      </c>
      <c r="I29" s="53">
        <v>1</v>
      </c>
    </row>
    <row r="30" spans="1:9" ht="29" x14ac:dyDescent="0.35">
      <c r="A30" s="10" t="s">
        <v>1226</v>
      </c>
      <c r="B30" s="22">
        <v>1866813248.8099999</v>
      </c>
      <c r="C30" s="22">
        <v>4801008589.8099995</v>
      </c>
      <c r="D30" s="22">
        <v>1096996586.8099999</v>
      </c>
      <c r="E30" s="22">
        <v>1096996586.8099999</v>
      </c>
      <c r="F30" s="22">
        <v>1091578496.8099999</v>
      </c>
      <c r="G30" s="22">
        <v>1091578496.8099999</v>
      </c>
      <c r="H30" s="35">
        <v>0.22849294399063214</v>
      </c>
      <c r="I30" s="35">
        <v>0.22736441237094293</v>
      </c>
    </row>
    <row r="31" spans="1:9" x14ac:dyDescent="0.35">
      <c r="A31" s="47" t="s">
        <v>49</v>
      </c>
      <c r="B31" s="52">
        <v>450000000</v>
      </c>
      <c r="C31" s="52">
        <v>450000000</v>
      </c>
      <c r="D31" s="52">
        <v>450000000</v>
      </c>
      <c r="E31" s="52">
        <v>450000000</v>
      </c>
      <c r="F31" s="52">
        <v>450000000</v>
      </c>
      <c r="G31" s="52">
        <v>450000000</v>
      </c>
      <c r="H31" s="53">
        <v>1</v>
      </c>
      <c r="I31" s="53">
        <v>1</v>
      </c>
    </row>
    <row r="32" spans="1:9" x14ac:dyDescent="0.35">
      <c r="A32" s="47" t="s">
        <v>774</v>
      </c>
      <c r="B32" s="52">
        <v>504303662</v>
      </c>
      <c r="C32" s="52">
        <v>504303662</v>
      </c>
      <c r="D32" s="52">
        <v>0</v>
      </c>
      <c r="E32" s="52">
        <v>0</v>
      </c>
      <c r="F32" s="52">
        <v>0</v>
      </c>
      <c r="G32" s="52">
        <v>0</v>
      </c>
      <c r="H32" s="53">
        <v>0</v>
      </c>
      <c r="I32" s="53">
        <v>0</v>
      </c>
    </row>
    <row r="33" spans="1:9" x14ac:dyDescent="0.35">
      <c r="A33" s="47" t="s">
        <v>788</v>
      </c>
      <c r="B33" s="52">
        <v>265513000</v>
      </c>
      <c r="C33" s="52">
        <v>265513000</v>
      </c>
      <c r="D33" s="52">
        <v>0</v>
      </c>
      <c r="E33" s="52">
        <v>0</v>
      </c>
      <c r="F33" s="52">
        <v>0</v>
      </c>
      <c r="G33" s="52">
        <v>0</v>
      </c>
      <c r="H33" s="53">
        <v>0</v>
      </c>
      <c r="I33" s="53">
        <v>0</v>
      </c>
    </row>
    <row r="34" spans="1:9" x14ac:dyDescent="0.35">
      <c r="A34" s="47" t="s">
        <v>750</v>
      </c>
      <c r="B34" s="52">
        <v>646996586.80999994</v>
      </c>
      <c r="C34" s="52">
        <v>646996586.80999994</v>
      </c>
      <c r="D34" s="52">
        <v>646996586.80999994</v>
      </c>
      <c r="E34" s="52">
        <v>646996586.80999994</v>
      </c>
      <c r="F34" s="52">
        <v>641578496.80999994</v>
      </c>
      <c r="G34" s="52">
        <v>641578496.80999994</v>
      </c>
      <c r="H34" s="53">
        <v>1</v>
      </c>
      <c r="I34" s="53">
        <v>0.99162578271592783</v>
      </c>
    </row>
    <row r="35" spans="1:9" x14ac:dyDescent="0.35">
      <c r="A35" s="47" t="s">
        <v>763</v>
      </c>
      <c r="B35" s="52">
        <v>0</v>
      </c>
      <c r="C35" s="52">
        <v>1481598993</v>
      </c>
      <c r="D35" s="52">
        <v>0</v>
      </c>
      <c r="E35" s="52">
        <v>0</v>
      </c>
      <c r="F35" s="52">
        <v>0</v>
      </c>
      <c r="G35" s="52">
        <v>0</v>
      </c>
      <c r="H35" s="53">
        <v>0</v>
      </c>
      <c r="I35" s="53">
        <v>0</v>
      </c>
    </row>
    <row r="36" spans="1:9" x14ac:dyDescent="0.35">
      <c r="A36" s="47" t="s">
        <v>756</v>
      </c>
      <c r="B36" s="52">
        <v>0</v>
      </c>
      <c r="C36" s="52">
        <v>1452596348</v>
      </c>
      <c r="D36" s="52">
        <v>0</v>
      </c>
      <c r="E36" s="52">
        <v>0</v>
      </c>
      <c r="F36" s="52">
        <v>0</v>
      </c>
      <c r="G36" s="52">
        <v>0</v>
      </c>
      <c r="H36" s="53">
        <v>0</v>
      </c>
      <c r="I36" s="53">
        <v>0</v>
      </c>
    </row>
    <row r="37" spans="1:9" x14ac:dyDescent="0.35">
      <c r="A37" s="14" t="s">
        <v>1086</v>
      </c>
      <c r="B37" s="21">
        <v>2853438698.3400002</v>
      </c>
      <c r="C37" s="21">
        <v>2853438698.3400002</v>
      </c>
      <c r="D37" s="21">
        <v>2305689353.3400002</v>
      </c>
      <c r="E37" s="21">
        <v>2305689353.3400002</v>
      </c>
      <c r="F37" s="21">
        <v>2305689353.3400002</v>
      </c>
      <c r="G37" s="21">
        <v>2305689353.3400002</v>
      </c>
      <c r="H37" s="34">
        <v>0.8080388601589179</v>
      </c>
      <c r="I37" s="34">
        <v>0.8080388601589179</v>
      </c>
    </row>
    <row r="38" spans="1:9" ht="29" x14ac:dyDescent="0.35">
      <c r="A38" s="10" t="s">
        <v>1227</v>
      </c>
      <c r="B38" s="22">
        <v>736208359.54999995</v>
      </c>
      <c r="C38" s="22">
        <v>736208359.54999995</v>
      </c>
      <c r="D38" s="22">
        <v>471190375.55000001</v>
      </c>
      <c r="E38" s="22">
        <v>471190375.55000001</v>
      </c>
      <c r="F38" s="22">
        <v>471190375.55000001</v>
      </c>
      <c r="G38" s="22">
        <v>471190375.55000001</v>
      </c>
      <c r="H38" s="35">
        <v>0.6400231258417256</v>
      </c>
      <c r="I38" s="35">
        <v>0.6400231258417256</v>
      </c>
    </row>
    <row r="39" spans="1:9" x14ac:dyDescent="0.35">
      <c r="A39" s="47" t="s">
        <v>49</v>
      </c>
      <c r="B39" s="52">
        <v>150000000</v>
      </c>
      <c r="C39" s="52">
        <v>150000000</v>
      </c>
      <c r="D39" s="52">
        <v>150000000</v>
      </c>
      <c r="E39" s="52">
        <v>150000000</v>
      </c>
      <c r="F39" s="52">
        <v>150000000</v>
      </c>
      <c r="G39" s="52">
        <v>150000000</v>
      </c>
      <c r="H39" s="53">
        <v>1</v>
      </c>
      <c r="I39" s="53">
        <v>1</v>
      </c>
    </row>
    <row r="40" spans="1:9" x14ac:dyDescent="0.35">
      <c r="A40" s="47" t="s">
        <v>774</v>
      </c>
      <c r="B40" s="52">
        <v>211032984</v>
      </c>
      <c r="C40" s="52">
        <v>211032984</v>
      </c>
      <c r="D40" s="52">
        <v>0</v>
      </c>
      <c r="E40" s="52">
        <v>0</v>
      </c>
      <c r="F40" s="52">
        <v>0</v>
      </c>
      <c r="G40" s="52">
        <v>0</v>
      </c>
      <c r="H40" s="53">
        <v>0</v>
      </c>
      <c r="I40" s="53">
        <v>0</v>
      </c>
    </row>
    <row r="41" spans="1:9" x14ac:dyDescent="0.35">
      <c r="A41" s="47" t="s">
        <v>779</v>
      </c>
      <c r="B41" s="52">
        <v>53985000</v>
      </c>
      <c r="C41" s="52">
        <v>53985000</v>
      </c>
      <c r="D41" s="52">
        <v>0</v>
      </c>
      <c r="E41" s="52">
        <v>0</v>
      </c>
      <c r="F41" s="52">
        <v>0</v>
      </c>
      <c r="G41" s="52">
        <v>0</v>
      </c>
      <c r="H41" s="53">
        <v>0</v>
      </c>
      <c r="I41" s="53">
        <v>0</v>
      </c>
    </row>
    <row r="42" spans="1:9" x14ac:dyDescent="0.35">
      <c r="A42" s="47" t="s">
        <v>750</v>
      </c>
      <c r="B42" s="52">
        <v>321190375.55000001</v>
      </c>
      <c r="C42" s="52">
        <v>321190375.55000001</v>
      </c>
      <c r="D42" s="52">
        <v>321190375.55000001</v>
      </c>
      <c r="E42" s="52">
        <v>321190375.55000001</v>
      </c>
      <c r="F42" s="52">
        <v>321190375.55000001</v>
      </c>
      <c r="G42" s="52">
        <v>321190375.55000001</v>
      </c>
      <c r="H42" s="53">
        <v>1</v>
      </c>
      <c r="I42" s="53">
        <v>1</v>
      </c>
    </row>
    <row r="43" spans="1:9" ht="29" x14ac:dyDescent="0.35">
      <c r="A43" s="10" t="s">
        <v>1228</v>
      </c>
      <c r="B43" s="22">
        <v>2117230338.79</v>
      </c>
      <c r="C43" s="22">
        <v>2117230338.79</v>
      </c>
      <c r="D43" s="22">
        <v>1834498977.79</v>
      </c>
      <c r="E43" s="22">
        <v>1834498977.79</v>
      </c>
      <c r="F43" s="22">
        <v>1834498977.79</v>
      </c>
      <c r="G43" s="22">
        <v>1834498977.79</v>
      </c>
      <c r="H43" s="35">
        <v>0.8664616901524369</v>
      </c>
      <c r="I43" s="35">
        <v>0.8664616901524369</v>
      </c>
    </row>
    <row r="44" spans="1:9" x14ac:dyDescent="0.35">
      <c r="A44" s="47" t="s">
        <v>49</v>
      </c>
      <c r="B44" s="52">
        <v>1650000000</v>
      </c>
      <c r="C44" s="52">
        <v>1650000000</v>
      </c>
      <c r="D44" s="52">
        <v>1650000000</v>
      </c>
      <c r="E44" s="52">
        <v>1650000000</v>
      </c>
      <c r="F44" s="52">
        <v>1650000000</v>
      </c>
      <c r="G44" s="52">
        <v>1650000000</v>
      </c>
      <c r="H44" s="53">
        <v>1</v>
      </c>
      <c r="I44" s="53">
        <v>1</v>
      </c>
    </row>
    <row r="45" spans="1:9" x14ac:dyDescent="0.35">
      <c r="A45" s="47" t="s">
        <v>774</v>
      </c>
      <c r="B45" s="52">
        <v>131600000</v>
      </c>
      <c r="C45" s="52">
        <v>131600000</v>
      </c>
      <c r="D45" s="52">
        <v>0</v>
      </c>
      <c r="E45" s="52">
        <v>0</v>
      </c>
      <c r="F45" s="52">
        <v>0</v>
      </c>
      <c r="G45" s="52">
        <v>0</v>
      </c>
      <c r="H45" s="53">
        <v>0</v>
      </c>
      <c r="I45" s="53">
        <v>0</v>
      </c>
    </row>
    <row r="46" spans="1:9" x14ac:dyDescent="0.35">
      <c r="A46" s="47" t="s">
        <v>750</v>
      </c>
      <c r="B46" s="52">
        <v>184498977.78999999</v>
      </c>
      <c r="C46" s="52">
        <v>184498977.78999999</v>
      </c>
      <c r="D46" s="52">
        <v>184498977.78999999</v>
      </c>
      <c r="E46" s="52">
        <v>184498977.78999999</v>
      </c>
      <c r="F46" s="52">
        <v>184498977.78999999</v>
      </c>
      <c r="G46" s="52">
        <v>184498977.78999999</v>
      </c>
      <c r="H46" s="53">
        <v>1</v>
      </c>
      <c r="I46" s="53">
        <v>1</v>
      </c>
    </row>
    <row r="47" spans="1:9" x14ac:dyDescent="0.35">
      <c r="A47" s="47" t="s">
        <v>773</v>
      </c>
      <c r="B47" s="52">
        <v>151131361</v>
      </c>
      <c r="C47" s="52">
        <v>151131361</v>
      </c>
      <c r="D47" s="52">
        <v>0</v>
      </c>
      <c r="E47" s="52">
        <v>0</v>
      </c>
      <c r="F47" s="52">
        <v>0</v>
      </c>
      <c r="G47" s="52">
        <v>0</v>
      </c>
      <c r="H47" s="53">
        <v>0</v>
      </c>
      <c r="I47" s="53">
        <v>0</v>
      </c>
    </row>
    <row r="48" spans="1:9" x14ac:dyDescent="0.35">
      <c r="A48" s="14" t="s">
        <v>1092</v>
      </c>
      <c r="B48" s="21">
        <v>129983168</v>
      </c>
      <c r="C48" s="21">
        <v>129983168</v>
      </c>
      <c r="D48" s="21">
        <v>50000000</v>
      </c>
      <c r="E48" s="21">
        <v>50000000</v>
      </c>
      <c r="F48" s="21">
        <v>35714286</v>
      </c>
      <c r="G48" s="21">
        <v>35714286</v>
      </c>
      <c r="H48" s="34">
        <v>0.38466518988058518</v>
      </c>
      <c r="I48" s="34">
        <v>0.2747608521127905</v>
      </c>
    </row>
    <row r="49" spans="1:9" ht="29" x14ac:dyDescent="0.35">
      <c r="A49" s="10" t="s">
        <v>1229</v>
      </c>
      <c r="B49" s="22">
        <v>129983168</v>
      </c>
      <c r="C49" s="22">
        <v>129983168</v>
      </c>
      <c r="D49" s="22">
        <v>50000000</v>
      </c>
      <c r="E49" s="22">
        <v>50000000</v>
      </c>
      <c r="F49" s="22">
        <v>35714286</v>
      </c>
      <c r="G49" s="22">
        <v>35714286</v>
      </c>
      <c r="H49" s="35">
        <v>0.38466518988058518</v>
      </c>
      <c r="I49" s="35">
        <v>0.2747608521127905</v>
      </c>
    </row>
    <row r="50" spans="1:9" x14ac:dyDescent="0.35">
      <c r="A50" s="47" t="s">
        <v>49</v>
      </c>
      <c r="B50" s="52">
        <v>50000000</v>
      </c>
      <c r="C50" s="52">
        <v>50000000</v>
      </c>
      <c r="D50" s="52">
        <v>50000000</v>
      </c>
      <c r="E50" s="52">
        <v>50000000</v>
      </c>
      <c r="F50" s="52">
        <v>35714286</v>
      </c>
      <c r="G50" s="52">
        <v>35714286</v>
      </c>
      <c r="H50" s="53">
        <v>1</v>
      </c>
      <c r="I50" s="53">
        <v>0.71428572000000001</v>
      </c>
    </row>
    <row r="51" spans="1:9" x14ac:dyDescent="0.35">
      <c r="A51" s="47" t="s">
        <v>774</v>
      </c>
      <c r="B51" s="52">
        <v>79983168</v>
      </c>
      <c r="C51" s="52">
        <v>79983168</v>
      </c>
      <c r="D51" s="52">
        <v>0</v>
      </c>
      <c r="E51" s="52">
        <v>0</v>
      </c>
      <c r="F51" s="52">
        <v>0</v>
      </c>
      <c r="G51" s="52">
        <v>0</v>
      </c>
      <c r="H51" s="53">
        <v>0</v>
      </c>
      <c r="I51" s="53">
        <v>0</v>
      </c>
    </row>
    <row r="52" spans="1:9" x14ac:dyDescent="0.35">
      <c r="A52" s="14" t="s">
        <v>1090</v>
      </c>
      <c r="B52" s="21">
        <v>80457249</v>
      </c>
      <c r="C52" s="21">
        <v>145983113.92000002</v>
      </c>
      <c r="D52" s="21">
        <v>145983113.92000002</v>
      </c>
      <c r="E52" s="21">
        <v>145983113.92000002</v>
      </c>
      <c r="F52" s="21">
        <v>145983113.92000002</v>
      </c>
      <c r="G52" s="21">
        <v>145983113.92000002</v>
      </c>
      <c r="H52" s="34">
        <v>1</v>
      </c>
      <c r="I52" s="34">
        <v>1</v>
      </c>
    </row>
    <row r="53" spans="1:9" x14ac:dyDescent="0.35">
      <c r="A53" s="10" t="s">
        <v>1230</v>
      </c>
      <c r="B53" s="22">
        <v>80457249</v>
      </c>
      <c r="C53" s="22">
        <v>145983113.92000002</v>
      </c>
      <c r="D53" s="22">
        <v>145983113.92000002</v>
      </c>
      <c r="E53" s="22">
        <v>145983113.92000002</v>
      </c>
      <c r="F53" s="22">
        <v>145983113.92000002</v>
      </c>
      <c r="G53" s="22">
        <v>145983113.92000002</v>
      </c>
      <c r="H53" s="35">
        <v>1</v>
      </c>
      <c r="I53" s="35">
        <v>1</v>
      </c>
    </row>
    <row r="54" spans="1:9" x14ac:dyDescent="0.35">
      <c r="A54" s="47" t="s">
        <v>49</v>
      </c>
      <c r="B54" s="52">
        <v>80457249</v>
      </c>
      <c r="C54" s="52">
        <v>80457249</v>
      </c>
      <c r="D54" s="52">
        <v>80457249</v>
      </c>
      <c r="E54" s="52">
        <v>80457249</v>
      </c>
      <c r="F54" s="52">
        <v>80457249</v>
      </c>
      <c r="G54" s="52">
        <v>80457249</v>
      </c>
      <c r="H54" s="53">
        <v>1</v>
      </c>
      <c r="I54" s="53">
        <v>1</v>
      </c>
    </row>
    <row r="55" spans="1:9" x14ac:dyDescent="0.35">
      <c r="A55" s="47" t="s">
        <v>747</v>
      </c>
      <c r="B55" s="52">
        <v>0</v>
      </c>
      <c r="C55" s="52">
        <v>65525864.920000002</v>
      </c>
      <c r="D55" s="52">
        <v>65525864.920000002</v>
      </c>
      <c r="E55" s="52">
        <v>65525864.920000002</v>
      </c>
      <c r="F55" s="52">
        <v>65525864.920000002</v>
      </c>
      <c r="G55" s="52">
        <v>65525864.920000002</v>
      </c>
      <c r="H55" s="53">
        <v>1</v>
      </c>
      <c r="I55" s="53">
        <v>1</v>
      </c>
    </row>
    <row r="56" spans="1:9" x14ac:dyDescent="0.35">
      <c r="A56" s="14" t="s">
        <v>1085</v>
      </c>
      <c r="B56" s="21">
        <v>2999413000</v>
      </c>
      <c r="C56" s="21">
        <v>5043953921.5</v>
      </c>
      <c r="D56" s="21">
        <v>4224587304.5</v>
      </c>
      <c r="E56" s="21">
        <v>4224587304.5</v>
      </c>
      <c r="F56" s="21">
        <v>4224587304.5</v>
      </c>
      <c r="G56" s="21">
        <v>4224587304.5</v>
      </c>
      <c r="H56" s="34">
        <v>0.83755469820859663</v>
      </c>
      <c r="I56" s="34">
        <v>0.83755469820859663</v>
      </c>
    </row>
    <row r="57" spans="1:9" x14ac:dyDescent="0.35">
      <c r="A57" s="10" t="s">
        <v>1231</v>
      </c>
      <c r="B57" s="22">
        <v>2999413000</v>
      </c>
      <c r="C57" s="22">
        <v>5043953921.5</v>
      </c>
      <c r="D57" s="22">
        <v>4224587304.5</v>
      </c>
      <c r="E57" s="22">
        <v>4224587304.5</v>
      </c>
      <c r="F57" s="22">
        <v>4224587304.5</v>
      </c>
      <c r="G57" s="22">
        <v>4224587304.5</v>
      </c>
      <c r="H57" s="35">
        <v>0.83755469820859663</v>
      </c>
      <c r="I57" s="35">
        <v>0.83755469820859663</v>
      </c>
    </row>
    <row r="58" spans="1:9" x14ac:dyDescent="0.35">
      <c r="A58" s="47" t="s">
        <v>49</v>
      </c>
      <c r="B58" s="52">
        <v>2300000000</v>
      </c>
      <c r="C58" s="52">
        <v>2300000000</v>
      </c>
      <c r="D58" s="52">
        <v>2300000000</v>
      </c>
      <c r="E58" s="52">
        <v>2300000000</v>
      </c>
      <c r="F58" s="52">
        <v>2300000000</v>
      </c>
      <c r="G58" s="52">
        <v>2300000000</v>
      </c>
      <c r="H58" s="53">
        <v>1</v>
      </c>
      <c r="I58" s="53">
        <v>1</v>
      </c>
    </row>
    <row r="59" spans="1:9" x14ac:dyDescent="0.35">
      <c r="A59" s="47" t="s">
        <v>778</v>
      </c>
      <c r="B59" s="52">
        <v>213800000</v>
      </c>
      <c r="C59" s="52">
        <v>213800000</v>
      </c>
      <c r="D59" s="52">
        <v>213800000</v>
      </c>
      <c r="E59" s="52">
        <v>213800000</v>
      </c>
      <c r="F59" s="52">
        <v>213800000</v>
      </c>
      <c r="G59" s="52">
        <v>213800000</v>
      </c>
      <c r="H59" s="53">
        <v>1</v>
      </c>
      <c r="I59" s="53">
        <v>1</v>
      </c>
    </row>
    <row r="60" spans="1:9" x14ac:dyDescent="0.35">
      <c r="A60" s="47" t="s">
        <v>789</v>
      </c>
      <c r="B60" s="52">
        <v>445613000</v>
      </c>
      <c r="C60" s="52">
        <v>445613000</v>
      </c>
      <c r="D60" s="52">
        <v>0</v>
      </c>
      <c r="E60" s="52">
        <v>0</v>
      </c>
      <c r="F60" s="52">
        <v>0</v>
      </c>
      <c r="G60" s="52">
        <v>0</v>
      </c>
      <c r="H60" s="53">
        <v>0</v>
      </c>
      <c r="I60" s="53">
        <v>0</v>
      </c>
    </row>
    <row r="61" spans="1:9" x14ac:dyDescent="0.35">
      <c r="A61" s="47" t="s">
        <v>777</v>
      </c>
      <c r="B61" s="52">
        <v>40000000</v>
      </c>
      <c r="C61" s="52">
        <v>40000000</v>
      </c>
      <c r="D61" s="52">
        <v>40000000</v>
      </c>
      <c r="E61" s="52">
        <v>40000000</v>
      </c>
      <c r="F61" s="52">
        <v>40000000</v>
      </c>
      <c r="G61" s="52">
        <v>40000000</v>
      </c>
      <c r="H61" s="53">
        <v>1</v>
      </c>
      <c r="I61" s="53">
        <v>1</v>
      </c>
    </row>
    <row r="62" spans="1:9" x14ac:dyDescent="0.35">
      <c r="A62" s="47" t="s">
        <v>765</v>
      </c>
      <c r="B62" s="52">
        <v>0</v>
      </c>
      <c r="C62" s="52">
        <v>1371867029</v>
      </c>
      <c r="D62" s="52">
        <v>1371867029</v>
      </c>
      <c r="E62" s="52">
        <v>1371867029</v>
      </c>
      <c r="F62" s="52">
        <v>1371867029</v>
      </c>
      <c r="G62" s="52">
        <v>1371867029</v>
      </c>
      <c r="H62" s="53">
        <v>1</v>
      </c>
      <c r="I62" s="53">
        <v>1</v>
      </c>
    </row>
    <row r="63" spans="1:9" x14ac:dyDescent="0.35">
      <c r="A63" s="47" t="s">
        <v>766</v>
      </c>
      <c r="B63" s="52">
        <v>0</v>
      </c>
      <c r="C63" s="52">
        <v>298320184.98000002</v>
      </c>
      <c r="D63" s="52">
        <v>298320184.98000002</v>
      </c>
      <c r="E63" s="52">
        <v>298320184.98000002</v>
      </c>
      <c r="F63" s="52">
        <v>298320184.98000002</v>
      </c>
      <c r="G63" s="52">
        <v>298320184.98000002</v>
      </c>
      <c r="H63" s="53">
        <v>1</v>
      </c>
      <c r="I63" s="53">
        <v>1</v>
      </c>
    </row>
    <row r="64" spans="1:9" x14ac:dyDescent="0.35">
      <c r="A64" s="47" t="s">
        <v>762</v>
      </c>
      <c r="B64" s="52">
        <v>0</v>
      </c>
      <c r="C64" s="52">
        <v>373753617</v>
      </c>
      <c r="D64" s="52">
        <v>0</v>
      </c>
      <c r="E64" s="52">
        <v>0</v>
      </c>
      <c r="F64" s="52">
        <v>0</v>
      </c>
      <c r="G64" s="52">
        <v>0</v>
      </c>
      <c r="H64" s="53">
        <v>0</v>
      </c>
      <c r="I64" s="53">
        <v>0</v>
      </c>
    </row>
    <row r="65" spans="1:9" x14ac:dyDescent="0.35">
      <c r="A65" s="47" t="s">
        <v>753</v>
      </c>
      <c r="B65" s="52">
        <v>0</v>
      </c>
      <c r="C65" s="52">
        <v>600090.52</v>
      </c>
      <c r="D65" s="52">
        <v>600090.52</v>
      </c>
      <c r="E65" s="52">
        <v>600090.52</v>
      </c>
      <c r="F65" s="52">
        <v>600090.52</v>
      </c>
      <c r="G65" s="52">
        <v>600090.52</v>
      </c>
      <c r="H65" s="53">
        <v>1</v>
      </c>
      <c r="I65" s="53">
        <v>1</v>
      </c>
    </row>
    <row r="66" spans="1:9" x14ac:dyDescent="0.35">
      <c r="A66" s="8" t="s">
        <v>933</v>
      </c>
      <c r="B66" s="19">
        <v>130000000</v>
      </c>
      <c r="C66" s="19">
        <v>130000000</v>
      </c>
      <c r="D66" s="19">
        <v>130000000</v>
      </c>
      <c r="E66" s="19">
        <v>130000000</v>
      </c>
      <c r="F66" s="19">
        <v>130000000</v>
      </c>
      <c r="G66" s="19">
        <v>130000000</v>
      </c>
      <c r="H66" s="32">
        <v>1</v>
      </c>
      <c r="I66" s="32">
        <v>1</v>
      </c>
    </row>
    <row r="67" spans="1:9" x14ac:dyDescent="0.35">
      <c r="A67" s="9" t="s">
        <v>982</v>
      </c>
      <c r="B67" s="20">
        <v>130000000</v>
      </c>
      <c r="C67" s="20">
        <v>130000000</v>
      </c>
      <c r="D67" s="20">
        <v>130000000</v>
      </c>
      <c r="E67" s="20">
        <v>130000000</v>
      </c>
      <c r="F67" s="20">
        <v>130000000</v>
      </c>
      <c r="G67" s="20">
        <v>130000000</v>
      </c>
      <c r="H67" s="33">
        <v>1</v>
      </c>
      <c r="I67" s="33">
        <v>1</v>
      </c>
    </row>
    <row r="68" spans="1:9" x14ac:dyDescent="0.35">
      <c r="A68" s="14" t="s">
        <v>1072</v>
      </c>
      <c r="B68" s="21">
        <v>130000000</v>
      </c>
      <c r="C68" s="21">
        <v>130000000</v>
      </c>
      <c r="D68" s="21">
        <v>130000000</v>
      </c>
      <c r="E68" s="21">
        <v>130000000</v>
      </c>
      <c r="F68" s="21">
        <v>130000000</v>
      </c>
      <c r="G68" s="21">
        <v>130000000</v>
      </c>
      <c r="H68" s="34">
        <v>1</v>
      </c>
      <c r="I68" s="34">
        <v>1</v>
      </c>
    </row>
    <row r="69" spans="1:9" ht="29" x14ac:dyDescent="0.35">
      <c r="A69" s="10" t="s">
        <v>1232</v>
      </c>
      <c r="B69" s="22">
        <v>130000000</v>
      </c>
      <c r="C69" s="22">
        <v>130000000</v>
      </c>
      <c r="D69" s="22">
        <v>130000000</v>
      </c>
      <c r="E69" s="22">
        <v>130000000</v>
      </c>
      <c r="F69" s="22">
        <v>130000000</v>
      </c>
      <c r="G69" s="22">
        <v>130000000</v>
      </c>
      <c r="H69" s="35">
        <v>1</v>
      </c>
      <c r="I69" s="35">
        <v>1</v>
      </c>
    </row>
    <row r="70" spans="1:9" x14ac:dyDescent="0.35">
      <c r="A70" s="47" t="s">
        <v>49</v>
      </c>
      <c r="B70" s="52">
        <v>130000000</v>
      </c>
      <c r="C70" s="52">
        <v>130000000</v>
      </c>
      <c r="D70" s="52">
        <v>130000000</v>
      </c>
      <c r="E70" s="52">
        <v>130000000</v>
      </c>
      <c r="F70" s="52">
        <v>130000000</v>
      </c>
      <c r="G70" s="52">
        <v>130000000</v>
      </c>
      <c r="H70" s="53">
        <v>1</v>
      </c>
      <c r="I70" s="53">
        <v>1</v>
      </c>
    </row>
    <row r="71" spans="1:9" x14ac:dyDescent="0.35">
      <c r="A71" s="8" t="s">
        <v>944</v>
      </c>
      <c r="B71" s="19">
        <v>165000000</v>
      </c>
      <c r="C71" s="19">
        <v>165000000</v>
      </c>
      <c r="D71" s="19">
        <v>165000000</v>
      </c>
      <c r="E71" s="19">
        <v>165000000</v>
      </c>
      <c r="F71" s="19">
        <v>165000000</v>
      </c>
      <c r="G71" s="19">
        <v>165000000</v>
      </c>
      <c r="H71" s="32">
        <v>1</v>
      </c>
      <c r="I71" s="32">
        <v>1</v>
      </c>
    </row>
    <row r="72" spans="1:9" x14ac:dyDescent="0.35">
      <c r="A72" s="9" t="s">
        <v>945</v>
      </c>
      <c r="B72" s="20">
        <v>75000000</v>
      </c>
      <c r="C72" s="20">
        <v>75000000</v>
      </c>
      <c r="D72" s="20">
        <v>75000000</v>
      </c>
      <c r="E72" s="20">
        <v>75000000</v>
      </c>
      <c r="F72" s="20">
        <v>75000000</v>
      </c>
      <c r="G72" s="20">
        <v>75000000</v>
      </c>
      <c r="H72" s="33">
        <v>1</v>
      </c>
      <c r="I72" s="33">
        <v>1</v>
      </c>
    </row>
    <row r="73" spans="1:9" x14ac:dyDescent="0.35">
      <c r="A73" s="14" t="s">
        <v>1091</v>
      </c>
      <c r="B73" s="21">
        <v>75000000</v>
      </c>
      <c r="C73" s="21">
        <v>75000000</v>
      </c>
      <c r="D73" s="21">
        <v>75000000</v>
      </c>
      <c r="E73" s="21">
        <v>75000000</v>
      </c>
      <c r="F73" s="21">
        <v>75000000</v>
      </c>
      <c r="G73" s="21">
        <v>75000000</v>
      </c>
      <c r="H73" s="34">
        <v>1</v>
      </c>
      <c r="I73" s="34">
        <v>1</v>
      </c>
    </row>
    <row r="74" spans="1:9" ht="29" x14ac:dyDescent="0.35">
      <c r="A74" s="10" t="s">
        <v>1233</v>
      </c>
      <c r="B74" s="22">
        <v>75000000</v>
      </c>
      <c r="C74" s="22">
        <v>75000000</v>
      </c>
      <c r="D74" s="22">
        <v>75000000</v>
      </c>
      <c r="E74" s="22">
        <v>75000000</v>
      </c>
      <c r="F74" s="22">
        <v>75000000</v>
      </c>
      <c r="G74" s="22">
        <v>75000000</v>
      </c>
      <c r="H74" s="35">
        <v>1</v>
      </c>
      <c r="I74" s="35">
        <v>1</v>
      </c>
    </row>
    <row r="75" spans="1:9" x14ac:dyDescent="0.35">
      <c r="A75" s="47" t="s">
        <v>49</v>
      </c>
      <c r="B75" s="52">
        <v>75000000</v>
      </c>
      <c r="C75" s="52">
        <v>75000000</v>
      </c>
      <c r="D75" s="52">
        <v>75000000</v>
      </c>
      <c r="E75" s="52">
        <v>75000000</v>
      </c>
      <c r="F75" s="52">
        <v>75000000</v>
      </c>
      <c r="G75" s="52">
        <v>75000000</v>
      </c>
      <c r="H75" s="53">
        <v>1</v>
      </c>
      <c r="I75" s="53">
        <v>1</v>
      </c>
    </row>
    <row r="76" spans="1:9" x14ac:dyDescent="0.35">
      <c r="A76" s="9" t="s">
        <v>1026</v>
      </c>
      <c r="B76" s="20">
        <v>90000000</v>
      </c>
      <c r="C76" s="20">
        <v>90000000</v>
      </c>
      <c r="D76" s="20">
        <v>90000000</v>
      </c>
      <c r="E76" s="20">
        <v>90000000</v>
      </c>
      <c r="F76" s="20">
        <v>90000000</v>
      </c>
      <c r="G76" s="20">
        <v>90000000</v>
      </c>
      <c r="H76" s="33">
        <v>1</v>
      </c>
      <c r="I76" s="33">
        <v>1</v>
      </c>
    </row>
    <row r="77" spans="1:9" x14ac:dyDescent="0.35">
      <c r="A77" s="14" t="s">
        <v>1027</v>
      </c>
      <c r="B77" s="21">
        <v>90000000</v>
      </c>
      <c r="C77" s="21">
        <v>90000000</v>
      </c>
      <c r="D77" s="21">
        <v>90000000</v>
      </c>
      <c r="E77" s="21">
        <v>90000000</v>
      </c>
      <c r="F77" s="21">
        <v>90000000</v>
      </c>
      <c r="G77" s="21">
        <v>90000000</v>
      </c>
      <c r="H77" s="34">
        <v>1</v>
      </c>
      <c r="I77" s="34">
        <v>1</v>
      </c>
    </row>
    <row r="78" spans="1:9" ht="29" x14ac:dyDescent="0.35">
      <c r="A78" s="10" t="s">
        <v>1234</v>
      </c>
      <c r="B78" s="22">
        <v>90000000</v>
      </c>
      <c r="C78" s="22">
        <v>90000000</v>
      </c>
      <c r="D78" s="22">
        <v>90000000</v>
      </c>
      <c r="E78" s="22">
        <v>90000000</v>
      </c>
      <c r="F78" s="22">
        <v>90000000</v>
      </c>
      <c r="G78" s="22">
        <v>90000000</v>
      </c>
      <c r="H78" s="35">
        <v>1</v>
      </c>
      <c r="I78" s="35">
        <v>1</v>
      </c>
    </row>
    <row r="79" spans="1:9" x14ac:dyDescent="0.35">
      <c r="A79" s="47" t="s">
        <v>49</v>
      </c>
      <c r="B79" s="52">
        <v>90000000</v>
      </c>
      <c r="C79" s="52">
        <v>90000000</v>
      </c>
      <c r="D79" s="52">
        <v>90000000</v>
      </c>
      <c r="E79" s="52">
        <v>90000000</v>
      </c>
      <c r="F79" s="52">
        <v>90000000</v>
      </c>
      <c r="G79" s="52">
        <v>90000000</v>
      </c>
      <c r="H79" s="53">
        <v>1</v>
      </c>
      <c r="I79" s="53">
        <v>1</v>
      </c>
    </row>
    <row r="80" spans="1:9" x14ac:dyDescent="0.35">
      <c r="A80" s="47" t="s">
        <v>1128</v>
      </c>
      <c r="B80" s="52">
        <v>11864189588</v>
      </c>
      <c r="C80" s="52">
        <v>17537287711.990002</v>
      </c>
      <c r="D80" s="52">
        <v>11016165316.91</v>
      </c>
      <c r="E80" s="52">
        <v>11016165316.91</v>
      </c>
      <c r="F80" s="52">
        <v>10996461512.91</v>
      </c>
      <c r="G80" s="52">
        <v>10960747227.91</v>
      </c>
      <c r="H80" s="53">
        <v>0.6281567308369127</v>
      </c>
      <c r="I80" s="53">
        <v>0.62703319313122008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2599F-14C8-44A1-BC19-D18145B672ED}">
  <dimension ref="A1:I56"/>
  <sheetViews>
    <sheetView topLeftCell="A52" workbookViewId="0">
      <selection activeCell="H1" sqref="H1:I1048576"/>
    </sheetView>
  </sheetViews>
  <sheetFormatPr baseColWidth="10" defaultRowHeight="14.5" x14ac:dyDescent="0.35"/>
  <cols>
    <col min="1" max="1" width="115" customWidth="1"/>
    <col min="2" max="2" width="18.26953125" style="16" bestFit="1" customWidth="1"/>
    <col min="3" max="3" width="19.26953125" style="16" bestFit="1" customWidth="1"/>
    <col min="4" max="4" width="19" style="16" bestFit="1" customWidth="1"/>
    <col min="5" max="7" width="18.26953125" style="16" bestFit="1" customWidth="1"/>
    <col min="8" max="8" width="17.81640625" style="29" bestFit="1" customWidth="1"/>
    <col min="9" max="9" width="17.54296875" style="29" bestFit="1" customWidth="1"/>
  </cols>
  <sheetData>
    <row r="1" spans="1:9" x14ac:dyDescent="0.35">
      <c r="A1" s="4" t="s">
        <v>2</v>
      </c>
      <c r="B1" s="17" t="s">
        <v>1457</v>
      </c>
      <c r="C1" s="17"/>
      <c r="D1" s="17"/>
      <c r="E1" s="17"/>
      <c r="F1" s="17"/>
      <c r="G1" s="17"/>
      <c r="H1" s="30"/>
      <c r="I1" s="30"/>
    </row>
    <row r="3" spans="1:9" x14ac:dyDescent="0.35">
      <c r="A3" s="41" t="s">
        <v>1453</v>
      </c>
      <c r="B3" s="42" t="s">
        <v>1445</v>
      </c>
      <c r="C3" s="42" t="s">
        <v>1446</v>
      </c>
      <c r="D3" s="42" t="s">
        <v>1447</v>
      </c>
      <c r="E3" s="42" t="s">
        <v>1448</v>
      </c>
      <c r="F3" s="42" t="s">
        <v>1449</v>
      </c>
      <c r="G3" s="42" t="s">
        <v>1450</v>
      </c>
      <c r="H3" s="30" t="s">
        <v>1451</v>
      </c>
      <c r="I3" s="30" t="s">
        <v>1452</v>
      </c>
    </row>
    <row r="4" spans="1:9" x14ac:dyDescent="0.35">
      <c r="A4" s="12" t="s">
        <v>1117</v>
      </c>
      <c r="B4" s="28">
        <v>9762089636</v>
      </c>
      <c r="C4" s="28">
        <v>18384530885.360001</v>
      </c>
      <c r="D4" s="28">
        <v>5261340501.8000002</v>
      </c>
      <c r="E4" s="28">
        <v>5261340501.8000002</v>
      </c>
      <c r="F4" s="28">
        <v>5261340501.8000002</v>
      </c>
      <c r="G4" s="28">
        <v>5261340501.8000002</v>
      </c>
      <c r="H4" s="40">
        <v>0.28618301628733533</v>
      </c>
      <c r="I4" s="40">
        <v>0.28618301628733533</v>
      </c>
    </row>
    <row r="5" spans="1:9" x14ac:dyDescent="0.35">
      <c r="A5" s="6" t="s">
        <v>906</v>
      </c>
      <c r="B5" s="27">
        <v>9762089636</v>
      </c>
      <c r="C5" s="27">
        <v>18384530885.360001</v>
      </c>
      <c r="D5" s="27">
        <v>5261340501.8000002</v>
      </c>
      <c r="E5" s="27">
        <v>5261340501.8000002</v>
      </c>
      <c r="F5" s="27">
        <v>5261340501.8000002</v>
      </c>
      <c r="G5" s="27">
        <v>5261340501.8000002</v>
      </c>
      <c r="H5" s="39">
        <v>0.28618301628733533</v>
      </c>
      <c r="I5" s="39">
        <v>0.28618301628733533</v>
      </c>
    </row>
    <row r="6" spans="1:9" x14ac:dyDescent="0.35">
      <c r="A6" s="13" t="s">
        <v>930</v>
      </c>
      <c r="B6" s="24">
        <v>7762089636</v>
      </c>
      <c r="C6" s="24">
        <v>12914040468.019999</v>
      </c>
      <c r="D6" s="24">
        <v>5261340501.8000002</v>
      </c>
      <c r="E6" s="24">
        <v>5261340501.8000002</v>
      </c>
      <c r="F6" s="24">
        <v>5261340501.8000002</v>
      </c>
      <c r="G6" s="24">
        <v>5261340501.8000002</v>
      </c>
      <c r="H6" s="36">
        <v>0.40741242176134185</v>
      </c>
      <c r="I6" s="36">
        <v>0.40741242176134185</v>
      </c>
    </row>
    <row r="7" spans="1:9" x14ac:dyDescent="0.35">
      <c r="A7" s="15" t="s">
        <v>931</v>
      </c>
      <c r="B7" s="25">
        <v>2260000000</v>
      </c>
      <c r="C7" s="25">
        <v>3736279165.71</v>
      </c>
      <c r="D7" s="25">
        <v>2260000000</v>
      </c>
      <c r="E7" s="25">
        <v>2260000000</v>
      </c>
      <c r="F7" s="25">
        <v>2260000000</v>
      </c>
      <c r="G7" s="25">
        <v>2260000000</v>
      </c>
      <c r="H7" s="37">
        <v>0.60487985500155617</v>
      </c>
      <c r="I7" s="37">
        <v>0.60487985500155617</v>
      </c>
    </row>
    <row r="8" spans="1:9" x14ac:dyDescent="0.35">
      <c r="A8" s="7" t="s">
        <v>1256</v>
      </c>
      <c r="B8" s="26">
        <v>260000000</v>
      </c>
      <c r="C8" s="26">
        <v>350000000</v>
      </c>
      <c r="D8" s="26">
        <v>260000000</v>
      </c>
      <c r="E8" s="26">
        <v>260000000</v>
      </c>
      <c r="F8" s="26">
        <v>260000000</v>
      </c>
      <c r="G8" s="26">
        <v>260000000</v>
      </c>
      <c r="H8" s="38">
        <v>0.74285714285714288</v>
      </c>
      <c r="I8" s="38">
        <v>0.74285714285714288</v>
      </c>
    </row>
    <row r="9" spans="1:9" x14ac:dyDescent="0.35">
      <c r="A9" s="5" t="s">
        <v>49</v>
      </c>
      <c r="B9" s="23">
        <v>260000000</v>
      </c>
      <c r="C9" s="23">
        <v>260000000</v>
      </c>
      <c r="D9" s="23">
        <v>260000000</v>
      </c>
      <c r="E9" s="23">
        <v>260000000</v>
      </c>
      <c r="F9" s="23">
        <v>260000000</v>
      </c>
      <c r="G9" s="23">
        <v>260000000</v>
      </c>
      <c r="H9" s="30">
        <v>1</v>
      </c>
      <c r="I9" s="30">
        <v>1</v>
      </c>
    </row>
    <row r="10" spans="1:9" x14ac:dyDescent="0.35">
      <c r="A10" s="5" t="s">
        <v>797</v>
      </c>
      <c r="B10" s="23">
        <v>0</v>
      </c>
      <c r="C10" s="23">
        <v>90000000</v>
      </c>
      <c r="D10" s="23">
        <v>0</v>
      </c>
      <c r="E10" s="23">
        <v>0</v>
      </c>
      <c r="F10" s="23">
        <v>0</v>
      </c>
      <c r="G10" s="23">
        <v>0</v>
      </c>
      <c r="H10" s="30">
        <v>0</v>
      </c>
      <c r="I10" s="30">
        <v>0</v>
      </c>
    </row>
    <row r="11" spans="1:9" x14ac:dyDescent="0.35">
      <c r="A11" s="7" t="s">
        <v>1257</v>
      </c>
      <c r="B11" s="26">
        <v>1000000000</v>
      </c>
      <c r="C11" s="26">
        <v>1900000000</v>
      </c>
      <c r="D11" s="26">
        <v>1000000000</v>
      </c>
      <c r="E11" s="26">
        <v>1000000000</v>
      </c>
      <c r="F11" s="26">
        <v>1000000000</v>
      </c>
      <c r="G11" s="26">
        <v>1000000000</v>
      </c>
      <c r="H11" s="38">
        <v>0.52631578947368418</v>
      </c>
      <c r="I11" s="38">
        <v>0.52631578947368418</v>
      </c>
    </row>
    <row r="12" spans="1:9" x14ac:dyDescent="0.35">
      <c r="A12" s="5" t="s">
        <v>49</v>
      </c>
      <c r="B12" s="23">
        <v>1000000000</v>
      </c>
      <c r="C12" s="23">
        <v>1000000000</v>
      </c>
      <c r="D12" s="23">
        <v>1000000000</v>
      </c>
      <c r="E12" s="23">
        <v>1000000000</v>
      </c>
      <c r="F12" s="23">
        <v>1000000000</v>
      </c>
      <c r="G12" s="23">
        <v>1000000000</v>
      </c>
      <c r="H12" s="30">
        <v>1</v>
      </c>
      <c r="I12" s="30">
        <v>1</v>
      </c>
    </row>
    <row r="13" spans="1:9" x14ac:dyDescent="0.35">
      <c r="A13" s="5" t="s">
        <v>797</v>
      </c>
      <c r="B13" s="23">
        <v>0</v>
      </c>
      <c r="C13" s="23">
        <v>900000000</v>
      </c>
      <c r="D13" s="23">
        <v>0</v>
      </c>
      <c r="E13" s="23">
        <v>0</v>
      </c>
      <c r="F13" s="23">
        <v>0</v>
      </c>
      <c r="G13" s="23">
        <v>0</v>
      </c>
      <c r="H13" s="30">
        <v>0</v>
      </c>
      <c r="I13" s="30">
        <v>0</v>
      </c>
    </row>
    <row r="14" spans="1:9" x14ac:dyDescent="0.35">
      <c r="A14" s="7" t="s">
        <v>1129</v>
      </c>
      <c r="B14" s="26">
        <v>1000000000</v>
      </c>
      <c r="C14" s="26">
        <v>1486279165.71</v>
      </c>
      <c r="D14" s="26">
        <v>1000000000</v>
      </c>
      <c r="E14" s="26">
        <v>1000000000</v>
      </c>
      <c r="F14" s="26">
        <v>1000000000</v>
      </c>
      <c r="G14" s="26">
        <v>1000000000</v>
      </c>
      <c r="H14" s="38">
        <v>0.67282111131679423</v>
      </c>
      <c r="I14" s="38">
        <v>0.67282111131679423</v>
      </c>
    </row>
    <row r="15" spans="1:9" x14ac:dyDescent="0.35">
      <c r="A15" s="5" t="s">
        <v>49</v>
      </c>
      <c r="B15" s="23">
        <v>1000000000</v>
      </c>
      <c r="C15" s="23">
        <v>1000000000</v>
      </c>
      <c r="D15" s="23">
        <v>1000000000</v>
      </c>
      <c r="E15" s="23">
        <v>1000000000</v>
      </c>
      <c r="F15" s="23">
        <v>1000000000</v>
      </c>
      <c r="G15" s="23">
        <v>1000000000</v>
      </c>
      <c r="H15" s="30">
        <v>1</v>
      </c>
      <c r="I15" s="30">
        <v>1</v>
      </c>
    </row>
    <row r="16" spans="1:9" x14ac:dyDescent="0.35">
      <c r="A16" s="5" t="s">
        <v>797</v>
      </c>
      <c r="B16" s="23">
        <v>0</v>
      </c>
      <c r="C16" s="23">
        <v>486279165.70999998</v>
      </c>
      <c r="D16" s="23">
        <v>0</v>
      </c>
      <c r="E16" s="23">
        <v>0</v>
      </c>
      <c r="F16" s="23">
        <v>0</v>
      </c>
      <c r="G16" s="23">
        <v>0</v>
      </c>
      <c r="H16" s="30">
        <v>0</v>
      </c>
      <c r="I16" s="30">
        <v>0</v>
      </c>
    </row>
    <row r="17" spans="1:9" x14ac:dyDescent="0.35">
      <c r="A17" s="15" t="s">
        <v>1097</v>
      </c>
      <c r="B17" s="25">
        <v>623910360</v>
      </c>
      <c r="C17" s="25">
        <v>2051910360</v>
      </c>
      <c r="D17" s="25">
        <v>0</v>
      </c>
      <c r="E17" s="25">
        <v>0</v>
      </c>
      <c r="F17" s="25">
        <v>0</v>
      </c>
      <c r="G17" s="25">
        <v>0</v>
      </c>
      <c r="H17" s="37">
        <v>0</v>
      </c>
      <c r="I17" s="37">
        <v>0</v>
      </c>
    </row>
    <row r="18" spans="1:9" x14ac:dyDescent="0.35">
      <c r="A18" s="7" t="s">
        <v>1258</v>
      </c>
      <c r="B18" s="26">
        <v>300000000</v>
      </c>
      <c r="C18" s="26">
        <v>766000000</v>
      </c>
      <c r="D18" s="26">
        <v>0</v>
      </c>
      <c r="E18" s="26">
        <v>0</v>
      </c>
      <c r="F18" s="26">
        <v>0</v>
      </c>
      <c r="G18" s="26">
        <v>0</v>
      </c>
      <c r="H18" s="38">
        <v>0</v>
      </c>
      <c r="I18" s="38">
        <v>0</v>
      </c>
    </row>
    <row r="19" spans="1:9" x14ac:dyDescent="0.35">
      <c r="A19" s="5" t="s">
        <v>815</v>
      </c>
      <c r="B19" s="23">
        <v>300000000</v>
      </c>
      <c r="C19" s="23">
        <v>300000000</v>
      </c>
      <c r="D19" s="23">
        <v>0</v>
      </c>
      <c r="E19" s="23">
        <v>0</v>
      </c>
      <c r="F19" s="23">
        <v>0</v>
      </c>
      <c r="G19" s="23">
        <v>0</v>
      </c>
      <c r="H19" s="30">
        <v>0</v>
      </c>
      <c r="I19" s="30">
        <v>0</v>
      </c>
    </row>
    <row r="20" spans="1:9" x14ac:dyDescent="0.35">
      <c r="A20" s="5" t="s">
        <v>797</v>
      </c>
      <c r="B20" s="23">
        <v>0</v>
      </c>
      <c r="C20" s="23">
        <v>466000000</v>
      </c>
      <c r="D20" s="23">
        <v>0</v>
      </c>
      <c r="E20" s="23">
        <v>0</v>
      </c>
      <c r="F20" s="23">
        <v>0</v>
      </c>
      <c r="G20" s="23">
        <v>0</v>
      </c>
      <c r="H20" s="30">
        <v>0</v>
      </c>
      <c r="I20" s="30">
        <v>0</v>
      </c>
    </row>
    <row r="21" spans="1:9" x14ac:dyDescent="0.35">
      <c r="A21" s="7" t="s">
        <v>1259</v>
      </c>
      <c r="B21" s="26">
        <v>323910360</v>
      </c>
      <c r="C21" s="26">
        <v>1285910360</v>
      </c>
      <c r="D21" s="26">
        <v>0</v>
      </c>
      <c r="E21" s="26">
        <v>0</v>
      </c>
      <c r="F21" s="26">
        <v>0</v>
      </c>
      <c r="G21" s="26">
        <v>0</v>
      </c>
      <c r="H21" s="38">
        <v>0</v>
      </c>
      <c r="I21" s="38">
        <v>0</v>
      </c>
    </row>
    <row r="22" spans="1:9" x14ac:dyDescent="0.35">
      <c r="A22" s="5" t="s">
        <v>815</v>
      </c>
      <c r="B22" s="23">
        <v>201350029</v>
      </c>
      <c r="C22" s="23">
        <v>201350029</v>
      </c>
      <c r="D22" s="23">
        <v>0</v>
      </c>
      <c r="E22" s="23">
        <v>0</v>
      </c>
      <c r="F22" s="23">
        <v>0</v>
      </c>
      <c r="G22" s="23">
        <v>0</v>
      </c>
      <c r="H22" s="30">
        <v>0</v>
      </c>
      <c r="I22" s="30">
        <v>0</v>
      </c>
    </row>
    <row r="23" spans="1:9" x14ac:dyDescent="0.35">
      <c r="A23" s="5" t="s">
        <v>797</v>
      </c>
      <c r="B23" s="23">
        <v>0</v>
      </c>
      <c r="C23" s="23">
        <v>962000000</v>
      </c>
      <c r="D23" s="23">
        <v>0</v>
      </c>
      <c r="E23" s="23">
        <v>0</v>
      </c>
      <c r="F23" s="23">
        <v>0</v>
      </c>
      <c r="G23" s="23">
        <v>0</v>
      </c>
      <c r="H23" s="30">
        <v>0</v>
      </c>
      <c r="I23" s="30">
        <v>0</v>
      </c>
    </row>
    <row r="24" spans="1:9" x14ac:dyDescent="0.35">
      <c r="A24" s="5" t="s">
        <v>817</v>
      </c>
      <c r="B24" s="23">
        <v>122560331</v>
      </c>
      <c r="C24" s="23">
        <v>122560331</v>
      </c>
      <c r="D24" s="23">
        <v>0</v>
      </c>
      <c r="E24" s="23">
        <v>0</v>
      </c>
      <c r="F24" s="23">
        <v>0</v>
      </c>
      <c r="G24" s="23">
        <v>0</v>
      </c>
      <c r="H24" s="30">
        <v>0</v>
      </c>
      <c r="I24" s="30">
        <v>0</v>
      </c>
    </row>
    <row r="25" spans="1:9" x14ac:dyDescent="0.35">
      <c r="A25" s="15" t="s">
        <v>1093</v>
      </c>
      <c r="B25" s="25">
        <v>2200000000</v>
      </c>
      <c r="C25" s="25">
        <v>2868033313.25</v>
      </c>
      <c r="D25" s="25">
        <v>2200000000</v>
      </c>
      <c r="E25" s="25">
        <v>2200000000</v>
      </c>
      <c r="F25" s="25">
        <v>2200000000</v>
      </c>
      <c r="G25" s="25">
        <v>2200000000</v>
      </c>
      <c r="H25" s="37">
        <v>0.76707616673636281</v>
      </c>
      <c r="I25" s="37">
        <v>0.76707616673636281</v>
      </c>
    </row>
    <row r="26" spans="1:9" x14ac:dyDescent="0.35">
      <c r="A26" s="7" t="s">
        <v>1260</v>
      </c>
      <c r="B26" s="26">
        <v>2200000000</v>
      </c>
      <c r="C26" s="26">
        <v>2868033313.25</v>
      </c>
      <c r="D26" s="26">
        <v>2200000000</v>
      </c>
      <c r="E26" s="26">
        <v>2200000000</v>
      </c>
      <c r="F26" s="26">
        <v>2200000000</v>
      </c>
      <c r="G26" s="26">
        <v>2200000000</v>
      </c>
      <c r="H26" s="38">
        <v>0.76707616673636281</v>
      </c>
      <c r="I26" s="38">
        <v>0.76707616673636281</v>
      </c>
    </row>
    <row r="27" spans="1:9" x14ac:dyDescent="0.35">
      <c r="A27" s="5" t="s">
        <v>49</v>
      </c>
      <c r="B27" s="23">
        <v>2200000000</v>
      </c>
      <c r="C27" s="23">
        <v>2200000000</v>
      </c>
      <c r="D27" s="23">
        <v>2200000000</v>
      </c>
      <c r="E27" s="23">
        <v>2200000000</v>
      </c>
      <c r="F27" s="23">
        <v>2200000000</v>
      </c>
      <c r="G27" s="23">
        <v>2200000000</v>
      </c>
      <c r="H27" s="30">
        <v>1</v>
      </c>
      <c r="I27" s="30">
        <v>1</v>
      </c>
    </row>
    <row r="28" spans="1:9" x14ac:dyDescent="0.35">
      <c r="A28" s="5" t="s">
        <v>797</v>
      </c>
      <c r="B28" s="23">
        <v>0</v>
      </c>
      <c r="C28" s="23">
        <v>668033313.25</v>
      </c>
      <c r="D28" s="23">
        <v>0</v>
      </c>
      <c r="E28" s="23">
        <v>0</v>
      </c>
      <c r="F28" s="23">
        <v>0</v>
      </c>
      <c r="G28" s="23">
        <v>0</v>
      </c>
      <c r="H28" s="30">
        <v>0</v>
      </c>
      <c r="I28" s="30">
        <v>0</v>
      </c>
    </row>
    <row r="29" spans="1:9" x14ac:dyDescent="0.35">
      <c r="A29" s="15" t="s">
        <v>1095</v>
      </c>
      <c r="B29" s="25">
        <v>400000000</v>
      </c>
      <c r="C29" s="25">
        <v>1002769370.97</v>
      </c>
      <c r="D29" s="25">
        <v>501340501.80000001</v>
      </c>
      <c r="E29" s="25">
        <v>501340501.80000001</v>
      </c>
      <c r="F29" s="25">
        <v>501340501.80000001</v>
      </c>
      <c r="G29" s="25">
        <v>501340501.80000001</v>
      </c>
      <c r="H29" s="37">
        <v>0.49995593833808738</v>
      </c>
      <c r="I29" s="37">
        <v>0.49995593833808738</v>
      </c>
    </row>
    <row r="30" spans="1:9" x14ac:dyDescent="0.35">
      <c r="A30" s="7" t="s">
        <v>1261</v>
      </c>
      <c r="B30" s="26">
        <v>200000000</v>
      </c>
      <c r="C30" s="26">
        <v>573769370.97000003</v>
      </c>
      <c r="D30" s="26">
        <v>301340501.80000001</v>
      </c>
      <c r="E30" s="26">
        <v>301340501.80000001</v>
      </c>
      <c r="F30" s="26">
        <v>301340501.80000001</v>
      </c>
      <c r="G30" s="26">
        <v>301340501.80000001</v>
      </c>
      <c r="H30" s="38">
        <v>0.52519447193662738</v>
      </c>
      <c r="I30" s="38">
        <v>0.52519447193662738</v>
      </c>
    </row>
    <row r="31" spans="1:9" x14ac:dyDescent="0.35">
      <c r="A31" s="5" t="s">
        <v>49</v>
      </c>
      <c r="B31" s="23">
        <v>200000000</v>
      </c>
      <c r="C31" s="23">
        <v>200000000</v>
      </c>
      <c r="D31" s="23">
        <v>200000000</v>
      </c>
      <c r="E31" s="23">
        <v>200000000</v>
      </c>
      <c r="F31" s="23">
        <v>200000000</v>
      </c>
      <c r="G31" s="23">
        <v>200000000</v>
      </c>
      <c r="H31" s="30">
        <v>1</v>
      </c>
      <c r="I31" s="30">
        <v>1</v>
      </c>
    </row>
    <row r="32" spans="1:9" x14ac:dyDescent="0.35">
      <c r="A32" s="5" t="s">
        <v>797</v>
      </c>
      <c r="B32" s="23">
        <v>0</v>
      </c>
      <c r="C32" s="23">
        <v>272428869.17000002</v>
      </c>
      <c r="D32" s="23">
        <v>0</v>
      </c>
      <c r="E32" s="23">
        <v>0</v>
      </c>
      <c r="F32" s="23">
        <v>0</v>
      </c>
      <c r="G32" s="23">
        <v>0</v>
      </c>
      <c r="H32" s="30">
        <v>0</v>
      </c>
      <c r="I32" s="30">
        <v>0</v>
      </c>
    </row>
    <row r="33" spans="1:9" x14ac:dyDescent="0.35">
      <c r="A33" s="5" t="s">
        <v>756</v>
      </c>
      <c r="B33" s="23">
        <v>0</v>
      </c>
      <c r="C33" s="23">
        <v>101340501.8</v>
      </c>
      <c r="D33" s="23">
        <v>101340501.8</v>
      </c>
      <c r="E33" s="23">
        <v>101340501.8</v>
      </c>
      <c r="F33" s="23">
        <v>101340501.8</v>
      </c>
      <c r="G33" s="23">
        <v>101340501.8</v>
      </c>
      <c r="H33" s="30">
        <v>1</v>
      </c>
      <c r="I33" s="30">
        <v>1</v>
      </c>
    </row>
    <row r="34" spans="1:9" x14ac:dyDescent="0.35">
      <c r="A34" s="7" t="s">
        <v>1262</v>
      </c>
      <c r="B34" s="26">
        <v>200000000</v>
      </c>
      <c r="C34" s="26">
        <v>429000000</v>
      </c>
      <c r="D34" s="26">
        <v>200000000</v>
      </c>
      <c r="E34" s="26">
        <v>200000000</v>
      </c>
      <c r="F34" s="26">
        <v>200000000</v>
      </c>
      <c r="G34" s="26">
        <v>200000000</v>
      </c>
      <c r="H34" s="38">
        <v>0.46620046620046618</v>
      </c>
      <c r="I34" s="38">
        <v>0.46620046620046618</v>
      </c>
    </row>
    <row r="35" spans="1:9" x14ac:dyDescent="0.35">
      <c r="A35" s="5" t="s">
        <v>49</v>
      </c>
      <c r="B35" s="23">
        <v>200000000</v>
      </c>
      <c r="C35" s="23">
        <v>200000000</v>
      </c>
      <c r="D35" s="23">
        <v>200000000</v>
      </c>
      <c r="E35" s="23">
        <v>200000000</v>
      </c>
      <c r="F35" s="23">
        <v>200000000</v>
      </c>
      <c r="G35" s="23">
        <v>200000000</v>
      </c>
      <c r="H35" s="30">
        <v>1</v>
      </c>
      <c r="I35" s="30">
        <v>1</v>
      </c>
    </row>
    <row r="36" spans="1:9" x14ac:dyDescent="0.35">
      <c r="A36" s="5" t="s">
        <v>797</v>
      </c>
      <c r="B36" s="23">
        <v>0</v>
      </c>
      <c r="C36" s="23">
        <v>229000000</v>
      </c>
      <c r="D36" s="23">
        <v>0</v>
      </c>
      <c r="E36" s="23">
        <v>0</v>
      </c>
      <c r="F36" s="23">
        <v>0</v>
      </c>
      <c r="G36" s="23">
        <v>0</v>
      </c>
      <c r="H36" s="30">
        <v>0</v>
      </c>
      <c r="I36" s="30">
        <v>0</v>
      </c>
    </row>
    <row r="37" spans="1:9" x14ac:dyDescent="0.35">
      <c r="A37" s="15" t="s">
        <v>1096</v>
      </c>
      <c r="B37" s="25">
        <v>1655618945</v>
      </c>
      <c r="C37" s="25">
        <v>2157618945</v>
      </c>
      <c r="D37" s="25">
        <v>0</v>
      </c>
      <c r="E37" s="25">
        <v>0</v>
      </c>
      <c r="F37" s="25">
        <v>0</v>
      </c>
      <c r="G37" s="25">
        <v>0</v>
      </c>
      <c r="H37" s="37">
        <v>0</v>
      </c>
      <c r="I37" s="37">
        <v>0</v>
      </c>
    </row>
    <row r="38" spans="1:9" x14ac:dyDescent="0.35">
      <c r="A38" s="7" t="s">
        <v>1263</v>
      </c>
      <c r="B38" s="26">
        <v>1655618945</v>
      </c>
      <c r="C38" s="26">
        <v>2157618945</v>
      </c>
      <c r="D38" s="26">
        <v>0</v>
      </c>
      <c r="E38" s="26">
        <v>0</v>
      </c>
      <c r="F38" s="26">
        <v>0</v>
      </c>
      <c r="G38" s="26">
        <v>0</v>
      </c>
      <c r="H38" s="38">
        <v>0</v>
      </c>
      <c r="I38" s="38">
        <v>0</v>
      </c>
    </row>
    <row r="39" spans="1:9" x14ac:dyDescent="0.35">
      <c r="A39" s="5" t="s">
        <v>815</v>
      </c>
      <c r="B39" s="23">
        <v>1636483401</v>
      </c>
      <c r="C39" s="23">
        <v>1636483401</v>
      </c>
      <c r="D39" s="23">
        <v>0</v>
      </c>
      <c r="E39" s="23">
        <v>0</v>
      </c>
      <c r="F39" s="23">
        <v>0</v>
      </c>
      <c r="G39" s="23">
        <v>0</v>
      </c>
      <c r="H39" s="30">
        <v>0</v>
      </c>
      <c r="I39" s="30">
        <v>0</v>
      </c>
    </row>
    <row r="40" spans="1:9" x14ac:dyDescent="0.35">
      <c r="A40" s="5" t="s">
        <v>813</v>
      </c>
      <c r="B40" s="23">
        <v>19135544</v>
      </c>
      <c r="C40" s="23">
        <v>19135544</v>
      </c>
      <c r="D40" s="23">
        <v>0</v>
      </c>
      <c r="E40" s="23">
        <v>0</v>
      </c>
      <c r="F40" s="23">
        <v>0</v>
      </c>
      <c r="G40" s="23">
        <v>0</v>
      </c>
      <c r="H40" s="30">
        <v>0</v>
      </c>
      <c r="I40" s="30">
        <v>0</v>
      </c>
    </row>
    <row r="41" spans="1:9" x14ac:dyDescent="0.35">
      <c r="A41" s="5" t="s">
        <v>797</v>
      </c>
      <c r="B41" s="23">
        <v>0</v>
      </c>
      <c r="C41" s="23">
        <v>502000000</v>
      </c>
      <c r="D41" s="23">
        <v>0</v>
      </c>
      <c r="E41" s="23">
        <v>0</v>
      </c>
      <c r="F41" s="23">
        <v>0</v>
      </c>
      <c r="G41" s="23">
        <v>0</v>
      </c>
      <c r="H41" s="30">
        <v>0</v>
      </c>
      <c r="I41" s="30">
        <v>0</v>
      </c>
    </row>
    <row r="42" spans="1:9" x14ac:dyDescent="0.35">
      <c r="A42" s="15" t="s">
        <v>1098</v>
      </c>
      <c r="B42" s="25">
        <v>200000000</v>
      </c>
      <c r="C42" s="25">
        <v>250000000</v>
      </c>
      <c r="D42" s="25">
        <v>0</v>
      </c>
      <c r="E42" s="25">
        <v>0</v>
      </c>
      <c r="F42" s="25">
        <v>0</v>
      </c>
      <c r="G42" s="25">
        <v>0</v>
      </c>
      <c r="H42" s="37">
        <v>0</v>
      </c>
      <c r="I42" s="37">
        <v>0</v>
      </c>
    </row>
    <row r="43" spans="1:9" x14ac:dyDescent="0.35">
      <c r="A43" s="7" t="s">
        <v>1264</v>
      </c>
      <c r="B43" s="26">
        <v>200000000</v>
      </c>
      <c r="C43" s="26">
        <v>250000000</v>
      </c>
      <c r="D43" s="26">
        <v>0</v>
      </c>
      <c r="E43" s="26">
        <v>0</v>
      </c>
      <c r="F43" s="26">
        <v>0</v>
      </c>
      <c r="G43" s="26">
        <v>0</v>
      </c>
      <c r="H43" s="38">
        <v>0</v>
      </c>
      <c r="I43" s="38">
        <v>0</v>
      </c>
    </row>
    <row r="44" spans="1:9" x14ac:dyDescent="0.35">
      <c r="A44" s="5" t="s">
        <v>815</v>
      </c>
      <c r="B44" s="23">
        <v>200000000</v>
      </c>
      <c r="C44" s="23">
        <v>200000000</v>
      </c>
      <c r="D44" s="23">
        <v>0</v>
      </c>
      <c r="E44" s="23">
        <v>0</v>
      </c>
      <c r="F44" s="23">
        <v>0</v>
      </c>
      <c r="G44" s="23">
        <v>0</v>
      </c>
      <c r="H44" s="30">
        <v>0</v>
      </c>
      <c r="I44" s="30">
        <v>0</v>
      </c>
    </row>
    <row r="45" spans="1:9" x14ac:dyDescent="0.35">
      <c r="A45" s="5" t="s">
        <v>797</v>
      </c>
      <c r="B45" s="23">
        <v>0</v>
      </c>
      <c r="C45" s="23">
        <v>50000000</v>
      </c>
      <c r="D45" s="23">
        <v>0</v>
      </c>
      <c r="E45" s="23">
        <v>0</v>
      </c>
      <c r="F45" s="23">
        <v>0</v>
      </c>
      <c r="G45" s="23">
        <v>0</v>
      </c>
      <c r="H45" s="30">
        <v>0</v>
      </c>
      <c r="I45" s="30">
        <v>0</v>
      </c>
    </row>
    <row r="46" spans="1:9" x14ac:dyDescent="0.35">
      <c r="A46" s="15" t="s">
        <v>1094</v>
      </c>
      <c r="B46" s="25">
        <v>422560331</v>
      </c>
      <c r="C46" s="25">
        <v>847429313.08999991</v>
      </c>
      <c r="D46" s="25">
        <v>300000000</v>
      </c>
      <c r="E46" s="25">
        <v>300000000</v>
      </c>
      <c r="F46" s="25">
        <v>300000000</v>
      </c>
      <c r="G46" s="25">
        <v>300000000</v>
      </c>
      <c r="H46" s="37">
        <v>0.35401182773121631</v>
      </c>
      <c r="I46" s="37">
        <v>0.35401182773121631</v>
      </c>
    </row>
    <row r="47" spans="1:9" x14ac:dyDescent="0.35">
      <c r="A47" s="7" t="s">
        <v>1265</v>
      </c>
      <c r="B47" s="26">
        <v>422560331</v>
      </c>
      <c r="C47" s="26">
        <v>847429313.08999991</v>
      </c>
      <c r="D47" s="26">
        <v>300000000</v>
      </c>
      <c r="E47" s="26">
        <v>300000000</v>
      </c>
      <c r="F47" s="26">
        <v>300000000</v>
      </c>
      <c r="G47" s="26">
        <v>300000000</v>
      </c>
      <c r="H47" s="38">
        <v>0.35401182773121631</v>
      </c>
      <c r="I47" s="38">
        <v>0.35401182773121631</v>
      </c>
    </row>
    <row r="48" spans="1:9" x14ac:dyDescent="0.35">
      <c r="A48" s="5" t="s">
        <v>49</v>
      </c>
      <c r="B48" s="23">
        <v>300000000</v>
      </c>
      <c r="C48" s="23">
        <v>300000000</v>
      </c>
      <c r="D48" s="23">
        <v>300000000</v>
      </c>
      <c r="E48" s="23">
        <v>300000000</v>
      </c>
      <c r="F48" s="23">
        <v>300000000</v>
      </c>
      <c r="G48" s="23">
        <v>300000000</v>
      </c>
      <c r="H48" s="30">
        <v>1</v>
      </c>
      <c r="I48" s="30">
        <v>1</v>
      </c>
    </row>
    <row r="49" spans="1:9" x14ac:dyDescent="0.35">
      <c r="A49" s="5" t="s">
        <v>797</v>
      </c>
      <c r="B49" s="23">
        <v>0</v>
      </c>
      <c r="C49" s="23">
        <v>424868982.08999997</v>
      </c>
      <c r="D49" s="23">
        <v>0</v>
      </c>
      <c r="E49" s="23">
        <v>0</v>
      </c>
      <c r="F49" s="23">
        <v>0</v>
      </c>
      <c r="G49" s="23">
        <v>0</v>
      </c>
      <c r="H49" s="30">
        <v>0</v>
      </c>
      <c r="I49" s="30">
        <v>0</v>
      </c>
    </row>
    <row r="50" spans="1:9" x14ac:dyDescent="0.35">
      <c r="A50" s="5" t="s">
        <v>817</v>
      </c>
      <c r="B50" s="23">
        <v>122560331</v>
      </c>
      <c r="C50" s="23">
        <v>122560331</v>
      </c>
      <c r="D50" s="23">
        <v>0</v>
      </c>
      <c r="E50" s="23">
        <v>0</v>
      </c>
      <c r="F50" s="23">
        <v>0</v>
      </c>
      <c r="G50" s="23">
        <v>0</v>
      </c>
      <c r="H50" s="30">
        <v>0</v>
      </c>
      <c r="I50" s="30">
        <v>0</v>
      </c>
    </row>
    <row r="51" spans="1:9" x14ac:dyDescent="0.35">
      <c r="A51" s="13" t="s">
        <v>998</v>
      </c>
      <c r="B51" s="24">
        <v>2000000000</v>
      </c>
      <c r="C51" s="24">
        <v>5470490417.3400002</v>
      </c>
      <c r="D51" s="24">
        <v>0</v>
      </c>
      <c r="E51" s="24">
        <v>0</v>
      </c>
      <c r="F51" s="24">
        <v>0</v>
      </c>
      <c r="G51" s="24">
        <v>0</v>
      </c>
      <c r="H51" s="36">
        <v>0</v>
      </c>
      <c r="I51" s="36">
        <v>0</v>
      </c>
    </row>
    <row r="52" spans="1:9" x14ac:dyDescent="0.35">
      <c r="A52" s="15" t="s">
        <v>1000</v>
      </c>
      <c r="B52" s="25">
        <v>2000000000</v>
      </c>
      <c r="C52" s="25">
        <v>5470490417.3400002</v>
      </c>
      <c r="D52" s="25">
        <v>0</v>
      </c>
      <c r="E52" s="25">
        <v>0</v>
      </c>
      <c r="F52" s="25">
        <v>0</v>
      </c>
      <c r="G52" s="25">
        <v>0</v>
      </c>
      <c r="H52" s="37">
        <v>0</v>
      </c>
      <c r="I52" s="37">
        <v>0</v>
      </c>
    </row>
    <row r="53" spans="1:9" x14ac:dyDescent="0.35">
      <c r="A53" s="7" t="s">
        <v>1266</v>
      </c>
      <c r="B53" s="26">
        <v>2000000000</v>
      </c>
      <c r="C53" s="26">
        <v>5470490417.3400002</v>
      </c>
      <c r="D53" s="26">
        <v>0</v>
      </c>
      <c r="E53" s="26">
        <v>0</v>
      </c>
      <c r="F53" s="26">
        <v>0</v>
      </c>
      <c r="G53" s="26">
        <v>0</v>
      </c>
      <c r="H53" s="38">
        <v>0</v>
      </c>
      <c r="I53" s="38">
        <v>0</v>
      </c>
    </row>
    <row r="54" spans="1:9" x14ac:dyDescent="0.35">
      <c r="A54" s="5" t="s">
        <v>794</v>
      </c>
      <c r="B54" s="23">
        <v>2000000000</v>
      </c>
      <c r="C54" s="23">
        <v>2000000000</v>
      </c>
      <c r="D54" s="23">
        <v>0</v>
      </c>
      <c r="E54" s="23">
        <v>0</v>
      </c>
      <c r="F54" s="23">
        <v>0</v>
      </c>
      <c r="G54" s="23">
        <v>0</v>
      </c>
      <c r="H54" s="30">
        <v>0</v>
      </c>
      <c r="I54" s="30">
        <v>0</v>
      </c>
    </row>
    <row r="55" spans="1:9" x14ac:dyDescent="0.35">
      <c r="A55" s="5" t="s">
        <v>797</v>
      </c>
      <c r="B55" s="23">
        <v>0</v>
      </c>
      <c r="C55" s="23">
        <v>3470490417.3400002</v>
      </c>
      <c r="D55" s="23">
        <v>0</v>
      </c>
      <c r="E55" s="23">
        <v>0</v>
      </c>
      <c r="F55" s="23">
        <v>0</v>
      </c>
      <c r="G55" s="23">
        <v>0</v>
      </c>
      <c r="H55" s="30">
        <v>0</v>
      </c>
      <c r="I55" s="30">
        <v>0</v>
      </c>
    </row>
    <row r="56" spans="1:9" x14ac:dyDescent="0.35">
      <c r="A56" s="5" t="s">
        <v>1128</v>
      </c>
      <c r="B56" s="23">
        <v>9762089636</v>
      </c>
      <c r="C56" s="23">
        <v>18384530885.360001</v>
      </c>
      <c r="D56" s="23">
        <v>5261340501.8000002</v>
      </c>
      <c r="E56" s="23">
        <v>5261340501.8000002</v>
      </c>
      <c r="F56" s="23">
        <v>5261340501.8000002</v>
      </c>
      <c r="G56" s="23">
        <v>5261340501.8000002</v>
      </c>
      <c r="H56" s="30">
        <v>0.28618301628733533</v>
      </c>
      <c r="I56" s="30">
        <v>0.28618301628733533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083B1-6044-4554-B3DC-54B16BCCCA96}">
  <dimension ref="A1:I38"/>
  <sheetViews>
    <sheetView topLeftCell="A19" workbookViewId="0">
      <selection activeCell="H1" sqref="H1:I1048576"/>
    </sheetView>
  </sheetViews>
  <sheetFormatPr baseColWidth="10" defaultRowHeight="14.5" x14ac:dyDescent="0.35"/>
  <cols>
    <col min="1" max="1" width="103.7265625" style="48" customWidth="1"/>
    <col min="2" max="3" width="18.7265625" style="50" bestFit="1" customWidth="1"/>
    <col min="4" max="4" width="19" style="50" bestFit="1" customWidth="1"/>
    <col min="5" max="7" width="18.7265625" style="50" bestFit="1" customWidth="1"/>
    <col min="8" max="8" width="17.81640625" style="54" bestFit="1" customWidth="1"/>
    <col min="9" max="9" width="17.54296875" style="54" bestFit="1" customWidth="1"/>
  </cols>
  <sheetData>
    <row r="1" spans="1:9" x14ac:dyDescent="0.35">
      <c r="A1" s="45" t="s">
        <v>2</v>
      </c>
      <c r="B1" s="49" t="s">
        <v>1456</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1118</v>
      </c>
      <c r="B4" s="18">
        <v>12802884963</v>
      </c>
      <c r="C4" s="18">
        <v>29909829560.770004</v>
      </c>
      <c r="D4" s="18">
        <v>24454570763.970001</v>
      </c>
      <c r="E4" s="18">
        <v>24454570763.970001</v>
      </c>
      <c r="F4" s="18">
        <v>24454570763.970001</v>
      </c>
      <c r="G4" s="18">
        <v>24454570763.970001</v>
      </c>
      <c r="H4" s="31">
        <v>0.81760983339219129</v>
      </c>
      <c r="I4" s="31">
        <v>0.81760983339219129</v>
      </c>
    </row>
    <row r="5" spans="1:9" x14ac:dyDescent="0.35">
      <c r="A5" s="8" t="s">
        <v>933</v>
      </c>
      <c r="B5" s="19">
        <v>12802884963</v>
      </c>
      <c r="C5" s="19">
        <v>29909829560.770004</v>
      </c>
      <c r="D5" s="19">
        <v>24454570763.970001</v>
      </c>
      <c r="E5" s="19">
        <v>24454570763.970001</v>
      </c>
      <c r="F5" s="19">
        <v>24454570763.970001</v>
      </c>
      <c r="G5" s="19">
        <v>24454570763.970001</v>
      </c>
      <c r="H5" s="32">
        <v>0.81760983339219129</v>
      </c>
      <c r="I5" s="32">
        <v>0.81760983339219129</v>
      </c>
    </row>
    <row r="6" spans="1:9" x14ac:dyDescent="0.35">
      <c r="A6" s="9" t="s">
        <v>934</v>
      </c>
      <c r="B6" s="20">
        <v>12802884963</v>
      </c>
      <c r="C6" s="20">
        <v>29909829560.770004</v>
      </c>
      <c r="D6" s="20">
        <v>24454570763.970001</v>
      </c>
      <c r="E6" s="20">
        <v>24454570763.970001</v>
      </c>
      <c r="F6" s="20">
        <v>24454570763.970001</v>
      </c>
      <c r="G6" s="20">
        <v>24454570763.970001</v>
      </c>
      <c r="H6" s="33">
        <v>0.81760983339219129</v>
      </c>
      <c r="I6" s="33">
        <v>0.81760983339219129</v>
      </c>
    </row>
    <row r="7" spans="1:9" x14ac:dyDescent="0.35">
      <c r="A7" s="14" t="s">
        <v>1101</v>
      </c>
      <c r="B7" s="21">
        <v>2657158663</v>
      </c>
      <c r="C7" s="21">
        <v>6506807113.829999</v>
      </c>
      <c r="D7" s="21">
        <v>3106837056.8299999</v>
      </c>
      <c r="E7" s="21">
        <v>3106837056.8299999</v>
      </c>
      <c r="F7" s="21">
        <v>3106837056.8299999</v>
      </c>
      <c r="G7" s="21">
        <v>3106837056.8299999</v>
      </c>
      <c r="H7" s="34">
        <v>0.4774748970545819</v>
      </c>
      <c r="I7" s="34">
        <v>0.4774748970545819</v>
      </c>
    </row>
    <row r="8" spans="1:9" x14ac:dyDescent="0.35">
      <c r="A8" s="10" t="s">
        <v>1267</v>
      </c>
      <c r="B8" s="22">
        <v>2657158663</v>
      </c>
      <c r="C8" s="22">
        <v>6506807113.829999</v>
      </c>
      <c r="D8" s="22">
        <v>3106837056.8299999</v>
      </c>
      <c r="E8" s="22">
        <v>3106837056.8299999</v>
      </c>
      <c r="F8" s="22">
        <v>3106837056.8299999</v>
      </c>
      <c r="G8" s="22">
        <v>3106837056.8299999</v>
      </c>
      <c r="H8" s="35">
        <v>0.4774748970545819</v>
      </c>
      <c r="I8" s="35">
        <v>0.4774748970545819</v>
      </c>
    </row>
    <row r="9" spans="1:9" x14ac:dyDescent="0.35">
      <c r="A9" s="47" t="s">
        <v>830</v>
      </c>
      <c r="B9" s="52">
        <v>2657158663</v>
      </c>
      <c r="C9" s="52">
        <v>2657158663</v>
      </c>
      <c r="D9" s="52">
        <v>0</v>
      </c>
      <c r="E9" s="52">
        <v>0</v>
      </c>
      <c r="F9" s="52">
        <v>0</v>
      </c>
      <c r="G9" s="52">
        <v>0</v>
      </c>
      <c r="H9" s="53">
        <v>0</v>
      </c>
      <c r="I9" s="53">
        <v>0</v>
      </c>
    </row>
    <row r="10" spans="1:9" x14ac:dyDescent="0.35">
      <c r="A10" s="47" t="s">
        <v>825</v>
      </c>
      <c r="B10" s="52">
        <v>0</v>
      </c>
      <c r="C10" s="52">
        <v>457479085.94999999</v>
      </c>
      <c r="D10" s="52">
        <v>0</v>
      </c>
      <c r="E10" s="52">
        <v>0</v>
      </c>
      <c r="F10" s="52">
        <v>0</v>
      </c>
      <c r="G10" s="52">
        <v>0</v>
      </c>
      <c r="H10" s="53">
        <v>0</v>
      </c>
      <c r="I10" s="53">
        <v>0</v>
      </c>
    </row>
    <row r="11" spans="1:9" x14ac:dyDescent="0.35">
      <c r="A11" s="47" t="s">
        <v>756</v>
      </c>
      <c r="B11" s="52">
        <v>0</v>
      </c>
      <c r="C11" s="52">
        <v>31468380</v>
      </c>
      <c r="D11" s="52">
        <v>0</v>
      </c>
      <c r="E11" s="52">
        <v>0</v>
      </c>
      <c r="F11" s="52">
        <v>0</v>
      </c>
      <c r="G11" s="52">
        <v>0</v>
      </c>
      <c r="H11" s="53">
        <v>0</v>
      </c>
      <c r="I11" s="53">
        <v>0</v>
      </c>
    </row>
    <row r="12" spans="1:9" x14ac:dyDescent="0.35">
      <c r="A12" s="47" t="s">
        <v>833</v>
      </c>
      <c r="B12" s="52">
        <v>0</v>
      </c>
      <c r="C12" s="52">
        <v>2409523042.6799998</v>
      </c>
      <c r="D12" s="52">
        <v>2409523042.6799998</v>
      </c>
      <c r="E12" s="52">
        <v>2409523042.6799998</v>
      </c>
      <c r="F12" s="52">
        <v>2409523042.6799998</v>
      </c>
      <c r="G12" s="52">
        <v>2409523042.6799998</v>
      </c>
      <c r="H12" s="53">
        <v>1</v>
      </c>
      <c r="I12" s="53">
        <v>1</v>
      </c>
    </row>
    <row r="13" spans="1:9" x14ac:dyDescent="0.35">
      <c r="A13" s="47" t="s">
        <v>834</v>
      </c>
      <c r="B13" s="52">
        <v>0</v>
      </c>
      <c r="C13" s="52">
        <v>364762979.14999998</v>
      </c>
      <c r="D13" s="52">
        <v>364762979.14999998</v>
      </c>
      <c r="E13" s="52">
        <v>364762979.14999998</v>
      </c>
      <c r="F13" s="52">
        <v>364762979.14999998</v>
      </c>
      <c r="G13" s="52">
        <v>364762979.14999998</v>
      </c>
      <c r="H13" s="53">
        <v>1</v>
      </c>
      <c r="I13" s="53">
        <v>1</v>
      </c>
    </row>
    <row r="14" spans="1:9" x14ac:dyDescent="0.35">
      <c r="A14" s="47" t="s">
        <v>821</v>
      </c>
      <c r="B14" s="52">
        <v>0</v>
      </c>
      <c r="C14" s="52">
        <v>72747130.049999997</v>
      </c>
      <c r="D14" s="52">
        <v>0</v>
      </c>
      <c r="E14" s="52">
        <v>0</v>
      </c>
      <c r="F14" s="52">
        <v>0</v>
      </c>
      <c r="G14" s="52">
        <v>0</v>
      </c>
      <c r="H14" s="53">
        <v>0</v>
      </c>
      <c r="I14" s="53">
        <v>0</v>
      </c>
    </row>
    <row r="15" spans="1:9" x14ac:dyDescent="0.35">
      <c r="A15" s="47" t="s">
        <v>823</v>
      </c>
      <c r="B15" s="52">
        <v>0</v>
      </c>
      <c r="C15" s="52">
        <v>181116798</v>
      </c>
      <c r="D15" s="52">
        <v>0</v>
      </c>
      <c r="E15" s="52">
        <v>0</v>
      </c>
      <c r="F15" s="52">
        <v>0</v>
      </c>
      <c r="G15" s="52">
        <v>0</v>
      </c>
      <c r="H15" s="53">
        <v>0</v>
      </c>
      <c r="I15" s="53">
        <v>0</v>
      </c>
    </row>
    <row r="16" spans="1:9" x14ac:dyDescent="0.35">
      <c r="A16" s="47" t="s">
        <v>836</v>
      </c>
      <c r="B16" s="52">
        <v>0</v>
      </c>
      <c r="C16" s="52">
        <v>332551035</v>
      </c>
      <c r="D16" s="52">
        <v>332551035</v>
      </c>
      <c r="E16" s="52">
        <v>332551035</v>
      </c>
      <c r="F16" s="52">
        <v>332551035</v>
      </c>
      <c r="G16" s="52">
        <v>332551035</v>
      </c>
      <c r="H16" s="53">
        <v>1</v>
      </c>
      <c r="I16" s="53">
        <v>1</v>
      </c>
    </row>
    <row r="17" spans="1:9" x14ac:dyDescent="0.35">
      <c r="A17" s="14" t="s">
        <v>1102</v>
      </c>
      <c r="B17" s="21">
        <v>300000000</v>
      </c>
      <c r="C17" s="21">
        <v>531119772.67000002</v>
      </c>
      <c r="D17" s="21">
        <v>531119772.67000002</v>
      </c>
      <c r="E17" s="21">
        <v>531119772.67000002</v>
      </c>
      <c r="F17" s="21">
        <v>531119772.67000002</v>
      </c>
      <c r="G17" s="21">
        <v>531119772.67000002</v>
      </c>
      <c r="H17" s="34">
        <v>1</v>
      </c>
      <c r="I17" s="34">
        <v>1</v>
      </c>
    </row>
    <row r="18" spans="1:9" x14ac:dyDescent="0.35">
      <c r="A18" s="10" t="s">
        <v>1268</v>
      </c>
      <c r="B18" s="22">
        <v>300000000</v>
      </c>
      <c r="C18" s="22">
        <v>531119772.67000002</v>
      </c>
      <c r="D18" s="22">
        <v>531119772.67000002</v>
      </c>
      <c r="E18" s="22">
        <v>531119772.67000002</v>
      </c>
      <c r="F18" s="22">
        <v>531119772.67000002</v>
      </c>
      <c r="G18" s="22">
        <v>531119772.67000002</v>
      </c>
      <c r="H18" s="35">
        <v>1</v>
      </c>
      <c r="I18" s="35">
        <v>1</v>
      </c>
    </row>
    <row r="19" spans="1:9" x14ac:dyDescent="0.35">
      <c r="A19" s="47" t="s">
        <v>827</v>
      </c>
      <c r="B19" s="52">
        <v>300000000</v>
      </c>
      <c r="C19" s="52">
        <v>300000000</v>
      </c>
      <c r="D19" s="52">
        <v>300000000</v>
      </c>
      <c r="E19" s="52">
        <v>300000000</v>
      </c>
      <c r="F19" s="52">
        <v>300000000</v>
      </c>
      <c r="G19" s="52">
        <v>300000000</v>
      </c>
      <c r="H19" s="53">
        <v>1</v>
      </c>
      <c r="I19" s="53">
        <v>1</v>
      </c>
    </row>
    <row r="20" spans="1:9" x14ac:dyDescent="0.35">
      <c r="A20" s="47" t="s">
        <v>834</v>
      </c>
      <c r="B20" s="52">
        <v>0</v>
      </c>
      <c r="C20" s="52">
        <v>112965000.84999999</v>
      </c>
      <c r="D20" s="52">
        <v>112965000.84999999</v>
      </c>
      <c r="E20" s="52">
        <v>112965000.84999999</v>
      </c>
      <c r="F20" s="52">
        <v>112965000.84999999</v>
      </c>
      <c r="G20" s="52">
        <v>112965000.84999999</v>
      </c>
      <c r="H20" s="53">
        <v>1</v>
      </c>
      <c r="I20" s="53">
        <v>1</v>
      </c>
    </row>
    <row r="21" spans="1:9" x14ac:dyDescent="0.35">
      <c r="A21" s="47" t="s">
        <v>835</v>
      </c>
      <c r="B21" s="52">
        <v>0</v>
      </c>
      <c r="C21" s="52">
        <v>118154771.81999999</v>
      </c>
      <c r="D21" s="52">
        <v>118154771.81999999</v>
      </c>
      <c r="E21" s="52">
        <v>118154771.81999999</v>
      </c>
      <c r="F21" s="52">
        <v>118154771.81999999</v>
      </c>
      <c r="G21" s="52">
        <v>118154771.81999999</v>
      </c>
      <c r="H21" s="53">
        <v>1</v>
      </c>
      <c r="I21" s="53">
        <v>1</v>
      </c>
    </row>
    <row r="22" spans="1:9" x14ac:dyDescent="0.35">
      <c r="A22" s="14" t="s">
        <v>1099</v>
      </c>
      <c r="B22" s="21">
        <v>6411695762.6000004</v>
      </c>
      <c r="C22" s="21">
        <v>15623244006.970001</v>
      </c>
      <c r="D22" s="21">
        <v>14088559393.669998</v>
      </c>
      <c r="E22" s="21">
        <v>14088559393.669998</v>
      </c>
      <c r="F22" s="21">
        <v>14088559393.669998</v>
      </c>
      <c r="G22" s="21">
        <v>14088559393.669998</v>
      </c>
      <c r="H22" s="34">
        <v>0.90176914521623464</v>
      </c>
      <c r="I22" s="34">
        <v>0.90176914521623464</v>
      </c>
    </row>
    <row r="23" spans="1:9" x14ac:dyDescent="0.35">
      <c r="A23" s="10" t="s">
        <v>1269</v>
      </c>
      <c r="B23" s="22">
        <v>6411695762.6000004</v>
      </c>
      <c r="C23" s="22">
        <v>15623244006.970001</v>
      </c>
      <c r="D23" s="22">
        <v>14088559393.669998</v>
      </c>
      <c r="E23" s="22">
        <v>14088559393.669998</v>
      </c>
      <c r="F23" s="22">
        <v>14088559393.669998</v>
      </c>
      <c r="G23" s="22">
        <v>14088559393.669998</v>
      </c>
      <c r="H23" s="35">
        <v>0.90176914521623464</v>
      </c>
      <c r="I23" s="35">
        <v>0.90176914521623464</v>
      </c>
    </row>
    <row r="24" spans="1:9" x14ac:dyDescent="0.35">
      <c r="A24" s="47" t="s">
        <v>829</v>
      </c>
      <c r="B24" s="52">
        <v>2277207522</v>
      </c>
      <c r="C24" s="52">
        <v>2277207522</v>
      </c>
      <c r="D24" s="52">
        <v>2243950546.6999998</v>
      </c>
      <c r="E24" s="52">
        <v>2243950546.6999998</v>
      </c>
      <c r="F24" s="52">
        <v>2243950546.6999998</v>
      </c>
      <c r="G24" s="52">
        <v>2243950546.6999998</v>
      </c>
      <c r="H24" s="53">
        <v>0.98539572042569412</v>
      </c>
      <c r="I24" s="53">
        <v>0.98539572042569412</v>
      </c>
    </row>
    <row r="25" spans="1:9" x14ac:dyDescent="0.35">
      <c r="A25" s="47" t="s">
        <v>832</v>
      </c>
      <c r="B25" s="52">
        <v>400705976.60000002</v>
      </c>
      <c r="C25" s="52">
        <v>400705976.60000002</v>
      </c>
      <c r="D25" s="52">
        <v>400705976.60000002</v>
      </c>
      <c r="E25" s="52">
        <v>400705976.60000002</v>
      </c>
      <c r="F25" s="52">
        <v>400705976.60000002</v>
      </c>
      <c r="G25" s="52">
        <v>400705976.60000002</v>
      </c>
      <c r="H25" s="53">
        <v>1</v>
      </c>
      <c r="I25" s="53">
        <v>1</v>
      </c>
    </row>
    <row r="26" spans="1:9" x14ac:dyDescent="0.35">
      <c r="A26" s="47" t="s">
        <v>825</v>
      </c>
      <c r="B26" s="52">
        <v>0</v>
      </c>
      <c r="C26" s="52">
        <v>1500000000</v>
      </c>
      <c r="D26" s="52">
        <v>0</v>
      </c>
      <c r="E26" s="52">
        <v>0</v>
      </c>
      <c r="F26" s="52">
        <v>0</v>
      </c>
      <c r="G26" s="52">
        <v>0</v>
      </c>
      <c r="H26" s="53">
        <v>0</v>
      </c>
      <c r="I26" s="53">
        <v>0</v>
      </c>
    </row>
    <row r="27" spans="1:9" x14ac:dyDescent="0.35">
      <c r="A27" s="47" t="s">
        <v>827</v>
      </c>
      <c r="B27" s="52">
        <v>3732354626</v>
      </c>
      <c r="C27" s="52">
        <v>3732354626</v>
      </c>
      <c r="D27" s="52">
        <v>3732354626</v>
      </c>
      <c r="E27" s="52">
        <v>3732354626</v>
      </c>
      <c r="F27" s="52">
        <v>3732354626</v>
      </c>
      <c r="G27" s="52">
        <v>3732354626</v>
      </c>
      <c r="H27" s="53">
        <v>1</v>
      </c>
      <c r="I27" s="53">
        <v>1</v>
      </c>
    </row>
    <row r="28" spans="1:9" x14ac:dyDescent="0.35">
      <c r="A28" s="47" t="s">
        <v>831</v>
      </c>
      <c r="B28" s="52">
        <v>1427638</v>
      </c>
      <c r="C28" s="52">
        <v>1427638</v>
      </c>
      <c r="D28" s="52">
        <v>0</v>
      </c>
      <c r="E28" s="52">
        <v>0</v>
      </c>
      <c r="F28" s="52">
        <v>0</v>
      </c>
      <c r="G28" s="52">
        <v>0</v>
      </c>
      <c r="H28" s="53">
        <v>0</v>
      </c>
      <c r="I28" s="53">
        <v>0</v>
      </c>
    </row>
    <row r="29" spans="1:9" x14ac:dyDescent="0.35">
      <c r="A29" s="47" t="s">
        <v>833</v>
      </c>
      <c r="B29" s="52">
        <v>0</v>
      </c>
      <c r="C29" s="52">
        <v>7711548244.3699999</v>
      </c>
      <c r="D29" s="52">
        <v>7711548244.3699999</v>
      </c>
      <c r="E29" s="52">
        <v>7711548244.3699999</v>
      </c>
      <c r="F29" s="52">
        <v>7711548244.3699999</v>
      </c>
      <c r="G29" s="52">
        <v>7711548244.3699999</v>
      </c>
      <c r="H29" s="53">
        <v>1</v>
      </c>
      <c r="I29" s="53">
        <v>1</v>
      </c>
    </row>
    <row r="30" spans="1:9" x14ac:dyDescent="0.35">
      <c r="A30" s="14" t="s">
        <v>1100</v>
      </c>
      <c r="B30" s="21">
        <v>3434030537.4000001</v>
      </c>
      <c r="C30" s="21">
        <v>7248658667.2999992</v>
      </c>
      <c r="D30" s="21">
        <v>6728054540.7999992</v>
      </c>
      <c r="E30" s="21">
        <v>6728054540.7999992</v>
      </c>
      <c r="F30" s="21">
        <v>6728054540.7999992</v>
      </c>
      <c r="G30" s="21">
        <v>6728054540.7999992</v>
      </c>
      <c r="H30" s="34">
        <v>0.92817924661723439</v>
      </c>
      <c r="I30" s="34">
        <v>0.92817924661723439</v>
      </c>
    </row>
    <row r="31" spans="1:9" ht="29" x14ac:dyDescent="0.35">
      <c r="A31" s="10" t="s">
        <v>1270</v>
      </c>
      <c r="B31" s="22">
        <v>3434030537.4000001</v>
      </c>
      <c r="C31" s="22">
        <v>7248658667.2999992</v>
      </c>
      <c r="D31" s="22">
        <v>6728054540.7999992</v>
      </c>
      <c r="E31" s="22">
        <v>6728054540.7999992</v>
      </c>
      <c r="F31" s="22">
        <v>6728054540.7999992</v>
      </c>
      <c r="G31" s="22">
        <v>6728054540.7999992</v>
      </c>
      <c r="H31" s="35">
        <v>0.92817924661723439</v>
      </c>
      <c r="I31" s="35">
        <v>0.92817924661723439</v>
      </c>
    </row>
    <row r="32" spans="1:9" x14ac:dyDescent="0.35">
      <c r="A32" s="47" t="s">
        <v>829</v>
      </c>
      <c r="B32" s="52">
        <v>716156043</v>
      </c>
      <c r="C32" s="52">
        <v>716156043</v>
      </c>
      <c r="D32" s="52">
        <v>495551917.24000001</v>
      </c>
      <c r="E32" s="52">
        <v>495551917.24000001</v>
      </c>
      <c r="F32" s="52">
        <v>495551917.24000001</v>
      </c>
      <c r="G32" s="52">
        <v>495551917.24000001</v>
      </c>
      <c r="H32" s="53">
        <v>0.69196081228906148</v>
      </c>
      <c r="I32" s="53">
        <v>0.69196081228906148</v>
      </c>
    </row>
    <row r="33" spans="1:9" x14ac:dyDescent="0.35">
      <c r="A33" s="47" t="s">
        <v>832</v>
      </c>
      <c r="B33" s="52">
        <v>286853066.39999998</v>
      </c>
      <c r="C33" s="52">
        <v>286853066.39999998</v>
      </c>
      <c r="D33" s="52">
        <v>286853066</v>
      </c>
      <c r="E33" s="52">
        <v>286853066</v>
      </c>
      <c r="F33" s="52">
        <v>286853066</v>
      </c>
      <c r="G33" s="52">
        <v>286853066</v>
      </c>
      <c r="H33" s="53">
        <v>0.99999999860555799</v>
      </c>
      <c r="I33" s="53">
        <v>0.99999999860555799</v>
      </c>
    </row>
    <row r="34" spans="1:9" x14ac:dyDescent="0.35">
      <c r="A34" s="47" t="s">
        <v>827</v>
      </c>
      <c r="B34" s="52">
        <v>2431021428</v>
      </c>
      <c r="C34" s="52">
        <v>2431021428</v>
      </c>
      <c r="D34" s="52">
        <v>2431021427.6599998</v>
      </c>
      <c r="E34" s="52">
        <v>2431021427.6599998</v>
      </c>
      <c r="F34" s="52">
        <v>2431021427.6599998</v>
      </c>
      <c r="G34" s="52">
        <v>2431021427.6599998</v>
      </c>
      <c r="H34" s="53">
        <v>0.99999999986014099</v>
      </c>
      <c r="I34" s="53">
        <v>0.99999999986014099</v>
      </c>
    </row>
    <row r="35" spans="1:9" x14ac:dyDescent="0.35">
      <c r="A35" s="47" t="s">
        <v>158</v>
      </c>
      <c r="B35" s="52">
        <v>0</v>
      </c>
      <c r="C35" s="52">
        <v>1123458631</v>
      </c>
      <c r="D35" s="52">
        <v>1123458631</v>
      </c>
      <c r="E35" s="52">
        <v>1123458631</v>
      </c>
      <c r="F35" s="52">
        <v>1123458631</v>
      </c>
      <c r="G35" s="52">
        <v>1123458631</v>
      </c>
      <c r="H35" s="53">
        <v>1</v>
      </c>
      <c r="I35" s="53">
        <v>1</v>
      </c>
    </row>
    <row r="36" spans="1:9" x14ac:dyDescent="0.35">
      <c r="A36" s="47" t="s">
        <v>833</v>
      </c>
      <c r="B36" s="52">
        <v>0</v>
      </c>
      <c r="C36" s="52">
        <v>2391169498.9000001</v>
      </c>
      <c r="D36" s="52">
        <v>2391169498.9000001</v>
      </c>
      <c r="E36" s="52">
        <v>2391169498.9000001</v>
      </c>
      <c r="F36" s="52">
        <v>2391169498.9000001</v>
      </c>
      <c r="G36" s="52">
        <v>2391169498.9000001</v>
      </c>
      <c r="H36" s="53">
        <v>1</v>
      </c>
      <c r="I36" s="53">
        <v>1</v>
      </c>
    </row>
    <row r="37" spans="1:9" x14ac:dyDescent="0.35">
      <c r="A37" s="47" t="s">
        <v>823</v>
      </c>
      <c r="B37" s="52">
        <v>0</v>
      </c>
      <c r="C37" s="52">
        <v>300000000</v>
      </c>
      <c r="D37" s="52">
        <v>0</v>
      </c>
      <c r="E37" s="52">
        <v>0</v>
      </c>
      <c r="F37" s="52">
        <v>0</v>
      </c>
      <c r="G37" s="52">
        <v>0</v>
      </c>
      <c r="H37" s="53">
        <v>0</v>
      </c>
      <c r="I37" s="53">
        <v>0</v>
      </c>
    </row>
    <row r="38" spans="1:9" x14ac:dyDescent="0.35">
      <c r="A38" s="47" t="s">
        <v>1128</v>
      </c>
      <c r="B38" s="52">
        <v>12802884963</v>
      </c>
      <c r="C38" s="52">
        <v>29909829560.770004</v>
      </c>
      <c r="D38" s="52">
        <v>24454570763.970001</v>
      </c>
      <c r="E38" s="52">
        <v>24454570763.970001</v>
      </c>
      <c r="F38" s="52">
        <v>24454570763.970001</v>
      </c>
      <c r="G38" s="52">
        <v>24454570763.970001</v>
      </c>
      <c r="H38" s="53">
        <v>0.81760983339219129</v>
      </c>
      <c r="I38" s="53">
        <v>0.81760983339219129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E657-FE74-4D5E-863C-1CADFCA7164C}">
  <dimension ref="A1:I96"/>
  <sheetViews>
    <sheetView workbookViewId="0">
      <selection activeCell="I4" sqref="I4"/>
    </sheetView>
  </sheetViews>
  <sheetFormatPr baseColWidth="10" defaultRowHeight="14.5" x14ac:dyDescent="0.35"/>
  <cols>
    <col min="1" max="1" width="100.26953125" style="48" customWidth="1"/>
    <col min="2" max="3" width="18.7265625" style="50" bestFit="1" customWidth="1"/>
    <col min="4" max="4" width="19" style="50" bestFit="1" customWidth="1"/>
    <col min="5" max="7" width="18.7265625" style="50" bestFit="1" customWidth="1"/>
    <col min="8" max="8" width="17.81640625" style="54" bestFit="1" customWidth="1"/>
    <col min="9" max="9" width="17.54296875" style="54" bestFit="1" customWidth="1"/>
  </cols>
  <sheetData>
    <row r="1" spans="1:9" x14ac:dyDescent="0.35">
      <c r="A1" s="45" t="s">
        <v>2</v>
      </c>
      <c r="B1" s="49" t="s">
        <v>1473</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1116</v>
      </c>
      <c r="B4" s="18">
        <v>22770767895</v>
      </c>
      <c r="C4" s="18">
        <v>51391707049.470001</v>
      </c>
      <c r="D4" s="18">
        <v>28689485156.520004</v>
      </c>
      <c r="E4" s="18">
        <v>19497063893.510002</v>
      </c>
      <c r="F4" s="18">
        <v>13671782243.549999</v>
      </c>
      <c r="G4" s="18">
        <v>13130162376.879999</v>
      </c>
      <c r="H4" s="31">
        <v>0.37938151917666402</v>
      </c>
      <c r="I4" s="31">
        <v>0.26603090320369099</v>
      </c>
    </row>
    <row r="5" spans="1:9" x14ac:dyDescent="0.35">
      <c r="A5" s="8" t="s">
        <v>906</v>
      </c>
      <c r="B5" s="19">
        <v>500000000</v>
      </c>
      <c r="C5" s="19">
        <v>23189149673.779999</v>
      </c>
      <c r="D5" s="19">
        <v>5356926443.3299999</v>
      </c>
      <c r="E5" s="19">
        <v>1141022639</v>
      </c>
      <c r="F5" s="19">
        <v>701255275.35000002</v>
      </c>
      <c r="G5" s="19">
        <v>689721942.35000002</v>
      </c>
      <c r="H5" s="32">
        <v>4.9205022825401644E-2</v>
      </c>
      <c r="I5" s="32">
        <v>3.0240663638602939E-2</v>
      </c>
    </row>
    <row r="6" spans="1:9" x14ac:dyDescent="0.35">
      <c r="A6" s="9" t="s">
        <v>914</v>
      </c>
      <c r="B6" s="20">
        <v>500000000</v>
      </c>
      <c r="C6" s="20">
        <v>23189149673.779999</v>
      </c>
      <c r="D6" s="20">
        <v>5356926443.3299999</v>
      </c>
      <c r="E6" s="20">
        <v>1141022639</v>
      </c>
      <c r="F6" s="20">
        <v>701255275.35000002</v>
      </c>
      <c r="G6" s="20">
        <v>689721942.35000002</v>
      </c>
      <c r="H6" s="33">
        <v>4.9205022825401644E-2</v>
      </c>
      <c r="I6" s="33">
        <v>3.0240663638602939E-2</v>
      </c>
    </row>
    <row r="7" spans="1:9" x14ac:dyDescent="0.35">
      <c r="A7" s="14" t="s">
        <v>942</v>
      </c>
      <c r="B7" s="21">
        <v>500000000</v>
      </c>
      <c r="C7" s="21">
        <v>23189149673.779999</v>
      </c>
      <c r="D7" s="21">
        <v>5356926443.3299999</v>
      </c>
      <c r="E7" s="21">
        <v>1141022639</v>
      </c>
      <c r="F7" s="21">
        <v>701255275.35000002</v>
      </c>
      <c r="G7" s="21">
        <v>689721942.35000002</v>
      </c>
      <c r="H7" s="34">
        <v>4.9205022825401644E-2</v>
      </c>
      <c r="I7" s="34">
        <v>3.0240663638602939E-2</v>
      </c>
    </row>
    <row r="8" spans="1:9" x14ac:dyDescent="0.35">
      <c r="A8" s="10" t="s">
        <v>1235</v>
      </c>
      <c r="B8" s="22">
        <v>500000000</v>
      </c>
      <c r="C8" s="22">
        <v>23189149673.779999</v>
      </c>
      <c r="D8" s="22">
        <v>5356926443.3299999</v>
      </c>
      <c r="E8" s="22">
        <v>1141022639</v>
      </c>
      <c r="F8" s="22">
        <v>701255275.35000002</v>
      </c>
      <c r="G8" s="22">
        <v>689721942.35000002</v>
      </c>
      <c r="H8" s="35">
        <v>4.9205022825401644E-2</v>
      </c>
      <c r="I8" s="35">
        <v>3.0240663638602939E-2</v>
      </c>
    </row>
    <row r="9" spans="1:9" x14ac:dyDescent="0.35">
      <c r="A9" s="47" t="s">
        <v>49</v>
      </c>
      <c r="B9" s="52">
        <v>300000000</v>
      </c>
      <c r="C9" s="52">
        <v>584217110</v>
      </c>
      <c r="D9" s="52">
        <v>584217110</v>
      </c>
      <c r="E9" s="52">
        <v>580666991</v>
      </c>
      <c r="F9" s="52">
        <v>492921942.35000002</v>
      </c>
      <c r="G9" s="52">
        <v>492921942.35000002</v>
      </c>
      <c r="H9" s="53">
        <v>0.9939232882104394</v>
      </c>
      <c r="I9" s="53">
        <v>0.84373075336667225</v>
      </c>
    </row>
    <row r="10" spans="1:9" x14ac:dyDescent="0.35">
      <c r="A10" s="47" t="s">
        <v>114</v>
      </c>
      <c r="B10" s="52">
        <v>0</v>
      </c>
      <c r="C10" s="52">
        <v>16783968656</v>
      </c>
      <c r="D10" s="52">
        <v>0</v>
      </c>
      <c r="E10" s="52">
        <v>0</v>
      </c>
      <c r="F10" s="52">
        <v>0</v>
      </c>
      <c r="G10" s="52">
        <v>0</v>
      </c>
      <c r="H10" s="53">
        <v>0</v>
      </c>
      <c r="I10" s="53">
        <v>0</v>
      </c>
    </row>
    <row r="11" spans="1:9" x14ac:dyDescent="0.35">
      <c r="A11" s="47" t="s">
        <v>150</v>
      </c>
      <c r="B11" s="52">
        <v>200000000</v>
      </c>
      <c r="C11" s="52">
        <v>200000000</v>
      </c>
      <c r="D11" s="52">
        <v>200000000</v>
      </c>
      <c r="E11" s="52">
        <v>199400000</v>
      </c>
      <c r="F11" s="52">
        <v>192400000</v>
      </c>
      <c r="G11" s="52">
        <v>190200000</v>
      </c>
      <c r="H11" s="53">
        <v>0.997</v>
      </c>
      <c r="I11" s="53">
        <v>0.96199999999999997</v>
      </c>
    </row>
    <row r="12" spans="1:9" x14ac:dyDescent="0.35">
      <c r="A12" s="47" t="s">
        <v>159</v>
      </c>
      <c r="B12" s="52">
        <v>0</v>
      </c>
      <c r="C12" s="52">
        <v>295947064</v>
      </c>
      <c r="D12" s="52">
        <v>93300000</v>
      </c>
      <c r="E12" s="52">
        <v>26026666</v>
      </c>
      <c r="F12" s="52">
        <v>15933333</v>
      </c>
      <c r="G12" s="52">
        <v>6600000</v>
      </c>
      <c r="H12" s="53">
        <v>8.7943653328488497E-2</v>
      </c>
      <c r="I12" s="53">
        <v>5.3838456055776245E-2</v>
      </c>
    </row>
    <row r="13" spans="1:9" x14ac:dyDescent="0.35">
      <c r="A13" s="47" t="s">
        <v>160</v>
      </c>
      <c r="B13" s="52">
        <v>0</v>
      </c>
      <c r="C13" s="52">
        <v>656122025.13</v>
      </c>
      <c r="D13" s="52">
        <v>360000000</v>
      </c>
      <c r="E13" s="52">
        <v>334928982</v>
      </c>
      <c r="F13" s="52">
        <v>0</v>
      </c>
      <c r="G13" s="52">
        <v>0</v>
      </c>
      <c r="H13" s="53">
        <v>0.51046751849800986</v>
      </c>
      <c r="I13" s="53">
        <v>0</v>
      </c>
    </row>
    <row r="14" spans="1:9" x14ac:dyDescent="0.35">
      <c r="A14" s="47" t="s">
        <v>156</v>
      </c>
      <c r="B14" s="52">
        <v>0</v>
      </c>
      <c r="C14" s="52">
        <v>4668894818.6499996</v>
      </c>
      <c r="D14" s="52">
        <v>4119409333.3299999</v>
      </c>
      <c r="E14" s="52">
        <v>0</v>
      </c>
      <c r="F14" s="52">
        <v>0</v>
      </c>
      <c r="G14" s="52">
        <v>0</v>
      </c>
      <c r="H14" s="53">
        <v>0</v>
      </c>
      <c r="I14" s="53">
        <v>0</v>
      </c>
    </row>
    <row r="15" spans="1:9" x14ac:dyDescent="0.35">
      <c r="A15" s="8" t="s">
        <v>933</v>
      </c>
      <c r="B15" s="19">
        <v>21620767894</v>
      </c>
      <c r="C15" s="19">
        <v>26374056372.689999</v>
      </c>
      <c r="D15" s="19">
        <v>21509829523.360001</v>
      </c>
      <c r="E15" s="19">
        <v>17763229733.68</v>
      </c>
      <c r="F15" s="19">
        <v>12400548780.369999</v>
      </c>
      <c r="G15" s="19">
        <v>11917062246.699999</v>
      </c>
      <c r="H15" s="32">
        <v>0.673511479715862</v>
      </c>
      <c r="I15" s="32">
        <v>0.47017980871575787</v>
      </c>
    </row>
    <row r="16" spans="1:9" x14ac:dyDescent="0.35">
      <c r="A16" s="9" t="s">
        <v>934</v>
      </c>
      <c r="B16" s="20">
        <v>15762767894</v>
      </c>
      <c r="C16" s="20">
        <v>22441899413.52</v>
      </c>
      <c r="D16" s="20">
        <v>17894854431.360001</v>
      </c>
      <c r="E16" s="20">
        <v>14708578377.570002</v>
      </c>
      <c r="F16" s="20">
        <v>9827678120.789999</v>
      </c>
      <c r="G16" s="20">
        <v>9618151454.1199989</v>
      </c>
      <c r="H16" s="33">
        <v>0.65540701820938108</v>
      </c>
      <c r="I16" s="33">
        <v>0.43791650339852106</v>
      </c>
    </row>
    <row r="17" spans="1:9" x14ac:dyDescent="0.35">
      <c r="A17" s="14" t="s">
        <v>936</v>
      </c>
      <c r="B17" s="21">
        <v>8668448024</v>
      </c>
      <c r="C17" s="21">
        <v>13077175358.02</v>
      </c>
      <c r="D17" s="21">
        <v>10195172764.700001</v>
      </c>
      <c r="E17" s="21">
        <v>7384043003.6000004</v>
      </c>
      <c r="F17" s="21">
        <v>3118491670.6999998</v>
      </c>
      <c r="G17" s="21">
        <v>3118491670.6999998</v>
      </c>
      <c r="H17" s="34">
        <v>0.56465121874132373</v>
      </c>
      <c r="I17" s="34">
        <v>0.23846829191500318</v>
      </c>
    </row>
    <row r="18" spans="1:9" ht="29" x14ac:dyDescent="0.35">
      <c r="A18" s="10" t="s">
        <v>1236</v>
      </c>
      <c r="B18" s="22">
        <v>1782298304</v>
      </c>
      <c r="C18" s="22">
        <v>2182298304</v>
      </c>
      <c r="D18" s="22">
        <v>1486904612.1800001</v>
      </c>
      <c r="E18" s="22">
        <v>1312556273</v>
      </c>
      <c r="F18" s="22">
        <v>0</v>
      </c>
      <c r="G18" s="22">
        <v>0</v>
      </c>
      <c r="H18" s="35">
        <v>0.60145593780381734</v>
      </c>
      <c r="I18" s="35">
        <v>0</v>
      </c>
    </row>
    <row r="19" spans="1:9" x14ac:dyDescent="0.35">
      <c r="A19" s="47" t="s">
        <v>136</v>
      </c>
      <c r="B19" s="52">
        <v>1782298304</v>
      </c>
      <c r="C19" s="52">
        <v>1782298304</v>
      </c>
      <c r="D19" s="52">
        <v>1086904612.1800001</v>
      </c>
      <c r="E19" s="52">
        <v>950799903</v>
      </c>
      <c r="F19" s="52">
        <v>0</v>
      </c>
      <c r="G19" s="52">
        <v>0</v>
      </c>
      <c r="H19" s="53">
        <v>0.53346844401194027</v>
      </c>
      <c r="I19" s="53">
        <v>0</v>
      </c>
    </row>
    <row r="20" spans="1:9" x14ac:dyDescent="0.35">
      <c r="A20" s="47" t="s">
        <v>155</v>
      </c>
      <c r="B20" s="52">
        <v>0</v>
      </c>
      <c r="C20" s="52">
        <v>400000000</v>
      </c>
      <c r="D20" s="52">
        <v>400000000</v>
      </c>
      <c r="E20" s="52">
        <v>361756370</v>
      </c>
      <c r="F20" s="52">
        <v>0</v>
      </c>
      <c r="G20" s="52">
        <v>0</v>
      </c>
      <c r="H20" s="53">
        <v>0.90439092499999996</v>
      </c>
      <c r="I20" s="53">
        <v>0</v>
      </c>
    </row>
    <row r="21" spans="1:9" ht="43.5" x14ac:dyDescent="0.35">
      <c r="A21" s="10" t="s">
        <v>1237</v>
      </c>
      <c r="B21" s="22">
        <v>2346140435</v>
      </c>
      <c r="C21" s="22">
        <v>1723159626.0799999</v>
      </c>
      <c r="D21" s="22">
        <v>1349100767.5</v>
      </c>
      <c r="E21" s="22">
        <v>1325358400</v>
      </c>
      <c r="F21" s="22">
        <v>0</v>
      </c>
      <c r="G21" s="22">
        <v>0</v>
      </c>
      <c r="H21" s="35">
        <v>0.76914429745260782</v>
      </c>
      <c r="I21" s="35">
        <v>0</v>
      </c>
    </row>
    <row r="22" spans="1:9" x14ac:dyDescent="0.35">
      <c r="A22" s="47" t="s">
        <v>136</v>
      </c>
      <c r="B22" s="52">
        <v>2196140435</v>
      </c>
      <c r="C22" s="52">
        <v>0</v>
      </c>
      <c r="D22" s="52">
        <v>0</v>
      </c>
      <c r="E22" s="52">
        <v>0</v>
      </c>
      <c r="F22" s="52">
        <v>0</v>
      </c>
      <c r="G22" s="52">
        <v>0</v>
      </c>
      <c r="H22" s="53">
        <v>0</v>
      </c>
      <c r="I22" s="53">
        <v>0</v>
      </c>
    </row>
    <row r="23" spans="1:9" x14ac:dyDescent="0.35">
      <c r="A23" s="47" t="s">
        <v>154</v>
      </c>
      <c r="B23" s="52">
        <v>150000000</v>
      </c>
      <c r="C23" s="52">
        <v>150000000</v>
      </c>
      <c r="D23" s="52">
        <v>0</v>
      </c>
      <c r="E23" s="52">
        <v>0</v>
      </c>
      <c r="F23" s="52">
        <v>0</v>
      </c>
      <c r="G23" s="52">
        <v>0</v>
      </c>
      <c r="H23" s="53">
        <v>0</v>
      </c>
      <c r="I23" s="53">
        <v>0</v>
      </c>
    </row>
    <row r="24" spans="1:9" x14ac:dyDescent="0.35">
      <c r="A24" s="47" t="s">
        <v>155</v>
      </c>
      <c r="B24" s="52">
        <v>0</v>
      </c>
      <c r="C24" s="52">
        <v>1573159626.0799999</v>
      </c>
      <c r="D24" s="52">
        <v>1349100767.5</v>
      </c>
      <c r="E24" s="52">
        <v>1325358400</v>
      </c>
      <c r="F24" s="52">
        <v>0</v>
      </c>
      <c r="G24" s="52">
        <v>0</v>
      </c>
      <c r="H24" s="53">
        <v>0.8424818295791946</v>
      </c>
      <c r="I24" s="53">
        <v>0</v>
      </c>
    </row>
    <row r="25" spans="1:9" ht="29" x14ac:dyDescent="0.35">
      <c r="A25" s="10" t="s">
        <v>1238</v>
      </c>
      <c r="B25" s="22">
        <v>2000000000</v>
      </c>
      <c r="C25" s="22">
        <v>5360827760.0200005</v>
      </c>
      <c r="D25" s="22">
        <v>5298269081.0200005</v>
      </c>
      <c r="E25" s="22">
        <v>2931760332</v>
      </c>
      <c r="F25" s="22">
        <v>2900025956.0999999</v>
      </c>
      <c r="G25" s="22">
        <v>2900025956.0999999</v>
      </c>
      <c r="H25" s="35">
        <v>0.54688575407411744</v>
      </c>
      <c r="I25" s="35">
        <v>0.54096607574819389</v>
      </c>
    </row>
    <row r="26" spans="1:9" x14ac:dyDescent="0.35">
      <c r="A26" s="47" t="s">
        <v>136</v>
      </c>
      <c r="B26" s="52">
        <v>2000000000</v>
      </c>
      <c r="C26" s="52">
        <v>2000000000</v>
      </c>
      <c r="D26" s="52">
        <v>1937441321</v>
      </c>
      <c r="E26" s="52">
        <v>1937441321</v>
      </c>
      <c r="F26" s="52">
        <v>1910609541.5</v>
      </c>
      <c r="G26" s="52">
        <v>1910609541.5</v>
      </c>
      <c r="H26" s="53">
        <v>0.96872066050000005</v>
      </c>
      <c r="I26" s="53">
        <v>0.95530477074999998</v>
      </c>
    </row>
    <row r="27" spans="1:9" x14ac:dyDescent="0.35">
      <c r="A27" s="47" t="s">
        <v>155</v>
      </c>
      <c r="B27" s="52">
        <v>0</v>
      </c>
      <c r="C27" s="52">
        <v>3360827760.02</v>
      </c>
      <c r="D27" s="52">
        <v>3360827760.02</v>
      </c>
      <c r="E27" s="52">
        <v>994319011</v>
      </c>
      <c r="F27" s="52">
        <v>989416414.60000002</v>
      </c>
      <c r="G27" s="52">
        <v>989416414.60000002</v>
      </c>
      <c r="H27" s="53">
        <v>0.29585539099274843</v>
      </c>
      <c r="I27" s="53">
        <v>0.29439664429399742</v>
      </c>
    </row>
    <row r="28" spans="1:9" ht="29" x14ac:dyDescent="0.35">
      <c r="A28" s="10" t="s">
        <v>1239</v>
      </c>
      <c r="B28" s="22">
        <v>846140435</v>
      </c>
      <c r="C28" s="22">
        <v>1339202073.6400001</v>
      </c>
      <c r="D28" s="22">
        <v>933871584</v>
      </c>
      <c r="E28" s="22">
        <v>761696324.60000002</v>
      </c>
      <c r="F28" s="22">
        <v>79665714.599999994</v>
      </c>
      <c r="G28" s="22">
        <v>79665714.599999994</v>
      </c>
      <c r="H28" s="35">
        <v>0.56876877626815614</v>
      </c>
      <c r="I28" s="35">
        <v>5.9487448659234582E-2</v>
      </c>
    </row>
    <row r="29" spans="1:9" x14ac:dyDescent="0.35">
      <c r="A29" s="47" t="s">
        <v>136</v>
      </c>
      <c r="B29" s="52">
        <v>846140435</v>
      </c>
      <c r="C29" s="52">
        <v>42280870</v>
      </c>
      <c r="D29" s="52">
        <v>0</v>
      </c>
      <c r="E29" s="52">
        <v>0</v>
      </c>
      <c r="F29" s="52">
        <v>0</v>
      </c>
      <c r="G29" s="52">
        <v>0</v>
      </c>
      <c r="H29" s="53">
        <v>0</v>
      </c>
      <c r="I29" s="53">
        <v>0</v>
      </c>
    </row>
    <row r="30" spans="1:9" x14ac:dyDescent="0.35">
      <c r="A30" s="47" t="s">
        <v>155</v>
      </c>
      <c r="B30" s="52">
        <v>0</v>
      </c>
      <c r="C30" s="52">
        <v>1296921203.6400001</v>
      </c>
      <c r="D30" s="52">
        <v>933871584</v>
      </c>
      <c r="E30" s="52">
        <v>761696324.60000002</v>
      </c>
      <c r="F30" s="52">
        <v>79665714.599999994</v>
      </c>
      <c r="G30" s="52">
        <v>79665714.599999994</v>
      </c>
      <c r="H30" s="53">
        <v>0.58731118163708573</v>
      </c>
      <c r="I30" s="53">
        <v>6.1426796305285511E-2</v>
      </c>
    </row>
    <row r="31" spans="1:9" ht="29" x14ac:dyDescent="0.35">
      <c r="A31" s="10" t="s">
        <v>1240</v>
      </c>
      <c r="B31" s="22">
        <v>763842130</v>
      </c>
      <c r="C31" s="22">
        <v>1541660874.28</v>
      </c>
      <c r="D31" s="22">
        <v>467000000</v>
      </c>
      <c r="E31" s="22">
        <v>452000000</v>
      </c>
      <c r="F31" s="22">
        <v>10000000</v>
      </c>
      <c r="G31" s="22">
        <v>10000000</v>
      </c>
      <c r="H31" s="35">
        <v>0.29319029077072284</v>
      </c>
      <c r="I31" s="35">
        <v>6.4865108577593549E-3</v>
      </c>
    </row>
    <row r="32" spans="1:9" x14ac:dyDescent="0.35">
      <c r="A32" s="47" t="s">
        <v>136</v>
      </c>
      <c r="B32" s="52">
        <v>763842130</v>
      </c>
      <c r="C32" s="52">
        <v>763842130</v>
      </c>
      <c r="D32" s="52">
        <v>0</v>
      </c>
      <c r="E32" s="52">
        <v>0</v>
      </c>
      <c r="F32" s="52">
        <v>0</v>
      </c>
      <c r="G32" s="52">
        <v>0</v>
      </c>
      <c r="H32" s="53">
        <v>0</v>
      </c>
      <c r="I32" s="53">
        <v>0</v>
      </c>
    </row>
    <row r="33" spans="1:9" x14ac:dyDescent="0.35">
      <c r="A33" s="47" t="s">
        <v>155</v>
      </c>
      <c r="B33" s="52">
        <v>0</v>
      </c>
      <c r="C33" s="52">
        <v>777818744.27999997</v>
      </c>
      <c r="D33" s="52">
        <v>467000000</v>
      </c>
      <c r="E33" s="52">
        <v>452000000</v>
      </c>
      <c r="F33" s="52">
        <v>10000000</v>
      </c>
      <c r="G33" s="52">
        <v>10000000</v>
      </c>
      <c r="H33" s="53">
        <v>0.58111224925339233</v>
      </c>
      <c r="I33" s="53">
        <v>1.2856465691446734E-2</v>
      </c>
    </row>
    <row r="34" spans="1:9" ht="29" x14ac:dyDescent="0.35">
      <c r="A34" s="10" t="s">
        <v>1241</v>
      </c>
      <c r="B34" s="22">
        <v>800000000</v>
      </c>
      <c r="C34" s="22">
        <v>800000000</v>
      </c>
      <c r="D34" s="22">
        <v>530000000</v>
      </c>
      <c r="E34" s="22">
        <v>471871674</v>
      </c>
      <c r="F34" s="22">
        <v>0</v>
      </c>
      <c r="G34" s="22">
        <v>0</v>
      </c>
      <c r="H34" s="35">
        <v>0.58983959249999995</v>
      </c>
      <c r="I34" s="35">
        <v>0</v>
      </c>
    </row>
    <row r="35" spans="1:9" x14ac:dyDescent="0.35">
      <c r="A35" s="47" t="s">
        <v>136</v>
      </c>
      <c r="B35" s="52">
        <v>800000000</v>
      </c>
      <c r="C35" s="52">
        <v>800000000</v>
      </c>
      <c r="D35" s="52">
        <v>530000000</v>
      </c>
      <c r="E35" s="52">
        <v>471871674</v>
      </c>
      <c r="F35" s="52">
        <v>0</v>
      </c>
      <c r="G35" s="52">
        <v>0</v>
      </c>
      <c r="H35" s="53">
        <v>0.58983959249999995</v>
      </c>
      <c r="I35" s="53">
        <v>0</v>
      </c>
    </row>
    <row r="36" spans="1:9" ht="29" x14ac:dyDescent="0.35">
      <c r="A36" s="10" t="s">
        <v>1242</v>
      </c>
      <c r="B36" s="22">
        <v>130026720</v>
      </c>
      <c r="C36" s="22">
        <v>130026720</v>
      </c>
      <c r="D36" s="22">
        <v>130026720</v>
      </c>
      <c r="E36" s="22">
        <v>128800000</v>
      </c>
      <c r="F36" s="22">
        <v>128800000</v>
      </c>
      <c r="G36" s="22">
        <v>128800000</v>
      </c>
      <c r="H36" s="35">
        <v>0.99056563143329313</v>
      </c>
      <c r="I36" s="35">
        <v>0.99056563143329313</v>
      </c>
    </row>
    <row r="37" spans="1:9" x14ac:dyDescent="0.35">
      <c r="A37" s="47" t="s">
        <v>136</v>
      </c>
      <c r="B37" s="52">
        <v>130026720</v>
      </c>
      <c r="C37" s="52">
        <v>130026720</v>
      </c>
      <c r="D37" s="52">
        <v>130026720</v>
      </c>
      <c r="E37" s="52">
        <v>128800000</v>
      </c>
      <c r="F37" s="52">
        <v>128800000</v>
      </c>
      <c r="G37" s="52">
        <v>128800000</v>
      </c>
      <c r="H37" s="53">
        <v>0.99056563143329313</v>
      </c>
      <c r="I37" s="53">
        <v>0.99056563143329313</v>
      </c>
    </row>
    <row r="38" spans="1:9" x14ac:dyDescent="0.35">
      <c r="A38" s="14" t="s">
        <v>947</v>
      </c>
      <c r="B38" s="21">
        <v>400000000</v>
      </c>
      <c r="C38" s="21">
        <v>623268913.76999998</v>
      </c>
      <c r="D38" s="21">
        <v>400000000</v>
      </c>
      <c r="E38" s="21">
        <v>331900000</v>
      </c>
      <c r="F38" s="21">
        <v>317900000</v>
      </c>
      <c r="G38" s="21">
        <v>312600000</v>
      </c>
      <c r="H38" s="34">
        <v>0.53251492681131607</v>
      </c>
      <c r="I38" s="34">
        <v>0.51005271236311356</v>
      </c>
    </row>
    <row r="39" spans="1:9" ht="29" x14ac:dyDescent="0.35">
      <c r="A39" s="10" t="s">
        <v>1243</v>
      </c>
      <c r="B39" s="22">
        <v>400000000</v>
      </c>
      <c r="C39" s="22">
        <v>623268913.76999998</v>
      </c>
      <c r="D39" s="22">
        <v>400000000</v>
      </c>
      <c r="E39" s="22">
        <v>331900000</v>
      </c>
      <c r="F39" s="22">
        <v>317900000</v>
      </c>
      <c r="G39" s="22">
        <v>312600000</v>
      </c>
      <c r="H39" s="35">
        <v>0.53251492681131607</v>
      </c>
      <c r="I39" s="35">
        <v>0.51005271236311356</v>
      </c>
    </row>
    <row r="40" spans="1:9" x14ac:dyDescent="0.35">
      <c r="A40" s="47" t="s">
        <v>49</v>
      </c>
      <c r="B40" s="52">
        <v>400000000</v>
      </c>
      <c r="C40" s="52">
        <v>400000000</v>
      </c>
      <c r="D40" s="52">
        <v>400000000</v>
      </c>
      <c r="E40" s="52">
        <v>331900000</v>
      </c>
      <c r="F40" s="52">
        <v>317900000</v>
      </c>
      <c r="G40" s="52">
        <v>312600000</v>
      </c>
      <c r="H40" s="53">
        <v>0.82974999999999999</v>
      </c>
      <c r="I40" s="53">
        <v>0.79474999999999996</v>
      </c>
    </row>
    <row r="41" spans="1:9" x14ac:dyDescent="0.35">
      <c r="A41" s="47" t="s">
        <v>163</v>
      </c>
      <c r="B41" s="52">
        <v>0</v>
      </c>
      <c r="C41" s="52">
        <v>22560496.449999999</v>
      </c>
      <c r="D41" s="52">
        <v>0</v>
      </c>
      <c r="E41" s="52">
        <v>0</v>
      </c>
      <c r="F41" s="52">
        <v>0</v>
      </c>
      <c r="G41" s="52">
        <v>0</v>
      </c>
      <c r="H41" s="53">
        <v>0</v>
      </c>
      <c r="I41" s="53">
        <v>0</v>
      </c>
    </row>
    <row r="42" spans="1:9" x14ac:dyDescent="0.35">
      <c r="A42" s="47" t="s">
        <v>165</v>
      </c>
      <c r="B42" s="52">
        <v>0</v>
      </c>
      <c r="C42" s="52">
        <v>60392178.909999996</v>
      </c>
      <c r="D42" s="52">
        <v>0</v>
      </c>
      <c r="E42" s="52">
        <v>0</v>
      </c>
      <c r="F42" s="52">
        <v>0</v>
      </c>
      <c r="G42" s="52">
        <v>0</v>
      </c>
      <c r="H42" s="53">
        <v>0</v>
      </c>
      <c r="I42" s="53">
        <v>0</v>
      </c>
    </row>
    <row r="43" spans="1:9" x14ac:dyDescent="0.35">
      <c r="A43" s="47" t="s">
        <v>168</v>
      </c>
      <c r="B43" s="52">
        <v>0</v>
      </c>
      <c r="C43" s="52">
        <v>140316238.41</v>
      </c>
      <c r="D43" s="52">
        <v>0</v>
      </c>
      <c r="E43" s="52">
        <v>0</v>
      </c>
      <c r="F43" s="52">
        <v>0</v>
      </c>
      <c r="G43" s="52">
        <v>0</v>
      </c>
      <c r="H43" s="53">
        <v>0</v>
      </c>
      <c r="I43" s="53">
        <v>0</v>
      </c>
    </row>
    <row r="44" spans="1:9" ht="29" x14ac:dyDescent="0.35">
      <c r="A44" s="14" t="s">
        <v>937</v>
      </c>
      <c r="B44" s="21">
        <v>1851743355</v>
      </c>
      <c r="C44" s="21">
        <v>2952678626.73</v>
      </c>
      <c r="D44" s="21">
        <v>1739523442.03</v>
      </c>
      <c r="E44" s="21">
        <v>1606464585.03</v>
      </c>
      <c r="F44" s="21">
        <v>1490860652.03</v>
      </c>
      <c r="G44" s="21">
        <v>1448833985.3599999</v>
      </c>
      <c r="H44" s="34">
        <v>0.54407024539921223</v>
      </c>
      <c r="I44" s="34">
        <v>0.50491802207444492</v>
      </c>
    </row>
    <row r="45" spans="1:9" ht="43.5" x14ac:dyDescent="0.35">
      <c r="A45" s="10" t="s">
        <v>1244</v>
      </c>
      <c r="B45" s="22">
        <v>1851743355</v>
      </c>
      <c r="C45" s="22">
        <v>2952678626.73</v>
      </c>
      <c r="D45" s="22">
        <v>1739523442.03</v>
      </c>
      <c r="E45" s="22">
        <v>1606464585.03</v>
      </c>
      <c r="F45" s="22">
        <v>1490860652.03</v>
      </c>
      <c r="G45" s="22">
        <v>1448833985.3599999</v>
      </c>
      <c r="H45" s="35">
        <v>0.54407024539921223</v>
      </c>
      <c r="I45" s="35">
        <v>0.50491802207444492</v>
      </c>
    </row>
    <row r="46" spans="1:9" x14ac:dyDescent="0.35">
      <c r="A46" s="47" t="s">
        <v>49</v>
      </c>
      <c r="B46" s="52">
        <v>1500000000</v>
      </c>
      <c r="C46" s="52">
        <v>1700000000</v>
      </c>
      <c r="D46" s="52">
        <v>1699912190.6700001</v>
      </c>
      <c r="E46" s="52">
        <v>1566853333.6700001</v>
      </c>
      <c r="F46" s="52">
        <v>1465053333.6700001</v>
      </c>
      <c r="G46" s="52">
        <v>1423026667</v>
      </c>
      <c r="H46" s="53">
        <v>0.92167843157058826</v>
      </c>
      <c r="I46" s="53">
        <v>0.86179607862941177</v>
      </c>
    </row>
    <row r="47" spans="1:9" x14ac:dyDescent="0.35">
      <c r="A47" s="47" t="s">
        <v>151</v>
      </c>
      <c r="B47" s="52">
        <v>351743354</v>
      </c>
      <c r="C47" s="52">
        <v>351743354</v>
      </c>
      <c r="D47" s="52">
        <v>36016709.109999999</v>
      </c>
      <c r="E47" s="52">
        <v>36016709.109999999</v>
      </c>
      <c r="F47" s="52">
        <v>22212776.109999999</v>
      </c>
      <c r="G47" s="52">
        <v>22212776.109999999</v>
      </c>
      <c r="H47" s="53">
        <v>0.10239485323722705</v>
      </c>
      <c r="I47" s="53">
        <v>6.3150521132518678E-2</v>
      </c>
    </row>
    <row r="48" spans="1:9" x14ac:dyDescent="0.35">
      <c r="A48" s="47" t="s">
        <v>153</v>
      </c>
      <c r="B48" s="52">
        <v>1</v>
      </c>
      <c r="C48" s="52">
        <v>1</v>
      </c>
      <c r="D48" s="52">
        <v>0</v>
      </c>
      <c r="E48" s="52">
        <v>0</v>
      </c>
      <c r="F48" s="52">
        <v>0</v>
      </c>
      <c r="G48" s="52">
        <v>0</v>
      </c>
      <c r="H48" s="53">
        <v>0</v>
      </c>
      <c r="I48" s="53">
        <v>0</v>
      </c>
    </row>
    <row r="49" spans="1:9" x14ac:dyDescent="0.35">
      <c r="A49" s="47" t="s">
        <v>161</v>
      </c>
      <c r="B49" s="52">
        <v>0</v>
      </c>
      <c r="C49" s="52">
        <v>18219942.850000001</v>
      </c>
      <c r="D49" s="52">
        <v>3594542.25</v>
      </c>
      <c r="E49" s="52">
        <v>3594542.25</v>
      </c>
      <c r="F49" s="52">
        <v>3594542.25</v>
      </c>
      <c r="G49" s="52">
        <v>3594542.25</v>
      </c>
      <c r="H49" s="53">
        <v>0.19728614296943306</v>
      </c>
      <c r="I49" s="53">
        <v>0.19728614296943306</v>
      </c>
    </row>
    <row r="50" spans="1:9" x14ac:dyDescent="0.35">
      <c r="A50" s="47" t="s">
        <v>166</v>
      </c>
      <c r="B50" s="52">
        <v>0</v>
      </c>
      <c r="C50" s="52">
        <v>882715328.88</v>
      </c>
      <c r="D50" s="52">
        <v>0</v>
      </c>
      <c r="E50" s="52">
        <v>0</v>
      </c>
      <c r="F50" s="52">
        <v>0</v>
      </c>
      <c r="G50" s="52">
        <v>0</v>
      </c>
      <c r="H50" s="53">
        <v>0</v>
      </c>
      <c r="I50" s="53">
        <v>0</v>
      </c>
    </row>
    <row r="51" spans="1:9" ht="29" x14ac:dyDescent="0.35">
      <c r="A51" s="14" t="s">
        <v>949</v>
      </c>
      <c r="B51" s="21">
        <v>200000000</v>
      </c>
      <c r="C51" s="21">
        <v>200000000</v>
      </c>
      <c r="D51" s="21">
        <v>200000000</v>
      </c>
      <c r="E51" s="21">
        <v>192813332</v>
      </c>
      <c r="F51" s="21">
        <v>192813332</v>
      </c>
      <c r="G51" s="21">
        <v>189813332</v>
      </c>
      <c r="H51" s="34">
        <v>0.96406665999999996</v>
      </c>
      <c r="I51" s="34">
        <v>0.96406665999999996</v>
      </c>
    </row>
    <row r="52" spans="1:9" ht="29" x14ac:dyDescent="0.35">
      <c r="A52" s="10" t="s">
        <v>1245</v>
      </c>
      <c r="B52" s="22">
        <v>200000000</v>
      </c>
      <c r="C52" s="22">
        <v>200000000</v>
      </c>
      <c r="D52" s="22">
        <v>200000000</v>
      </c>
      <c r="E52" s="22">
        <v>192813332</v>
      </c>
      <c r="F52" s="22">
        <v>192813332</v>
      </c>
      <c r="G52" s="22">
        <v>189813332</v>
      </c>
      <c r="H52" s="35">
        <v>0.96406665999999996</v>
      </c>
      <c r="I52" s="35">
        <v>0.96406665999999996</v>
      </c>
    </row>
    <row r="53" spans="1:9" x14ac:dyDescent="0.35">
      <c r="A53" s="47" t="s">
        <v>49</v>
      </c>
      <c r="B53" s="52">
        <v>200000000</v>
      </c>
      <c r="C53" s="52">
        <v>200000000</v>
      </c>
      <c r="D53" s="52">
        <v>200000000</v>
      </c>
      <c r="E53" s="52">
        <v>192813332</v>
      </c>
      <c r="F53" s="52">
        <v>192813332</v>
      </c>
      <c r="G53" s="52">
        <v>189813332</v>
      </c>
      <c r="H53" s="53">
        <v>0.96406665999999996</v>
      </c>
      <c r="I53" s="53">
        <v>0.96406665999999996</v>
      </c>
    </row>
    <row r="54" spans="1:9" x14ac:dyDescent="0.35">
      <c r="A54" s="14" t="s">
        <v>935</v>
      </c>
      <c r="B54" s="21">
        <v>3992576515</v>
      </c>
      <c r="C54" s="21">
        <v>5052876515</v>
      </c>
      <c r="D54" s="21">
        <v>4824258224.6300001</v>
      </c>
      <c r="E54" s="21">
        <v>4671237458.9400005</v>
      </c>
      <c r="F54" s="21">
        <v>4314412468.0599995</v>
      </c>
      <c r="G54" s="21">
        <v>4159212468.0599999</v>
      </c>
      <c r="H54" s="34">
        <v>0.92447093157193461</v>
      </c>
      <c r="I54" s="34">
        <v>0.8538527421464206</v>
      </c>
    </row>
    <row r="55" spans="1:9" ht="29" x14ac:dyDescent="0.35">
      <c r="A55" s="10" t="s">
        <v>1246</v>
      </c>
      <c r="B55" s="22">
        <v>3992576515</v>
      </c>
      <c r="C55" s="22">
        <v>5052876515</v>
      </c>
      <c r="D55" s="22">
        <v>4824258224.6300001</v>
      </c>
      <c r="E55" s="22">
        <v>4671237458.9400005</v>
      </c>
      <c r="F55" s="22">
        <v>4314412468.0599995</v>
      </c>
      <c r="G55" s="22">
        <v>4159212468.0599999</v>
      </c>
      <c r="H55" s="35">
        <v>0.92447093157193461</v>
      </c>
      <c r="I55" s="35">
        <v>0.8538527421464206</v>
      </c>
    </row>
    <row r="56" spans="1:9" x14ac:dyDescent="0.35">
      <c r="A56" s="47" t="s">
        <v>49</v>
      </c>
      <c r="B56" s="52">
        <v>2000000000</v>
      </c>
      <c r="C56" s="52">
        <v>3054100000</v>
      </c>
      <c r="D56" s="52">
        <v>2826099999.6300001</v>
      </c>
      <c r="E56" s="52">
        <v>2676160943.9400001</v>
      </c>
      <c r="F56" s="52">
        <v>2319335953.0599999</v>
      </c>
      <c r="G56" s="52">
        <v>2164135953.0599999</v>
      </c>
      <c r="H56" s="53">
        <v>0.87625190528797359</v>
      </c>
      <c r="I56" s="53">
        <v>0.75941716154022465</v>
      </c>
    </row>
    <row r="57" spans="1:9" x14ac:dyDescent="0.35">
      <c r="A57" s="47" t="s">
        <v>152</v>
      </c>
      <c r="B57" s="52">
        <v>1992576515</v>
      </c>
      <c r="C57" s="52">
        <v>1992576515</v>
      </c>
      <c r="D57" s="52">
        <v>1992576515</v>
      </c>
      <c r="E57" s="52">
        <v>1992576515</v>
      </c>
      <c r="F57" s="52">
        <v>1992576515</v>
      </c>
      <c r="G57" s="52">
        <v>1992576515</v>
      </c>
      <c r="H57" s="53">
        <v>1</v>
      </c>
      <c r="I57" s="53">
        <v>1</v>
      </c>
    </row>
    <row r="58" spans="1:9" x14ac:dyDescent="0.35">
      <c r="A58" s="47" t="s">
        <v>109</v>
      </c>
      <c r="B58" s="52">
        <v>0</v>
      </c>
      <c r="C58" s="52">
        <v>6200000</v>
      </c>
      <c r="D58" s="52">
        <v>5581710</v>
      </c>
      <c r="E58" s="52">
        <v>2500000</v>
      </c>
      <c r="F58" s="52">
        <v>2500000</v>
      </c>
      <c r="G58" s="52">
        <v>2500000</v>
      </c>
      <c r="H58" s="53">
        <v>0.40322580645161288</v>
      </c>
      <c r="I58" s="53">
        <v>0.40322580645161288</v>
      </c>
    </row>
    <row r="59" spans="1:9" ht="29" x14ac:dyDescent="0.35">
      <c r="A59" s="14" t="s">
        <v>948</v>
      </c>
      <c r="B59" s="21">
        <v>400000000</v>
      </c>
      <c r="C59" s="21">
        <v>335900000</v>
      </c>
      <c r="D59" s="21">
        <v>335900000</v>
      </c>
      <c r="E59" s="21">
        <v>322120000</v>
      </c>
      <c r="F59" s="21">
        <v>233199999</v>
      </c>
      <c r="G59" s="21">
        <v>229199999</v>
      </c>
      <c r="H59" s="34">
        <v>0.95897588568026193</v>
      </c>
      <c r="I59" s="34">
        <v>0.69425423935695152</v>
      </c>
    </row>
    <row r="60" spans="1:9" ht="43.5" x14ac:dyDescent="0.35">
      <c r="A60" s="10" t="s">
        <v>1247</v>
      </c>
      <c r="B60" s="22">
        <v>400000000</v>
      </c>
      <c r="C60" s="22">
        <v>335900000</v>
      </c>
      <c r="D60" s="22">
        <v>335900000</v>
      </c>
      <c r="E60" s="22">
        <v>322120000</v>
      </c>
      <c r="F60" s="22">
        <v>233199999</v>
      </c>
      <c r="G60" s="22">
        <v>229199999</v>
      </c>
      <c r="H60" s="35">
        <v>0.95897588568026193</v>
      </c>
      <c r="I60" s="35">
        <v>0.69425423935695152</v>
      </c>
    </row>
    <row r="61" spans="1:9" x14ac:dyDescent="0.35">
      <c r="A61" s="47" t="s">
        <v>49</v>
      </c>
      <c r="B61" s="52">
        <v>400000000</v>
      </c>
      <c r="C61" s="52">
        <v>335900000</v>
      </c>
      <c r="D61" s="52">
        <v>335900000</v>
      </c>
      <c r="E61" s="52">
        <v>322120000</v>
      </c>
      <c r="F61" s="52">
        <v>233199999</v>
      </c>
      <c r="G61" s="52">
        <v>229199999</v>
      </c>
      <c r="H61" s="53">
        <v>0.95897588568026193</v>
      </c>
      <c r="I61" s="53">
        <v>0.69425423935695152</v>
      </c>
    </row>
    <row r="62" spans="1:9" x14ac:dyDescent="0.35">
      <c r="A62" s="47" t="s">
        <v>109</v>
      </c>
      <c r="B62" s="52">
        <v>0</v>
      </c>
      <c r="C62" s="52">
        <v>0</v>
      </c>
      <c r="D62" s="52">
        <v>0</v>
      </c>
      <c r="E62" s="52">
        <v>0</v>
      </c>
      <c r="F62" s="52">
        <v>0</v>
      </c>
      <c r="G62" s="52">
        <v>0</v>
      </c>
      <c r="H62" s="53">
        <v>0</v>
      </c>
      <c r="I62" s="53">
        <v>0</v>
      </c>
    </row>
    <row r="63" spans="1:9" x14ac:dyDescent="0.35">
      <c r="A63" s="14" t="s">
        <v>950</v>
      </c>
      <c r="B63" s="21">
        <v>250000000</v>
      </c>
      <c r="C63" s="21">
        <v>200000000</v>
      </c>
      <c r="D63" s="21">
        <v>200000000</v>
      </c>
      <c r="E63" s="21">
        <v>199999998</v>
      </c>
      <c r="F63" s="21">
        <v>159999999</v>
      </c>
      <c r="G63" s="21">
        <v>159999999</v>
      </c>
      <c r="H63" s="34">
        <v>0.99999998999999995</v>
      </c>
      <c r="I63" s="34">
        <v>0.79999999499999996</v>
      </c>
    </row>
    <row r="64" spans="1:9" ht="29" x14ac:dyDescent="0.35">
      <c r="A64" s="10" t="s">
        <v>1248</v>
      </c>
      <c r="B64" s="22">
        <v>250000000</v>
      </c>
      <c r="C64" s="22">
        <v>200000000</v>
      </c>
      <c r="D64" s="22">
        <v>200000000</v>
      </c>
      <c r="E64" s="22">
        <v>199999998</v>
      </c>
      <c r="F64" s="22">
        <v>159999999</v>
      </c>
      <c r="G64" s="22">
        <v>159999999</v>
      </c>
      <c r="H64" s="35">
        <v>0.99999998999999995</v>
      </c>
      <c r="I64" s="35">
        <v>0.79999999499999996</v>
      </c>
    </row>
    <row r="65" spans="1:9" x14ac:dyDescent="0.35">
      <c r="A65" s="47" t="s">
        <v>49</v>
      </c>
      <c r="B65" s="52">
        <v>250000000</v>
      </c>
      <c r="C65" s="52">
        <v>200000000</v>
      </c>
      <c r="D65" s="52">
        <v>200000000</v>
      </c>
      <c r="E65" s="52">
        <v>199999998</v>
      </c>
      <c r="F65" s="52">
        <v>159999999</v>
      </c>
      <c r="G65" s="52">
        <v>159999999</v>
      </c>
      <c r="H65" s="53">
        <v>0.99999998999999995</v>
      </c>
      <c r="I65" s="53">
        <v>0.79999999499999996</v>
      </c>
    </row>
    <row r="66" spans="1:9" x14ac:dyDescent="0.35">
      <c r="A66" s="9" t="s">
        <v>938</v>
      </c>
      <c r="B66" s="20">
        <v>2958000000</v>
      </c>
      <c r="C66" s="20">
        <v>2765972292.5</v>
      </c>
      <c r="D66" s="20">
        <v>2572909258.6700001</v>
      </c>
      <c r="E66" s="20">
        <v>2066690556.1099999</v>
      </c>
      <c r="F66" s="20">
        <v>1638528068.78</v>
      </c>
      <c r="G66" s="20">
        <v>1378668201.78</v>
      </c>
      <c r="H66" s="33">
        <v>0.7471841137794043</v>
      </c>
      <c r="I66" s="33">
        <v>0.59238773765843855</v>
      </c>
    </row>
    <row r="67" spans="1:9" ht="29" x14ac:dyDescent="0.35">
      <c r="A67" s="14" t="s">
        <v>943</v>
      </c>
      <c r="B67" s="21">
        <v>696000000</v>
      </c>
      <c r="C67" s="21">
        <v>796000000</v>
      </c>
      <c r="D67" s="21">
        <v>602936966.66999996</v>
      </c>
      <c r="E67" s="21">
        <v>592999020</v>
      </c>
      <c r="F67" s="21">
        <v>476149020</v>
      </c>
      <c r="G67" s="21">
        <v>451249020</v>
      </c>
      <c r="H67" s="34">
        <v>0.74497364321608039</v>
      </c>
      <c r="I67" s="34">
        <v>0.59817716080402006</v>
      </c>
    </row>
    <row r="68" spans="1:9" ht="29" x14ac:dyDescent="0.35">
      <c r="A68" s="10" t="s">
        <v>1249</v>
      </c>
      <c r="B68" s="22">
        <v>696000000</v>
      </c>
      <c r="C68" s="22">
        <v>796000000</v>
      </c>
      <c r="D68" s="22">
        <v>602936966.66999996</v>
      </c>
      <c r="E68" s="22">
        <v>592999020</v>
      </c>
      <c r="F68" s="22">
        <v>476149020</v>
      </c>
      <c r="G68" s="22">
        <v>451249020</v>
      </c>
      <c r="H68" s="35">
        <v>0.74497364321608039</v>
      </c>
      <c r="I68" s="35">
        <v>0.59817716080402006</v>
      </c>
    </row>
    <row r="69" spans="1:9" x14ac:dyDescent="0.35">
      <c r="A69" s="47" t="s">
        <v>49</v>
      </c>
      <c r="B69" s="52">
        <v>696000000</v>
      </c>
      <c r="C69" s="52">
        <v>796000000</v>
      </c>
      <c r="D69" s="52">
        <v>602936966.66999996</v>
      </c>
      <c r="E69" s="52">
        <v>592999020</v>
      </c>
      <c r="F69" s="52">
        <v>476149020</v>
      </c>
      <c r="G69" s="52">
        <v>451249020</v>
      </c>
      <c r="H69" s="53">
        <v>0.74497364321608039</v>
      </c>
      <c r="I69" s="53">
        <v>0.59817716080402006</v>
      </c>
    </row>
    <row r="70" spans="1:9" x14ac:dyDescent="0.35">
      <c r="A70" s="14" t="s">
        <v>939</v>
      </c>
      <c r="B70" s="21">
        <v>2262000000</v>
      </c>
      <c r="C70" s="21">
        <v>1969972292.5</v>
      </c>
      <c r="D70" s="21">
        <v>1969972292</v>
      </c>
      <c r="E70" s="21">
        <v>1473691536.1099999</v>
      </c>
      <c r="F70" s="21">
        <v>1162379048.78</v>
      </c>
      <c r="G70" s="21">
        <v>927419181.77999997</v>
      </c>
      <c r="H70" s="34">
        <v>0.74807729109722998</v>
      </c>
      <c r="I70" s="34">
        <v>0.59004842515062939</v>
      </c>
    </row>
    <row r="71" spans="1:9" ht="29" x14ac:dyDescent="0.35">
      <c r="A71" s="10" t="s">
        <v>1250</v>
      </c>
      <c r="B71" s="22">
        <v>2262000000</v>
      </c>
      <c r="C71" s="22">
        <v>1969972292.5</v>
      </c>
      <c r="D71" s="22">
        <v>1969972292</v>
      </c>
      <c r="E71" s="22">
        <v>1473691536.1099999</v>
      </c>
      <c r="F71" s="22">
        <v>1162379048.78</v>
      </c>
      <c r="G71" s="22">
        <v>927419181.77999997</v>
      </c>
      <c r="H71" s="35">
        <v>0.74807729109722998</v>
      </c>
      <c r="I71" s="35">
        <v>0.59004842515062939</v>
      </c>
    </row>
    <row r="72" spans="1:9" x14ac:dyDescent="0.35">
      <c r="A72" s="47" t="s">
        <v>49</v>
      </c>
      <c r="B72" s="52">
        <v>2262000000</v>
      </c>
      <c r="C72" s="52">
        <v>1969972292</v>
      </c>
      <c r="D72" s="52">
        <v>1969972292</v>
      </c>
      <c r="E72" s="52">
        <v>1473691536.1099999</v>
      </c>
      <c r="F72" s="52">
        <v>1162379048.78</v>
      </c>
      <c r="G72" s="52">
        <v>927419181.77999997</v>
      </c>
      <c r="H72" s="53">
        <v>0.74807729128709999</v>
      </c>
      <c r="I72" s="53">
        <v>0.59004842530038992</v>
      </c>
    </row>
    <row r="73" spans="1:9" x14ac:dyDescent="0.35">
      <c r="A73" s="47" t="s">
        <v>158</v>
      </c>
      <c r="B73" s="52">
        <v>0</v>
      </c>
      <c r="C73" s="52">
        <v>0.5</v>
      </c>
      <c r="D73" s="52">
        <v>0</v>
      </c>
      <c r="E73" s="52">
        <v>0</v>
      </c>
      <c r="F73" s="52">
        <v>0</v>
      </c>
      <c r="G73" s="52">
        <v>0</v>
      </c>
      <c r="H73" s="53">
        <v>0</v>
      </c>
      <c r="I73" s="53">
        <v>0</v>
      </c>
    </row>
    <row r="74" spans="1:9" x14ac:dyDescent="0.35">
      <c r="A74" s="9" t="s">
        <v>940</v>
      </c>
      <c r="B74" s="20">
        <v>1100000000</v>
      </c>
      <c r="C74" s="20">
        <v>1166184666.6700001</v>
      </c>
      <c r="D74" s="20">
        <v>1042065833.33</v>
      </c>
      <c r="E74" s="20">
        <v>987960800</v>
      </c>
      <c r="F74" s="20">
        <v>934342590.79999995</v>
      </c>
      <c r="G74" s="20">
        <v>920242590.79999995</v>
      </c>
      <c r="H74" s="33">
        <v>0.8471735465542416</v>
      </c>
      <c r="I74" s="33">
        <v>0.80119608626649397</v>
      </c>
    </row>
    <row r="75" spans="1:9" x14ac:dyDescent="0.35">
      <c r="A75" s="14" t="s">
        <v>941</v>
      </c>
      <c r="B75" s="21">
        <v>900000000</v>
      </c>
      <c r="C75" s="21">
        <v>960000000</v>
      </c>
      <c r="D75" s="21">
        <v>926865833.33000004</v>
      </c>
      <c r="E75" s="21">
        <v>873160800</v>
      </c>
      <c r="F75" s="21">
        <v>824942590.79999995</v>
      </c>
      <c r="G75" s="21">
        <v>817642590.79999995</v>
      </c>
      <c r="H75" s="34">
        <v>0.90954250000000003</v>
      </c>
      <c r="I75" s="34">
        <v>0.85931519874999995</v>
      </c>
    </row>
    <row r="76" spans="1:9" ht="29" x14ac:dyDescent="0.35">
      <c r="A76" s="10" t="s">
        <v>1251</v>
      </c>
      <c r="B76" s="22">
        <v>900000000</v>
      </c>
      <c r="C76" s="22">
        <v>960000000</v>
      </c>
      <c r="D76" s="22">
        <v>926865833.33000004</v>
      </c>
      <c r="E76" s="22">
        <v>873160800</v>
      </c>
      <c r="F76" s="22">
        <v>824942590.79999995</v>
      </c>
      <c r="G76" s="22">
        <v>817642590.79999995</v>
      </c>
      <c r="H76" s="35">
        <v>0.90954250000000003</v>
      </c>
      <c r="I76" s="35">
        <v>0.85931519874999995</v>
      </c>
    </row>
    <row r="77" spans="1:9" x14ac:dyDescent="0.35">
      <c r="A77" s="47" t="s">
        <v>49</v>
      </c>
      <c r="B77" s="52">
        <v>900000000</v>
      </c>
      <c r="C77" s="52">
        <v>960000000</v>
      </c>
      <c r="D77" s="52">
        <v>926865833.33000004</v>
      </c>
      <c r="E77" s="52">
        <v>873160800</v>
      </c>
      <c r="F77" s="52">
        <v>824942590.79999995</v>
      </c>
      <c r="G77" s="52">
        <v>817642590.79999995</v>
      </c>
      <c r="H77" s="53">
        <v>0.90954250000000003</v>
      </c>
      <c r="I77" s="53">
        <v>0.85931519874999995</v>
      </c>
    </row>
    <row r="78" spans="1:9" x14ac:dyDescent="0.35">
      <c r="A78" s="14" t="s">
        <v>952</v>
      </c>
      <c r="B78" s="21">
        <v>200000000</v>
      </c>
      <c r="C78" s="21">
        <v>206184666.66999999</v>
      </c>
      <c r="D78" s="21">
        <v>115200000</v>
      </c>
      <c r="E78" s="21">
        <v>114800000</v>
      </c>
      <c r="F78" s="21">
        <v>109400000</v>
      </c>
      <c r="G78" s="21">
        <v>102600000</v>
      </c>
      <c r="H78" s="34">
        <v>0.55678243127428195</v>
      </c>
      <c r="I78" s="34">
        <v>0.53059231691120601</v>
      </c>
    </row>
    <row r="79" spans="1:9" x14ac:dyDescent="0.35">
      <c r="A79" s="10" t="s">
        <v>1252</v>
      </c>
      <c r="B79" s="22">
        <v>200000000</v>
      </c>
      <c r="C79" s="22">
        <v>206184666.66999999</v>
      </c>
      <c r="D79" s="22">
        <v>115200000</v>
      </c>
      <c r="E79" s="22">
        <v>114800000</v>
      </c>
      <c r="F79" s="22">
        <v>109400000</v>
      </c>
      <c r="G79" s="22">
        <v>102600000</v>
      </c>
      <c r="H79" s="35">
        <v>0.55678243127428195</v>
      </c>
      <c r="I79" s="35">
        <v>0.53059231691120601</v>
      </c>
    </row>
    <row r="80" spans="1:9" x14ac:dyDescent="0.35">
      <c r="A80" s="47" t="s">
        <v>49</v>
      </c>
      <c r="B80" s="52">
        <v>200000000</v>
      </c>
      <c r="C80" s="52">
        <v>200000000</v>
      </c>
      <c r="D80" s="52">
        <v>115200000</v>
      </c>
      <c r="E80" s="52">
        <v>114800000</v>
      </c>
      <c r="F80" s="52">
        <v>109400000</v>
      </c>
      <c r="G80" s="52">
        <v>102600000</v>
      </c>
      <c r="H80" s="53">
        <v>0.57399999999999995</v>
      </c>
      <c r="I80" s="53">
        <v>0.54700000000000004</v>
      </c>
    </row>
    <row r="81" spans="1:9" x14ac:dyDescent="0.35">
      <c r="A81" s="47" t="s">
        <v>109</v>
      </c>
      <c r="B81" s="52">
        <v>0</v>
      </c>
      <c r="C81" s="52">
        <v>6184666.6699999999</v>
      </c>
      <c r="D81" s="52">
        <v>0</v>
      </c>
      <c r="E81" s="52">
        <v>0</v>
      </c>
      <c r="F81" s="52">
        <v>0</v>
      </c>
      <c r="G81" s="52">
        <v>0</v>
      </c>
      <c r="H81" s="53">
        <v>0</v>
      </c>
      <c r="I81" s="53">
        <v>0</v>
      </c>
    </row>
    <row r="82" spans="1:9" x14ac:dyDescent="0.35">
      <c r="A82" s="9" t="s">
        <v>953</v>
      </c>
      <c r="B82" s="20">
        <v>1800000000</v>
      </c>
      <c r="C82" s="20">
        <v>0</v>
      </c>
      <c r="D82" s="20">
        <v>0</v>
      </c>
      <c r="E82" s="20">
        <v>0</v>
      </c>
      <c r="F82" s="20">
        <v>0</v>
      </c>
      <c r="G82" s="20">
        <v>0</v>
      </c>
      <c r="H82" s="33">
        <v>0</v>
      </c>
      <c r="I82" s="33">
        <v>0</v>
      </c>
    </row>
    <row r="83" spans="1:9" x14ac:dyDescent="0.35">
      <c r="A83" s="14" t="s">
        <v>954</v>
      </c>
      <c r="B83" s="21">
        <v>1800000000</v>
      </c>
      <c r="C83" s="21">
        <v>0</v>
      </c>
      <c r="D83" s="21">
        <v>0</v>
      </c>
      <c r="E83" s="21">
        <v>0</v>
      </c>
      <c r="F83" s="21">
        <v>0</v>
      </c>
      <c r="G83" s="21">
        <v>0</v>
      </c>
      <c r="H83" s="34">
        <v>0</v>
      </c>
      <c r="I83" s="34">
        <v>0</v>
      </c>
    </row>
    <row r="84" spans="1:9" x14ac:dyDescent="0.35">
      <c r="A84" s="10" t="s">
        <v>1253</v>
      </c>
      <c r="B84" s="22">
        <v>1800000000</v>
      </c>
      <c r="C84" s="22">
        <v>0</v>
      </c>
      <c r="D84" s="22">
        <v>0</v>
      </c>
      <c r="E84" s="22">
        <v>0</v>
      </c>
      <c r="F84" s="22">
        <v>0</v>
      </c>
      <c r="G84" s="22">
        <v>0</v>
      </c>
      <c r="H84" s="35">
        <v>0</v>
      </c>
      <c r="I84" s="35">
        <v>0</v>
      </c>
    </row>
    <row r="85" spans="1:9" x14ac:dyDescent="0.35">
      <c r="A85" s="47" t="s">
        <v>49</v>
      </c>
      <c r="B85" s="52">
        <v>1800000000</v>
      </c>
      <c r="C85" s="52">
        <v>0</v>
      </c>
      <c r="D85" s="52">
        <v>0</v>
      </c>
      <c r="E85" s="52">
        <v>0</v>
      </c>
      <c r="F85" s="52">
        <v>0</v>
      </c>
      <c r="G85" s="52">
        <v>0</v>
      </c>
      <c r="H85" s="53">
        <v>0</v>
      </c>
      <c r="I85" s="53">
        <v>0</v>
      </c>
    </row>
    <row r="86" spans="1:9" x14ac:dyDescent="0.35">
      <c r="A86" s="8" t="s">
        <v>944</v>
      </c>
      <c r="B86" s="19">
        <v>650000001</v>
      </c>
      <c r="C86" s="19">
        <v>1828501003</v>
      </c>
      <c r="D86" s="19">
        <v>1822729189.8299999</v>
      </c>
      <c r="E86" s="19">
        <v>592811520.82999992</v>
      </c>
      <c r="F86" s="19">
        <v>569978187.82999992</v>
      </c>
      <c r="G86" s="19">
        <v>523378187.82999998</v>
      </c>
      <c r="H86" s="32">
        <v>0.32420628692977532</v>
      </c>
      <c r="I86" s="32">
        <v>0.31171882700356379</v>
      </c>
    </row>
    <row r="87" spans="1:9" x14ac:dyDescent="0.35">
      <c r="A87" s="9" t="s">
        <v>945</v>
      </c>
      <c r="B87" s="20">
        <v>650000001</v>
      </c>
      <c r="C87" s="20">
        <v>1828501003</v>
      </c>
      <c r="D87" s="20">
        <v>1822729189.8299999</v>
      </c>
      <c r="E87" s="20">
        <v>592811520.82999992</v>
      </c>
      <c r="F87" s="20">
        <v>569978187.82999992</v>
      </c>
      <c r="G87" s="20">
        <v>523378187.82999998</v>
      </c>
      <c r="H87" s="33">
        <v>0.32420628692977532</v>
      </c>
      <c r="I87" s="33">
        <v>0.31171882700356379</v>
      </c>
    </row>
    <row r="88" spans="1:9" ht="29" x14ac:dyDescent="0.35">
      <c r="A88" s="14" t="s">
        <v>946</v>
      </c>
      <c r="B88" s="21">
        <v>450000001</v>
      </c>
      <c r="C88" s="21">
        <v>528501003</v>
      </c>
      <c r="D88" s="21">
        <v>528410863.82999998</v>
      </c>
      <c r="E88" s="21">
        <v>438493194.82999998</v>
      </c>
      <c r="F88" s="21">
        <v>418159861.82999998</v>
      </c>
      <c r="G88" s="21">
        <v>376559861.82999998</v>
      </c>
      <c r="H88" s="34">
        <v>0.82969226612801716</v>
      </c>
      <c r="I88" s="34">
        <v>0.79121867216210373</v>
      </c>
    </row>
    <row r="89" spans="1:9" ht="29" x14ac:dyDescent="0.35">
      <c r="A89" s="10" t="s">
        <v>1254</v>
      </c>
      <c r="B89" s="22">
        <v>450000001</v>
      </c>
      <c r="C89" s="22">
        <v>528501003</v>
      </c>
      <c r="D89" s="22">
        <v>528410863.82999998</v>
      </c>
      <c r="E89" s="22">
        <v>438493194.82999998</v>
      </c>
      <c r="F89" s="22">
        <v>418159861.82999998</v>
      </c>
      <c r="G89" s="22">
        <v>376559861.82999998</v>
      </c>
      <c r="H89" s="35">
        <v>0.82969226612801716</v>
      </c>
      <c r="I89" s="35">
        <v>0.79121867216210373</v>
      </c>
    </row>
    <row r="90" spans="1:9" x14ac:dyDescent="0.35">
      <c r="A90" s="47" t="s">
        <v>49</v>
      </c>
      <c r="B90" s="52">
        <v>450000001</v>
      </c>
      <c r="C90" s="52">
        <v>457810599</v>
      </c>
      <c r="D90" s="52">
        <v>457810598.82999998</v>
      </c>
      <c r="E90" s="52">
        <v>401309861.82999998</v>
      </c>
      <c r="F90" s="52">
        <v>393309861.82999998</v>
      </c>
      <c r="G90" s="52">
        <v>358309861.82999998</v>
      </c>
      <c r="H90" s="53">
        <v>0.87658490805277312</v>
      </c>
      <c r="I90" s="53">
        <v>0.85911043276217369</v>
      </c>
    </row>
    <row r="91" spans="1:9" x14ac:dyDescent="0.35">
      <c r="A91" s="47" t="s">
        <v>158</v>
      </c>
      <c r="B91" s="52">
        <v>0</v>
      </c>
      <c r="C91" s="52">
        <v>70690404</v>
      </c>
      <c r="D91" s="52">
        <v>70600265</v>
      </c>
      <c r="E91" s="52">
        <v>37183333</v>
      </c>
      <c r="F91" s="52">
        <v>24850000</v>
      </c>
      <c r="G91" s="52">
        <v>18250000</v>
      </c>
      <c r="H91" s="53">
        <v>0.52600255333100088</v>
      </c>
      <c r="I91" s="53">
        <v>0.35153286151823376</v>
      </c>
    </row>
    <row r="92" spans="1:9" x14ac:dyDescent="0.35">
      <c r="A92" s="14" t="s">
        <v>951</v>
      </c>
      <c r="B92" s="21">
        <v>200000000</v>
      </c>
      <c r="C92" s="21">
        <v>1300000000</v>
      </c>
      <c r="D92" s="21">
        <v>1294318326</v>
      </c>
      <c r="E92" s="21">
        <v>154318326</v>
      </c>
      <c r="F92" s="21">
        <v>151818326</v>
      </c>
      <c r="G92" s="21">
        <v>146818326</v>
      </c>
      <c r="H92" s="34">
        <v>0.11870640461538462</v>
      </c>
      <c r="I92" s="34">
        <v>0.11678332769230769</v>
      </c>
    </row>
    <row r="93" spans="1:9" ht="29" x14ac:dyDescent="0.35">
      <c r="A93" s="10" t="s">
        <v>1255</v>
      </c>
      <c r="B93" s="22">
        <v>200000000</v>
      </c>
      <c r="C93" s="22">
        <v>1300000000</v>
      </c>
      <c r="D93" s="22">
        <v>1294318326</v>
      </c>
      <c r="E93" s="22">
        <v>154318326</v>
      </c>
      <c r="F93" s="22">
        <v>151818326</v>
      </c>
      <c r="G93" s="22">
        <v>146818326</v>
      </c>
      <c r="H93" s="35">
        <v>0.11870640461538462</v>
      </c>
      <c r="I93" s="35">
        <v>0.11678332769230769</v>
      </c>
    </row>
    <row r="94" spans="1:9" x14ac:dyDescent="0.35">
      <c r="A94" s="47" t="s">
        <v>49</v>
      </c>
      <c r="B94" s="52">
        <v>200000000</v>
      </c>
      <c r="C94" s="52">
        <v>700000000</v>
      </c>
      <c r="D94" s="52">
        <v>694318326</v>
      </c>
      <c r="E94" s="52">
        <v>154318326</v>
      </c>
      <c r="F94" s="52">
        <v>151818326</v>
      </c>
      <c r="G94" s="52">
        <v>146818326</v>
      </c>
      <c r="H94" s="53">
        <v>0.22045475142857143</v>
      </c>
      <c r="I94" s="53">
        <v>0.21688332285714285</v>
      </c>
    </row>
    <row r="95" spans="1:9" x14ac:dyDescent="0.35">
      <c r="A95" s="47" t="s">
        <v>158</v>
      </c>
      <c r="B95" s="52">
        <v>0</v>
      </c>
      <c r="C95" s="52">
        <v>600000000</v>
      </c>
      <c r="D95" s="52">
        <v>600000000</v>
      </c>
      <c r="E95" s="52">
        <v>0</v>
      </c>
      <c r="F95" s="52">
        <v>0</v>
      </c>
      <c r="G95" s="52">
        <v>0</v>
      </c>
      <c r="H95" s="53">
        <v>0</v>
      </c>
      <c r="I95" s="53">
        <v>0</v>
      </c>
    </row>
    <row r="96" spans="1:9" x14ac:dyDescent="0.35">
      <c r="A96" s="47" t="s">
        <v>1128</v>
      </c>
      <c r="B96" s="52">
        <v>22770767895</v>
      </c>
      <c r="C96" s="52">
        <v>51391707049.470001</v>
      </c>
      <c r="D96" s="52">
        <v>28689485156.520004</v>
      </c>
      <c r="E96" s="52">
        <v>19497063893.510002</v>
      </c>
      <c r="F96" s="52">
        <v>13671782243.549999</v>
      </c>
      <c r="G96" s="52">
        <v>13130162376.879999</v>
      </c>
      <c r="H96" s="53">
        <v>0.37938151917666402</v>
      </c>
      <c r="I96" s="53">
        <v>0.26603090320369099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44F1-104D-4E68-9570-0AD0BAE024CC}">
  <dimension ref="A1:I66"/>
  <sheetViews>
    <sheetView topLeftCell="A46" workbookViewId="0">
      <selection activeCell="H1" sqref="H1:I1048576"/>
    </sheetView>
  </sheetViews>
  <sheetFormatPr baseColWidth="10" defaultRowHeight="14.5" x14ac:dyDescent="0.35"/>
  <cols>
    <col min="1" max="1" width="111.54296875" style="48" customWidth="1"/>
    <col min="2" max="2" width="17.7265625" style="50" bestFit="1" customWidth="1"/>
    <col min="3" max="3" width="18.7265625" style="50" bestFit="1" customWidth="1"/>
    <col min="4" max="4" width="19" style="50" bestFit="1" customWidth="1"/>
    <col min="5" max="7" width="17.7265625" style="50" bestFit="1" customWidth="1"/>
    <col min="8" max="8" width="17.7265625" style="54" bestFit="1" customWidth="1"/>
    <col min="9" max="9" width="17.453125" style="54" bestFit="1" customWidth="1"/>
  </cols>
  <sheetData>
    <row r="1" spans="1:9" x14ac:dyDescent="0.35">
      <c r="A1" s="45" t="s">
        <v>2</v>
      </c>
      <c r="B1" s="49" t="s">
        <v>1455</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1119</v>
      </c>
      <c r="B4" s="18">
        <v>7000000000</v>
      </c>
      <c r="C4" s="18">
        <v>10087084405</v>
      </c>
      <c r="D4" s="18">
        <v>7000000000</v>
      </c>
      <c r="E4" s="18">
        <v>6650675827.6599998</v>
      </c>
      <c r="F4" s="18">
        <v>6385236567.5</v>
      </c>
      <c r="G4" s="18">
        <v>5891837811.4500008</v>
      </c>
      <c r="H4" s="31">
        <v>0.65932588254772317</v>
      </c>
      <c r="I4" s="31">
        <v>0.63301111710088842</v>
      </c>
    </row>
    <row r="5" spans="1:9" x14ac:dyDescent="0.35">
      <c r="A5" s="8" t="s">
        <v>933</v>
      </c>
      <c r="B5" s="19">
        <v>7000000000</v>
      </c>
      <c r="C5" s="19">
        <v>10087084405</v>
      </c>
      <c r="D5" s="19">
        <v>7000000000</v>
      </c>
      <c r="E5" s="19">
        <v>6650675827.6599998</v>
      </c>
      <c r="F5" s="19">
        <v>6385236567.5</v>
      </c>
      <c r="G5" s="19">
        <v>5891837811.4500008</v>
      </c>
      <c r="H5" s="32">
        <v>0.65932588254772317</v>
      </c>
      <c r="I5" s="32">
        <v>0.63301111710088842</v>
      </c>
    </row>
    <row r="6" spans="1:9" x14ac:dyDescent="0.35">
      <c r="A6" s="9" t="s">
        <v>953</v>
      </c>
      <c r="B6" s="20">
        <v>7000000000</v>
      </c>
      <c r="C6" s="20">
        <v>10087084405</v>
      </c>
      <c r="D6" s="20">
        <v>7000000000</v>
      </c>
      <c r="E6" s="20">
        <v>6650675827.6599998</v>
      </c>
      <c r="F6" s="20">
        <v>6385236567.5</v>
      </c>
      <c r="G6" s="20">
        <v>5891837811.4500008</v>
      </c>
      <c r="H6" s="33">
        <v>0.65932588254772317</v>
      </c>
      <c r="I6" s="33">
        <v>0.63301111710088842</v>
      </c>
    </row>
    <row r="7" spans="1:9" x14ac:dyDescent="0.35">
      <c r="A7" s="14" t="s">
        <v>970</v>
      </c>
      <c r="B7" s="21">
        <v>7000000000</v>
      </c>
      <c r="C7" s="21">
        <v>10087084405</v>
      </c>
      <c r="D7" s="21">
        <v>7000000000</v>
      </c>
      <c r="E7" s="21">
        <v>6650675827.6599998</v>
      </c>
      <c r="F7" s="21">
        <v>6385236567.5</v>
      </c>
      <c r="G7" s="21">
        <v>5891837811.4500008</v>
      </c>
      <c r="H7" s="34">
        <v>0.65932588254772317</v>
      </c>
      <c r="I7" s="34">
        <v>0.63301111710088842</v>
      </c>
    </row>
    <row r="8" spans="1:9" x14ac:dyDescent="0.35">
      <c r="A8" s="10" t="s">
        <v>1271</v>
      </c>
      <c r="B8" s="22">
        <v>1700000000</v>
      </c>
      <c r="C8" s="22">
        <v>4587084405</v>
      </c>
      <c r="D8" s="22">
        <v>1500000000</v>
      </c>
      <c r="E8" s="22">
        <v>1152508675.5</v>
      </c>
      <c r="F8" s="22">
        <v>1152508675.5</v>
      </c>
      <c r="G8" s="22">
        <v>1152508675.5</v>
      </c>
      <c r="H8" s="35">
        <v>0.25125081069878419</v>
      </c>
      <c r="I8" s="35">
        <v>0.25125081069878419</v>
      </c>
    </row>
    <row r="9" spans="1:9" x14ac:dyDescent="0.35">
      <c r="A9" s="47" t="s">
        <v>49</v>
      </c>
      <c r="B9" s="52">
        <v>1700000000</v>
      </c>
      <c r="C9" s="52">
        <v>4587084405</v>
      </c>
      <c r="D9" s="52">
        <v>1500000000</v>
      </c>
      <c r="E9" s="52">
        <v>1152508675.5</v>
      </c>
      <c r="F9" s="52">
        <v>1152508675.5</v>
      </c>
      <c r="G9" s="52">
        <v>1152508675.5</v>
      </c>
      <c r="H9" s="53">
        <v>0.25125081069878419</v>
      </c>
      <c r="I9" s="53">
        <v>0.25125081069878419</v>
      </c>
    </row>
    <row r="10" spans="1:9" ht="29" x14ac:dyDescent="0.35">
      <c r="A10" s="10" t="s">
        <v>1272</v>
      </c>
      <c r="B10" s="22">
        <v>250000000</v>
      </c>
      <c r="C10" s="22">
        <v>400000000</v>
      </c>
      <c r="D10" s="22">
        <v>400000000</v>
      </c>
      <c r="E10" s="22">
        <v>400000000</v>
      </c>
      <c r="F10" s="22">
        <v>400000000</v>
      </c>
      <c r="G10" s="22">
        <v>400000000</v>
      </c>
      <c r="H10" s="35">
        <v>1</v>
      </c>
      <c r="I10" s="35">
        <v>1</v>
      </c>
    </row>
    <row r="11" spans="1:9" x14ac:dyDescent="0.35">
      <c r="A11" s="47" t="s">
        <v>49</v>
      </c>
      <c r="B11" s="52">
        <v>250000000</v>
      </c>
      <c r="C11" s="52">
        <v>400000000</v>
      </c>
      <c r="D11" s="52">
        <v>400000000</v>
      </c>
      <c r="E11" s="52">
        <v>400000000</v>
      </c>
      <c r="F11" s="52">
        <v>400000000</v>
      </c>
      <c r="G11" s="52">
        <v>400000000</v>
      </c>
      <c r="H11" s="53">
        <v>1</v>
      </c>
      <c r="I11" s="53">
        <v>1</v>
      </c>
    </row>
    <row r="12" spans="1:9" ht="43.5" x14ac:dyDescent="0.35">
      <c r="A12" s="10" t="s">
        <v>1273</v>
      </c>
      <c r="B12" s="22">
        <v>250000000</v>
      </c>
      <c r="C12" s="22">
        <v>250000000</v>
      </c>
      <c r="D12" s="22">
        <v>250000000</v>
      </c>
      <c r="E12" s="22">
        <v>250000000</v>
      </c>
      <c r="F12" s="22">
        <v>125000000</v>
      </c>
      <c r="G12" s="22">
        <v>125000000</v>
      </c>
      <c r="H12" s="35">
        <v>1</v>
      </c>
      <c r="I12" s="35">
        <v>0.5</v>
      </c>
    </row>
    <row r="13" spans="1:9" x14ac:dyDescent="0.35">
      <c r="A13" s="47" t="s">
        <v>49</v>
      </c>
      <c r="B13" s="52">
        <v>250000000</v>
      </c>
      <c r="C13" s="52">
        <v>250000000</v>
      </c>
      <c r="D13" s="52">
        <v>250000000</v>
      </c>
      <c r="E13" s="52">
        <v>250000000</v>
      </c>
      <c r="F13" s="52">
        <v>125000000</v>
      </c>
      <c r="G13" s="52">
        <v>125000000</v>
      </c>
      <c r="H13" s="53">
        <v>1</v>
      </c>
      <c r="I13" s="53">
        <v>0.5</v>
      </c>
    </row>
    <row r="14" spans="1:9" ht="29" x14ac:dyDescent="0.35">
      <c r="A14" s="10" t="s">
        <v>1274</v>
      </c>
      <c r="B14" s="22">
        <v>250000000</v>
      </c>
      <c r="C14" s="22">
        <v>250000000</v>
      </c>
      <c r="D14" s="22">
        <v>250000000</v>
      </c>
      <c r="E14" s="22">
        <v>250000000</v>
      </c>
      <c r="F14" s="22">
        <v>250000000</v>
      </c>
      <c r="G14" s="22">
        <v>250000000</v>
      </c>
      <c r="H14" s="35">
        <v>1</v>
      </c>
      <c r="I14" s="35">
        <v>1</v>
      </c>
    </row>
    <row r="15" spans="1:9" x14ac:dyDescent="0.35">
      <c r="A15" s="47" t="s">
        <v>49</v>
      </c>
      <c r="B15" s="52">
        <v>250000000</v>
      </c>
      <c r="C15" s="52">
        <v>250000000</v>
      </c>
      <c r="D15" s="52">
        <v>250000000</v>
      </c>
      <c r="E15" s="52">
        <v>250000000</v>
      </c>
      <c r="F15" s="52">
        <v>250000000</v>
      </c>
      <c r="G15" s="52">
        <v>250000000</v>
      </c>
      <c r="H15" s="53">
        <v>1</v>
      </c>
      <c r="I15" s="53">
        <v>1</v>
      </c>
    </row>
    <row r="16" spans="1:9" ht="43.5" x14ac:dyDescent="0.35">
      <c r="A16" s="10" t="s">
        <v>1275</v>
      </c>
      <c r="B16" s="22">
        <v>250000000</v>
      </c>
      <c r="C16" s="22">
        <v>250000000</v>
      </c>
      <c r="D16" s="22">
        <v>250000000</v>
      </c>
      <c r="E16" s="22">
        <v>250000000</v>
      </c>
      <c r="F16" s="22">
        <v>250000000</v>
      </c>
      <c r="G16" s="22">
        <v>250000000</v>
      </c>
      <c r="H16" s="35">
        <v>1</v>
      </c>
      <c r="I16" s="35">
        <v>1</v>
      </c>
    </row>
    <row r="17" spans="1:9" x14ac:dyDescent="0.35">
      <c r="A17" s="47" t="s">
        <v>49</v>
      </c>
      <c r="B17" s="52">
        <v>250000000</v>
      </c>
      <c r="C17" s="52">
        <v>250000000</v>
      </c>
      <c r="D17" s="52">
        <v>250000000</v>
      </c>
      <c r="E17" s="52">
        <v>250000000</v>
      </c>
      <c r="F17" s="52">
        <v>250000000</v>
      </c>
      <c r="G17" s="52">
        <v>250000000</v>
      </c>
      <c r="H17" s="53">
        <v>1</v>
      </c>
      <c r="I17" s="53">
        <v>1</v>
      </c>
    </row>
    <row r="18" spans="1:9" ht="43.5" x14ac:dyDescent="0.35">
      <c r="A18" s="10" t="s">
        <v>1276</v>
      </c>
      <c r="B18" s="22">
        <v>250000000</v>
      </c>
      <c r="C18" s="22">
        <v>200000000</v>
      </c>
      <c r="D18" s="22">
        <v>200000000</v>
      </c>
      <c r="E18" s="22">
        <v>200000000</v>
      </c>
      <c r="F18" s="22">
        <v>200000000</v>
      </c>
      <c r="G18" s="22">
        <v>200000000</v>
      </c>
      <c r="H18" s="35">
        <v>1</v>
      </c>
      <c r="I18" s="35">
        <v>1</v>
      </c>
    </row>
    <row r="19" spans="1:9" x14ac:dyDescent="0.35">
      <c r="A19" s="47" t="s">
        <v>49</v>
      </c>
      <c r="B19" s="52">
        <v>250000000</v>
      </c>
      <c r="C19" s="52">
        <v>200000000</v>
      </c>
      <c r="D19" s="52">
        <v>200000000</v>
      </c>
      <c r="E19" s="52">
        <v>200000000</v>
      </c>
      <c r="F19" s="52">
        <v>200000000</v>
      </c>
      <c r="G19" s="52">
        <v>200000000</v>
      </c>
      <c r="H19" s="53">
        <v>1</v>
      </c>
      <c r="I19" s="53">
        <v>1</v>
      </c>
    </row>
    <row r="20" spans="1:9" ht="43.5" x14ac:dyDescent="0.35">
      <c r="A20" s="10" t="s">
        <v>1277</v>
      </c>
      <c r="B20" s="22">
        <v>250000000</v>
      </c>
      <c r="C20" s="22">
        <v>200000000</v>
      </c>
      <c r="D20" s="22">
        <v>200000000</v>
      </c>
      <c r="E20" s="22">
        <v>200000000</v>
      </c>
      <c r="F20" s="22">
        <v>200000000</v>
      </c>
      <c r="G20" s="22">
        <v>200000000</v>
      </c>
      <c r="H20" s="35">
        <v>1</v>
      </c>
      <c r="I20" s="35">
        <v>1</v>
      </c>
    </row>
    <row r="21" spans="1:9" x14ac:dyDescent="0.35">
      <c r="A21" s="47" t="s">
        <v>49</v>
      </c>
      <c r="B21" s="52">
        <v>250000000</v>
      </c>
      <c r="C21" s="52">
        <v>200000000</v>
      </c>
      <c r="D21" s="52">
        <v>200000000</v>
      </c>
      <c r="E21" s="52">
        <v>200000000</v>
      </c>
      <c r="F21" s="52">
        <v>200000000</v>
      </c>
      <c r="G21" s="52">
        <v>200000000</v>
      </c>
      <c r="H21" s="53">
        <v>1</v>
      </c>
      <c r="I21" s="53">
        <v>1</v>
      </c>
    </row>
    <row r="22" spans="1:9" ht="29" x14ac:dyDescent="0.35">
      <c r="A22" s="10" t="s">
        <v>1278</v>
      </c>
      <c r="B22" s="22">
        <v>250000000</v>
      </c>
      <c r="C22" s="22">
        <v>250000000</v>
      </c>
      <c r="D22" s="22">
        <v>250000000</v>
      </c>
      <c r="E22" s="22">
        <v>250000000</v>
      </c>
      <c r="F22" s="22">
        <v>250000000</v>
      </c>
      <c r="G22" s="22">
        <v>250000000</v>
      </c>
      <c r="H22" s="35">
        <v>1</v>
      </c>
      <c r="I22" s="35">
        <v>1</v>
      </c>
    </row>
    <row r="23" spans="1:9" x14ac:dyDescent="0.35">
      <c r="A23" s="47" t="s">
        <v>49</v>
      </c>
      <c r="B23" s="52">
        <v>250000000</v>
      </c>
      <c r="C23" s="52">
        <v>250000000</v>
      </c>
      <c r="D23" s="52">
        <v>250000000</v>
      </c>
      <c r="E23" s="52">
        <v>250000000</v>
      </c>
      <c r="F23" s="52">
        <v>250000000</v>
      </c>
      <c r="G23" s="52">
        <v>250000000</v>
      </c>
      <c r="H23" s="53">
        <v>1</v>
      </c>
      <c r="I23" s="53">
        <v>1</v>
      </c>
    </row>
    <row r="24" spans="1:9" x14ac:dyDescent="0.35">
      <c r="A24" s="10" t="s">
        <v>1279</v>
      </c>
      <c r="B24" s="22">
        <v>0</v>
      </c>
      <c r="C24" s="22">
        <v>0</v>
      </c>
      <c r="D24" s="22">
        <v>0</v>
      </c>
      <c r="E24" s="22">
        <v>0</v>
      </c>
      <c r="F24" s="22">
        <v>0</v>
      </c>
      <c r="G24" s="22">
        <v>0</v>
      </c>
      <c r="H24" s="35">
        <v>0</v>
      </c>
      <c r="I24" s="35">
        <v>0</v>
      </c>
    </row>
    <row r="25" spans="1:9" x14ac:dyDescent="0.35">
      <c r="A25" s="47" t="s">
        <v>49</v>
      </c>
      <c r="B25" s="52">
        <v>0</v>
      </c>
      <c r="C25" s="52">
        <v>0</v>
      </c>
      <c r="D25" s="52">
        <v>0</v>
      </c>
      <c r="E25" s="52">
        <v>0</v>
      </c>
      <c r="F25" s="52">
        <v>0</v>
      </c>
      <c r="G25" s="52">
        <v>0</v>
      </c>
      <c r="H25" s="53">
        <v>0</v>
      </c>
      <c r="I25" s="53">
        <v>0</v>
      </c>
    </row>
    <row r="26" spans="1:9" ht="29" x14ac:dyDescent="0.35">
      <c r="A26" s="10" t="s">
        <v>1280</v>
      </c>
      <c r="B26" s="22">
        <v>0</v>
      </c>
      <c r="C26" s="22">
        <v>0</v>
      </c>
      <c r="D26" s="22">
        <v>0</v>
      </c>
      <c r="E26" s="22">
        <v>0</v>
      </c>
      <c r="F26" s="22">
        <v>0</v>
      </c>
      <c r="G26" s="22">
        <v>0</v>
      </c>
      <c r="H26" s="35">
        <v>0</v>
      </c>
      <c r="I26" s="35">
        <v>0</v>
      </c>
    </row>
    <row r="27" spans="1:9" x14ac:dyDescent="0.35">
      <c r="A27" s="47" t="s">
        <v>49</v>
      </c>
      <c r="B27" s="52">
        <v>0</v>
      </c>
      <c r="C27" s="52">
        <v>0</v>
      </c>
      <c r="D27" s="52">
        <v>0</v>
      </c>
      <c r="E27" s="52">
        <v>0</v>
      </c>
      <c r="F27" s="52">
        <v>0</v>
      </c>
      <c r="G27" s="52">
        <v>0</v>
      </c>
      <c r="H27" s="53">
        <v>0</v>
      </c>
      <c r="I27" s="53">
        <v>0</v>
      </c>
    </row>
    <row r="28" spans="1:9" ht="29" x14ac:dyDescent="0.35">
      <c r="A28" s="10" t="s">
        <v>1281</v>
      </c>
      <c r="B28" s="22">
        <v>0</v>
      </c>
      <c r="C28" s="22">
        <v>250000000</v>
      </c>
      <c r="D28" s="22">
        <v>250000000</v>
      </c>
      <c r="E28" s="22">
        <v>250000000</v>
      </c>
      <c r="F28" s="22">
        <v>250000000</v>
      </c>
      <c r="G28" s="22">
        <v>250000000</v>
      </c>
      <c r="H28" s="35">
        <v>1</v>
      </c>
      <c r="I28" s="35">
        <v>1</v>
      </c>
    </row>
    <row r="29" spans="1:9" x14ac:dyDescent="0.35">
      <c r="A29" s="47" t="s">
        <v>49</v>
      </c>
      <c r="B29" s="52">
        <v>0</v>
      </c>
      <c r="C29" s="52">
        <v>250000000</v>
      </c>
      <c r="D29" s="52">
        <v>250000000</v>
      </c>
      <c r="E29" s="52">
        <v>250000000</v>
      </c>
      <c r="F29" s="52">
        <v>250000000</v>
      </c>
      <c r="G29" s="52">
        <v>250000000</v>
      </c>
      <c r="H29" s="53">
        <v>1</v>
      </c>
      <c r="I29" s="53">
        <v>1</v>
      </c>
    </row>
    <row r="30" spans="1:9" ht="29" x14ac:dyDescent="0.35">
      <c r="A30" s="10" t="s">
        <v>1282</v>
      </c>
      <c r="B30" s="22">
        <v>200000000</v>
      </c>
      <c r="C30" s="22">
        <v>200000000</v>
      </c>
      <c r="D30" s="22">
        <v>200000000</v>
      </c>
      <c r="E30" s="22">
        <v>200000000</v>
      </c>
      <c r="F30" s="22">
        <v>200000000</v>
      </c>
      <c r="G30" s="22">
        <v>100000000</v>
      </c>
      <c r="H30" s="35">
        <v>1</v>
      </c>
      <c r="I30" s="35">
        <v>1</v>
      </c>
    </row>
    <row r="31" spans="1:9" x14ac:dyDescent="0.35">
      <c r="A31" s="47" t="s">
        <v>49</v>
      </c>
      <c r="B31" s="52">
        <v>200000000</v>
      </c>
      <c r="C31" s="52">
        <v>200000000</v>
      </c>
      <c r="D31" s="52">
        <v>200000000</v>
      </c>
      <c r="E31" s="52">
        <v>200000000</v>
      </c>
      <c r="F31" s="52">
        <v>200000000</v>
      </c>
      <c r="G31" s="52">
        <v>100000000</v>
      </c>
      <c r="H31" s="53">
        <v>1</v>
      </c>
      <c r="I31" s="53">
        <v>1</v>
      </c>
    </row>
    <row r="32" spans="1:9" ht="29" x14ac:dyDescent="0.35">
      <c r="A32" s="10" t="s">
        <v>1283</v>
      </c>
      <c r="B32" s="22">
        <v>250000000</v>
      </c>
      <c r="C32" s="22">
        <v>200000000</v>
      </c>
      <c r="D32" s="22">
        <v>200000000</v>
      </c>
      <c r="E32" s="22">
        <v>200000000</v>
      </c>
      <c r="F32" s="22">
        <v>200000000</v>
      </c>
      <c r="G32" s="22">
        <v>200000000</v>
      </c>
      <c r="H32" s="35">
        <v>1</v>
      </c>
      <c r="I32" s="35">
        <v>1</v>
      </c>
    </row>
    <row r="33" spans="1:9" x14ac:dyDescent="0.35">
      <c r="A33" s="47" t="s">
        <v>49</v>
      </c>
      <c r="B33" s="52">
        <v>250000000</v>
      </c>
      <c r="C33" s="52">
        <v>200000000</v>
      </c>
      <c r="D33" s="52">
        <v>200000000</v>
      </c>
      <c r="E33" s="52">
        <v>200000000</v>
      </c>
      <c r="F33" s="52">
        <v>200000000</v>
      </c>
      <c r="G33" s="52">
        <v>200000000</v>
      </c>
      <c r="H33" s="53">
        <v>1</v>
      </c>
      <c r="I33" s="53">
        <v>1</v>
      </c>
    </row>
    <row r="34" spans="1:9" ht="29" x14ac:dyDescent="0.35">
      <c r="A34" s="10" t="s">
        <v>1284</v>
      </c>
      <c r="B34" s="22">
        <v>200000000</v>
      </c>
      <c r="C34" s="22">
        <v>300000000</v>
      </c>
      <c r="D34" s="22">
        <v>300000000</v>
      </c>
      <c r="E34" s="22">
        <v>300000000</v>
      </c>
      <c r="F34" s="22">
        <v>300000000</v>
      </c>
      <c r="G34" s="22">
        <v>300000000</v>
      </c>
      <c r="H34" s="35">
        <v>1</v>
      </c>
      <c r="I34" s="35">
        <v>1</v>
      </c>
    </row>
    <row r="35" spans="1:9" x14ac:dyDescent="0.35">
      <c r="A35" s="47" t="s">
        <v>49</v>
      </c>
      <c r="B35" s="52">
        <v>200000000</v>
      </c>
      <c r="C35" s="52">
        <v>300000000</v>
      </c>
      <c r="D35" s="52">
        <v>300000000</v>
      </c>
      <c r="E35" s="52">
        <v>300000000</v>
      </c>
      <c r="F35" s="52">
        <v>300000000</v>
      </c>
      <c r="G35" s="52">
        <v>300000000</v>
      </c>
      <c r="H35" s="53">
        <v>1</v>
      </c>
      <c r="I35" s="53">
        <v>1</v>
      </c>
    </row>
    <row r="36" spans="1:9" ht="29" x14ac:dyDescent="0.35">
      <c r="A36" s="10" t="s">
        <v>1285</v>
      </c>
      <c r="B36" s="22">
        <v>0</v>
      </c>
      <c r="C36" s="22">
        <v>0</v>
      </c>
      <c r="D36" s="22">
        <v>0</v>
      </c>
      <c r="E36" s="22">
        <v>0</v>
      </c>
      <c r="F36" s="22">
        <v>0</v>
      </c>
      <c r="G36" s="22">
        <v>0</v>
      </c>
      <c r="H36" s="35">
        <v>0</v>
      </c>
      <c r="I36" s="35">
        <v>0</v>
      </c>
    </row>
    <row r="37" spans="1:9" x14ac:dyDescent="0.35">
      <c r="A37" s="47" t="s">
        <v>49</v>
      </c>
      <c r="B37" s="52">
        <v>0</v>
      </c>
      <c r="C37" s="52">
        <v>0</v>
      </c>
      <c r="D37" s="52">
        <v>0</v>
      </c>
      <c r="E37" s="52">
        <v>0</v>
      </c>
      <c r="F37" s="52">
        <v>0</v>
      </c>
      <c r="G37" s="52">
        <v>0</v>
      </c>
      <c r="H37" s="53">
        <v>0</v>
      </c>
      <c r="I37" s="53">
        <v>0</v>
      </c>
    </row>
    <row r="38" spans="1:9" ht="29" x14ac:dyDescent="0.35">
      <c r="A38" s="10" t="s">
        <v>1286</v>
      </c>
      <c r="B38" s="22">
        <v>0</v>
      </c>
      <c r="C38" s="22">
        <v>0</v>
      </c>
      <c r="D38" s="22">
        <v>0</v>
      </c>
      <c r="E38" s="22">
        <v>0</v>
      </c>
      <c r="F38" s="22">
        <v>0</v>
      </c>
      <c r="G38" s="22">
        <v>0</v>
      </c>
      <c r="H38" s="35">
        <v>0</v>
      </c>
      <c r="I38" s="35">
        <v>0</v>
      </c>
    </row>
    <row r="39" spans="1:9" x14ac:dyDescent="0.35">
      <c r="A39" s="47" t="s">
        <v>49</v>
      </c>
      <c r="B39" s="52">
        <v>0</v>
      </c>
      <c r="C39" s="52">
        <v>0</v>
      </c>
      <c r="D39" s="52">
        <v>0</v>
      </c>
      <c r="E39" s="52">
        <v>0</v>
      </c>
      <c r="F39" s="52">
        <v>0</v>
      </c>
      <c r="G39" s="52">
        <v>0</v>
      </c>
      <c r="H39" s="53">
        <v>0</v>
      </c>
      <c r="I39" s="53">
        <v>0</v>
      </c>
    </row>
    <row r="40" spans="1:9" ht="29" x14ac:dyDescent="0.35">
      <c r="A40" s="10" t="s">
        <v>1287</v>
      </c>
      <c r="B40" s="22">
        <v>250000000</v>
      </c>
      <c r="C40" s="22">
        <v>150000000</v>
      </c>
      <c r="D40" s="22">
        <v>150000000</v>
      </c>
      <c r="E40" s="22">
        <v>150000000</v>
      </c>
      <c r="F40" s="22">
        <v>150000000</v>
      </c>
      <c r="G40" s="22">
        <v>150000000</v>
      </c>
      <c r="H40" s="35">
        <v>1</v>
      </c>
      <c r="I40" s="35">
        <v>1</v>
      </c>
    </row>
    <row r="41" spans="1:9" x14ac:dyDescent="0.35">
      <c r="A41" s="47" t="s">
        <v>49</v>
      </c>
      <c r="B41" s="52">
        <v>250000000</v>
      </c>
      <c r="C41" s="52">
        <v>150000000</v>
      </c>
      <c r="D41" s="52">
        <v>150000000</v>
      </c>
      <c r="E41" s="52">
        <v>150000000</v>
      </c>
      <c r="F41" s="52">
        <v>150000000</v>
      </c>
      <c r="G41" s="52">
        <v>150000000</v>
      </c>
      <c r="H41" s="53">
        <v>1</v>
      </c>
      <c r="I41" s="53">
        <v>1</v>
      </c>
    </row>
    <row r="42" spans="1:9" ht="29" x14ac:dyDescent="0.35">
      <c r="A42" s="10" t="s">
        <v>1288</v>
      </c>
      <c r="B42" s="22">
        <v>0</v>
      </c>
      <c r="C42" s="22">
        <v>300000000</v>
      </c>
      <c r="D42" s="22">
        <v>300000000</v>
      </c>
      <c r="E42" s="22">
        <v>300000000</v>
      </c>
      <c r="F42" s="22">
        <v>300000000</v>
      </c>
      <c r="G42" s="22">
        <v>300000000</v>
      </c>
      <c r="H42" s="35">
        <v>1</v>
      </c>
      <c r="I42" s="35">
        <v>1</v>
      </c>
    </row>
    <row r="43" spans="1:9" x14ac:dyDescent="0.35">
      <c r="A43" s="47" t="s">
        <v>49</v>
      </c>
      <c r="B43" s="52">
        <v>0</v>
      </c>
      <c r="C43" s="52">
        <v>300000000</v>
      </c>
      <c r="D43" s="52">
        <v>300000000</v>
      </c>
      <c r="E43" s="52">
        <v>300000000</v>
      </c>
      <c r="F43" s="52">
        <v>300000000</v>
      </c>
      <c r="G43" s="52">
        <v>300000000</v>
      </c>
      <c r="H43" s="53">
        <v>1</v>
      </c>
      <c r="I43" s="53">
        <v>1</v>
      </c>
    </row>
    <row r="44" spans="1:9" x14ac:dyDescent="0.35">
      <c r="A44" s="10" t="s">
        <v>1289</v>
      </c>
      <c r="B44" s="22">
        <v>0</v>
      </c>
      <c r="C44" s="22">
        <v>0</v>
      </c>
      <c r="D44" s="22">
        <v>0</v>
      </c>
      <c r="E44" s="22">
        <v>0</v>
      </c>
      <c r="F44" s="22">
        <v>0</v>
      </c>
      <c r="G44" s="22">
        <v>0</v>
      </c>
      <c r="H44" s="35">
        <v>0</v>
      </c>
      <c r="I44" s="35">
        <v>0</v>
      </c>
    </row>
    <row r="45" spans="1:9" x14ac:dyDescent="0.35">
      <c r="A45" s="47" t="s">
        <v>49</v>
      </c>
      <c r="B45" s="52">
        <v>0</v>
      </c>
      <c r="C45" s="52">
        <v>0</v>
      </c>
      <c r="D45" s="52">
        <v>0</v>
      </c>
      <c r="E45" s="52">
        <v>0</v>
      </c>
      <c r="F45" s="52">
        <v>0</v>
      </c>
      <c r="G45" s="52">
        <v>0</v>
      </c>
      <c r="H45" s="53">
        <v>0</v>
      </c>
      <c r="I45" s="53">
        <v>0</v>
      </c>
    </row>
    <row r="46" spans="1:9" ht="29" x14ac:dyDescent="0.35">
      <c r="A46" s="10" t="s">
        <v>1290</v>
      </c>
      <c r="B46" s="22">
        <v>250000000</v>
      </c>
      <c r="C46" s="22">
        <v>0</v>
      </c>
      <c r="D46" s="22">
        <v>0</v>
      </c>
      <c r="E46" s="22">
        <v>0</v>
      </c>
      <c r="F46" s="22">
        <v>0</v>
      </c>
      <c r="G46" s="22">
        <v>0</v>
      </c>
      <c r="H46" s="35">
        <v>0</v>
      </c>
      <c r="I46" s="35">
        <v>0</v>
      </c>
    </row>
    <row r="47" spans="1:9" x14ac:dyDescent="0.35">
      <c r="A47" s="47" t="s">
        <v>49</v>
      </c>
      <c r="B47" s="52">
        <v>250000000</v>
      </c>
      <c r="C47" s="52">
        <v>0</v>
      </c>
      <c r="D47" s="52">
        <v>0</v>
      </c>
      <c r="E47" s="52">
        <v>0</v>
      </c>
      <c r="F47" s="52">
        <v>0</v>
      </c>
      <c r="G47" s="52">
        <v>0</v>
      </c>
      <c r="H47" s="53">
        <v>0</v>
      </c>
      <c r="I47" s="53">
        <v>0</v>
      </c>
    </row>
    <row r="48" spans="1:9" ht="29" x14ac:dyDescent="0.35">
      <c r="A48" s="10" t="s">
        <v>1291</v>
      </c>
      <c r="B48" s="22">
        <v>0</v>
      </c>
      <c r="C48" s="22">
        <v>0</v>
      </c>
      <c r="D48" s="22">
        <v>0</v>
      </c>
      <c r="E48" s="22">
        <v>0</v>
      </c>
      <c r="F48" s="22">
        <v>0</v>
      </c>
      <c r="G48" s="22">
        <v>0</v>
      </c>
      <c r="H48" s="35">
        <v>0</v>
      </c>
      <c r="I48" s="35">
        <v>0</v>
      </c>
    </row>
    <row r="49" spans="1:9" x14ac:dyDescent="0.35">
      <c r="A49" s="47" t="s">
        <v>49</v>
      </c>
      <c r="B49" s="52">
        <v>0</v>
      </c>
      <c r="C49" s="52">
        <v>0</v>
      </c>
      <c r="D49" s="52">
        <v>0</v>
      </c>
      <c r="E49" s="52">
        <v>0</v>
      </c>
      <c r="F49" s="52">
        <v>0</v>
      </c>
      <c r="G49" s="52">
        <v>0</v>
      </c>
      <c r="H49" s="53">
        <v>0</v>
      </c>
      <c r="I49" s="53">
        <v>0</v>
      </c>
    </row>
    <row r="50" spans="1:9" ht="29" x14ac:dyDescent="0.35">
      <c r="A50" s="10" t="s">
        <v>1292</v>
      </c>
      <c r="B50" s="22">
        <v>0</v>
      </c>
      <c r="C50" s="22">
        <v>350000000</v>
      </c>
      <c r="D50" s="22">
        <v>350000000</v>
      </c>
      <c r="E50" s="22">
        <v>350000000</v>
      </c>
      <c r="F50" s="22">
        <v>350000000</v>
      </c>
      <c r="G50" s="22">
        <v>175000000</v>
      </c>
      <c r="H50" s="35">
        <v>1</v>
      </c>
      <c r="I50" s="35">
        <v>1</v>
      </c>
    </row>
    <row r="51" spans="1:9" x14ac:dyDescent="0.35">
      <c r="A51" s="47" t="s">
        <v>49</v>
      </c>
      <c r="B51" s="52">
        <v>0</v>
      </c>
      <c r="C51" s="52">
        <v>350000000</v>
      </c>
      <c r="D51" s="52">
        <v>350000000</v>
      </c>
      <c r="E51" s="52">
        <v>350000000</v>
      </c>
      <c r="F51" s="52">
        <v>350000000</v>
      </c>
      <c r="G51" s="52">
        <v>175000000</v>
      </c>
      <c r="H51" s="53">
        <v>1</v>
      </c>
      <c r="I51" s="53">
        <v>1</v>
      </c>
    </row>
    <row r="52" spans="1:9" ht="29" x14ac:dyDescent="0.35">
      <c r="A52" s="10" t="s">
        <v>1293</v>
      </c>
      <c r="B52" s="22">
        <v>0</v>
      </c>
      <c r="C52" s="22">
        <v>150000000</v>
      </c>
      <c r="D52" s="22">
        <v>150000000</v>
      </c>
      <c r="E52" s="22">
        <v>150000000</v>
      </c>
      <c r="F52" s="22">
        <v>150000000</v>
      </c>
      <c r="G52" s="22">
        <v>150000000</v>
      </c>
      <c r="H52" s="35">
        <v>1</v>
      </c>
      <c r="I52" s="35">
        <v>1</v>
      </c>
    </row>
    <row r="53" spans="1:9" x14ac:dyDescent="0.35">
      <c r="A53" s="47" t="s">
        <v>49</v>
      </c>
      <c r="B53" s="52">
        <v>0</v>
      </c>
      <c r="C53" s="52">
        <v>150000000</v>
      </c>
      <c r="D53" s="52">
        <v>150000000</v>
      </c>
      <c r="E53" s="52">
        <v>150000000</v>
      </c>
      <c r="F53" s="52">
        <v>150000000</v>
      </c>
      <c r="G53" s="52">
        <v>150000000</v>
      </c>
      <c r="H53" s="53">
        <v>1</v>
      </c>
      <c r="I53" s="53">
        <v>1</v>
      </c>
    </row>
    <row r="54" spans="1:9" ht="29" x14ac:dyDescent="0.35">
      <c r="A54" s="10" t="s">
        <v>1294</v>
      </c>
      <c r="B54" s="22">
        <v>0</v>
      </c>
      <c r="C54" s="22">
        <v>0</v>
      </c>
      <c r="D54" s="22">
        <v>0</v>
      </c>
      <c r="E54" s="22">
        <v>0</v>
      </c>
      <c r="F54" s="22">
        <v>0</v>
      </c>
      <c r="G54" s="22">
        <v>0</v>
      </c>
      <c r="H54" s="35">
        <v>0</v>
      </c>
      <c r="I54" s="35">
        <v>0</v>
      </c>
    </row>
    <row r="55" spans="1:9" x14ac:dyDescent="0.35">
      <c r="A55" s="47" t="s">
        <v>49</v>
      </c>
      <c r="B55" s="52">
        <v>0</v>
      </c>
      <c r="C55" s="52">
        <v>0</v>
      </c>
      <c r="D55" s="52">
        <v>0</v>
      </c>
      <c r="E55" s="52">
        <v>0</v>
      </c>
      <c r="F55" s="52">
        <v>0</v>
      </c>
      <c r="G55" s="52">
        <v>0</v>
      </c>
      <c r="H55" s="53">
        <v>0</v>
      </c>
      <c r="I55" s="53">
        <v>0</v>
      </c>
    </row>
    <row r="56" spans="1:9" ht="29" x14ac:dyDescent="0.35">
      <c r="A56" s="10" t="s">
        <v>1295</v>
      </c>
      <c r="B56" s="22">
        <v>250000000</v>
      </c>
      <c r="C56" s="22">
        <v>250000000</v>
      </c>
      <c r="D56" s="22">
        <v>250000000</v>
      </c>
      <c r="E56" s="22">
        <v>250000000</v>
      </c>
      <c r="F56" s="22">
        <v>250000000</v>
      </c>
      <c r="G56" s="22">
        <v>125000000</v>
      </c>
      <c r="H56" s="35">
        <v>1</v>
      </c>
      <c r="I56" s="35">
        <v>1</v>
      </c>
    </row>
    <row r="57" spans="1:9" x14ac:dyDescent="0.35">
      <c r="A57" s="47" t="s">
        <v>49</v>
      </c>
      <c r="B57" s="52">
        <v>250000000</v>
      </c>
      <c r="C57" s="52">
        <v>250000000</v>
      </c>
      <c r="D57" s="52">
        <v>250000000</v>
      </c>
      <c r="E57" s="52">
        <v>250000000</v>
      </c>
      <c r="F57" s="52">
        <v>250000000</v>
      </c>
      <c r="G57" s="52">
        <v>125000000</v>
      </c>
      <c r="H57" s="53">
        <v>1</v>
      </c>
      <c r="I57" s="53">
        <v>1</v>
      </c>
    </row>
    <row r="58" spans="1:9" ht="29" x14ac:dyDescent="0.35">
      <c r="A58" s="10" t="s">
        <v>1296</v>
      </c>
      <c r="B58" s="22">
        <v>0</v>
      </c>
      <c r="C58" s="22">
        <v>0</v>
      </c>
      <c r="D58" s="22">
        <v>0</v>
      </c>
      <c r="E58" s="22">
        <v>0</v>
      </c>
      <c r="F58" s="22">
        <v>0</v>
      </c>
      <c r="G58" s="22">
        <v>0</v>
      </c>
      <c r="H58" s="35">
        <v>0</v>
      </c>
      <c r="I58" s="35">
        <v>0</v>
      </c>
    </row>
    <row r="59" spans="1:9" x14ac:dyDescent="0.35">
      <c r="A59" s="47" t="s">
        <v>49</v>
      </c>
      <c r="B59" s="52">
        <v>0</v>
      </c>
      <c r="C59" s="52">
        <v>0</v>
      </c>
      <c r="D59" s="52">
        <v>0</v>
      </c>
      <c r="E59" s="52">
        <v>0</v>
      </c>
      <c r="F59" s="52">
        <v>0</v>
      </c>
      <c r="G59" s="52">
        <v>0</v>
      </c>
      <c r="H59" s="53">
        <v>0</v>
      </c>
      <c r="I59" s="53">
        <v>0</v>
      </c>
    </row>
    <row r="60" spans="1:9" ht="29" x14ac:dyDescent="0.35">
      <c r="A60" s="10" t="s">
        <v>1297</v>
      </c>
      <c r="B60" s="22">
        <v>0</v>
      </c>
      <c r="C60" s="22">
        <v>200000000</v>
      </c>
      <c r="D60" s="22">
        <v>200000000</v>
      </c>
      <c r="E60" s="22">
        <v>200000000</v>
      </c>
      <c r="F60" s="22">
        <v>200000000</v>
      </c>
      <c r="G60" s="22">
        <v>200000000</v>
      </c>
      <c r="H60" s="35">
        <v>1</v>
      </c>
      <c r="I60" s="35">
        <v>1</v>
      </c>
    </row>
    <row r="61" spans="1:9" x14ac:dyDescent="0.35">
      <c r="A61" s="47" t="s">
        <v>49</v>
      </c>
      <c r="B61" s="52">
        <v>0</v>
      </c>
      <c r="C61" s="52">
        <v>200000000</v>
      </c>
      <c r="D61" s="52">
        <v>200000000</v>
      </c>
      <c r="E61" s="52">
        <v>200000000</v>
      </c>
      <c r="F61" s="52">
        <v>200000000</v>
      </c>
      <c r="G61" s="52">
        <v>200000000</v>
      </c>
      <c r="H61" s="53">
        <v>1</v>
      </c>
      <c r="I61" s="53">
        <v>1</v>
      </c>
    </row>
    <row r="62" spans="1:9" ht="29" x14ac:dyDescent="0.35">
      <c r="A62" s="10" t="s">
        <v>1298</v>
      </c>
      <c r="B62" s="22">
        <v>1900000000</v>
      </c>
      <c r="C62" s="22">
        <v>1100000000</v>
      </c>
      <c r="D62" s="22">
        <v>1100000000</v>
      </c>
      <c r="E62" s="22">
        <v>1100000000</v>
      </c>
      <c r="F62" s="22">
        <v>959561723.88999999</v>
      </c>
      <c r="G62" s="22">
        <v>959561723.88999999</v>
      </c>
      <c r="H62" s="35">
        <v>1</v>
      </c>
      <c r="I62" s="35">
        <v>0.87232883989999999</v>
      </c>
    </row>
    <row r="63" spans="1:9" x14ac:dyDescent="0.35">
      <c r="A63" s="47" t="s">
        <v>49</v>
      </c>
      <c r="B63" s="52">
        <v>1900000000</v>
      </c>
      <c r="C63" s="52">
        <v>1100000000</v>
      </c>
      <c r="D63" s="52">
        <v>1100000000</v>
      </c>
      <c r="E63" s="52">
        <v>1100000000</v>
      </c>
      <c r="F63" s="52">
        <v>959561723.88999999</v>
      </c>
      <c r="G63" s="52">
        <v>959561723.88999999</v>
      </c>
      <c r="H63" s="53">
        <v>1</v>
      </c>
      <c r="I63" s="53">
        <v>0.87232883989999999</v>
      </c>
    </row>
    <row r="64" spans="1:9" ht="29" x14ac:dyDescent="0.35">
      <c r="A64" s="10" t="s">
        <v>1299</v>
      </c>
      <c r="B64" s="22">
        <v>250000000</v>
      </c>
      <c r="C64" s="22">
        <v>250000000</v>
      </c>
      <c r="D64" s="22">
        <v>250000000</v>
      </c>
      <c r="E64" s="22">
        <v>248167152.16</v>
      </c>
      <c r="F64" s="22">
        <v>248166168.11000001</v>
      </c>
      <c r="G64" s="22">
        <v>154767412.06</v>
      </c>
      <c r="H64" s="35">
        <v>0.99266860863999995</v>
      </c>
      <c r="I64" s="35">
        <v>0.99266467244000001</v>
      </c>
    </row>
    <row r="65" spans="1:9" x14ac:dyDescent="0.35">
      <c r="A65" s="47" t="s">
        <v>49</v>
      </c>
      <c r="B65" s="52">
        <v>250000000</v>
      </c>
      <c r="C65" s="52">
        <v>250000000</v>
      </c>
      <c r="D65" s="52">
        <v>250000000</v>
      </c>
      <c r="E65" s="52">
        <v>248167152.16</v>
      </c>
      <c r="F65" s="52">
        <v>248166168.11000001</v>
      </c>
      <c r="G65" s="52">
        <v>154767412.06</v>
      </c>
      <c r="H65" s="53">
        <v>0.99266860863999995</v>
      </c>
      <c r="I65" s="53">
        <v>0.99266467244000001</v>
      </c>
    </row>
    <row r="66" spans="1:9" x14ac:dyDescent="0.35">
      <c r="A66" s="47" t="s">
        <v>1128</v>
      </c>
      <c r="B66" s="52">
        <v>7000000000</v>
      </c>
      <c r="C66" s="52">
        <v>10087084405</v>
      </c>
      <c r="D66" s="52">
        <v>7000000000</v>
      </c>
      <c r="E66" s="52">
        <v>6650675827.6599998</v>
      </c>
      <c r="F66" s="52">
        <v>6385236567.5</v>
      </c>
      <c r="G66" s="52">
        <v>5891837811.4500008</v>
      </c>
      <c r="H66" s="53">
        <v>0.65932588254772317</v>
      </c>
      <c r="I66" s="53">
        <v>0.63301111710088842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D95C-16ED-4516-B5F0-1CCC85E7B3F9}">
  <dimension ref="A1:I14"/>
  <sheetViews>
    <sheetView workbookViewId="0">
      <selection activeCell="D8" sqref="D8"/>
    </sheetView>
  </sheetViews>
  <sheetFormatPr baseColWidth="10" defaultRowHeight="14.5" x14ac:dyDescent="0.35"/>
  <cols>
    <col min="1" max="1" width="114.26953125" style="48" customWidth="1"/>
    <col min="2" max="3" width="17.7265625" style="50" bestFit="1" customWidth="1"/>
    <col min="4" max="4" width="19" style="50" bestFit="1" customWidth="1"/>
    <col min="5" max="7" width="17.7265625" style="50" bestFit="1" customWidth="1"/>
    <col min="8" max="8" width="17.7265625" style="54" bestFit="1" customWidth="1"/>
    <col min="9" max="9" width="17.453125" style="54" bestFit="1" customWidth="1"/>
  </cols>
  <sheetData>
    <row r="1" spans="1:9" x14ac:dyDescent="0.35">
      <c r="A1" s="45" t="s">
        <v>2</v>
      </c>
      <c r="B1" s="49" t="s">
        <v>1454</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1120</v>
      </c>
      <c r="B4" s="18">
        <v>6240800000</v>
      </c>
      <c r="C4" s="18">
        <v>9740800000</v>
      </c>
      <c r="D4" s="18">
        <v>9640800000</v>
      </c>
      <c r="E4" s="18">
        <v>9640800000</v>
      </c>
      <c r="F4" s="18">
        <v>9640800000</v>
      </c>
      <c r="G4" s="18">
        <v>9640800000</v>
      </c>
      <c r="H4" s="31">
        <v>0.98973390275952688</v>
      </c>
      <c r="I4" s="31">
        <v>0.98973390275952688</v>
      </c>
    </row>
    <row r="5" spans="1:9" x14ac:dyDescent="0.35">
      <c r="A5" s="8" t="s">
        <v>909</v>
      </c>
      <c r="B5" s="19">
        <v>6240800000</v>
      </c>
      <c r="C5" s="19">
        <v>9740800000</v>
      </c>
      <c r="D5" s="19">
        <v>9640800000</v>
      </c>
      <c r="E5" s="19">
        <v>9640800000</v>
      </c>
      <c r="F5" s="19">
        <v>9640800000</v>
      </c>
      <c r="G5" s="19">
        <v>9640800000</v>
      </c>
      <c r="H5" s="32">
        <v>0.98973390275952688</v>
      </c>
      <c r="I5" s="32">
        <v>0.98973390275952688</v>
      </c>
    </row>
    <row r="6" spans="1:9" ht="29" x14ac:dyDescent="0.35">
      <c r="A6" s="9" t="s">
        <v>975</v>
      </c>
      <c r="B6" s="20">
        <v>6240800000</v>
      </c>
      <c r="C6" s="20">
        <v>9740800000</v>
      </c>
      <c r="D6" s="20">
        <v>9640800000</v>
      </c>
      <c r="E6" s="20">
        <v>9640800000</v>
      </c>
      <c r="F6" s="20">
        <v>9640800000</v>
      </c>
      <c r="G6" s="20">
        <v>9640800000</v>
      </c>
      <c r="H6" s="33">
        <v>0.98973390275952688</v>
      </c>
      <c r="I6" s="33">
        <v>0.98973390275952688</v>
      </c>
    </row>
    <row r="7" spans="1:9" x14ac:dyDescent="0.35">
      <c r="A7" s="14" t="s">
        <v>1103</v>
      </c>
      <c r="B7" s="21">
        <v>6240800000</v>
      </c>
      <c r="C7" s="21">
        <v>9740800000</v>
      </c>
      <c r="D7" s="21">
        <v>9640800000</v>
      </c>
      <c r="E7" s="21">
        <v>9640800000</v>
      </c>
      <c r="F7" s="21">
        <v>9640800000</v>
      </c>
      <c r="G7" s="21">
        <v>9640800000</v>
      </c>
      <c r="H7" s="34">
        <v>0.98973390275952688</v>
      </c>
      <c r="I7" s="34">
        <v>0.98973390275952688</v>
      </c>
    </row>
    <row r="8" spans="1:9" ht="29" x14ac:dyDescent="0.35">
      <c r="A8" s="10" t="s">
        <v>1300</v>
      </c>
      <c r="B8" s="22">
        <v>2640800000</v>
      </c>
      <c r="C8" s="22">
        <v>2640800000</v>
      </c>
      <c r="D8" s="22">
        <v>2640800000</v>
      </c>
      <c r="E8" s="22">
        <v>2640800000</v>
      </c>
      <c r="F8" s="22">
        <v>2640800000</v>
      </c>
      <c r="G8" s="22">
        <v>2640800000</v>
      </c>
      <c r="H8" s="35">
        <v>1</v>
      </c>
      <c r="I8" s="35">
        <v>1</v>
      </c>
    </row>
    <row r="9" spans="1:9" x14ac:dyDescent="0.35">
      <c r="A9" s="47" t="s">
        <v>49</v>
      </c>
      <c r="B9" s="52">
        <v>2640800000</v>
      </c>
      <c r="C9" s="52">
        <v>2640800000</v>
      </c>
      <c r="D9" s="52">
        <v>2640800000</v>
      </c>
      <c r="E9" s="52">
        <v>2640800000</v>
      </c>
      <c r="F9" s="52">
        <v>2640800000</v>
      </c>
      <c r="G9" s="52">
        <v>2640800000</v>
      </c>
      <c r="H9" s="53">
        <v>1</v>
      </c>
      <c r="I9" s="53">
        <v>1</v>
      </c>
    </row>
    <row r="10" spans="1:9" x14ac:dyDescent="0.35">
      <c r="A10" s="10" t="s">
        <v>1301</v>
      </c>
      <c r="B10" s="22">
        <v>3600000000</v>
      </c>
      <c r="C10" s="22">
        <v>7100000000</v>
      </c>
      <c r="D10" s="22">
        <v>7000000000</v>
      </c>
      <c r="E10" s="22">
        <v>7000000000</v>
      </c>
      <c r="F10" s="22">
        <v>7000000000</v>
      </c>
      <c r="G10" s="22">
        <v>7000000000</v>
      </c>
      <c r="H10" s="35">
        <v>0.9859154929577465</v>
      </c>
      <c r="I10" s="35">
        <v>0.9859154929577465</v>
      </c>
    </row>
    <row r="11" spans="1:9" x14ac:dyDescent="0.35">
      <c r="A11" s="47" t="s">
        <v>49</v>
      </c>
      <c r="B11" s="52">
        <v>3500000000</v>
      </c>
      <c r="C11" s="52">
        <v>3500000000</v>
      </c>
      <c r="D11" s="52">
        <v>3500000000</v>
      </c>
      <c r="E11" s="52">
        <v>3500000000</v>
      </c>
      <c r="F11" s="52">
        <v>3500000000</v>
      </c>
      <c r="G11" s="52">
        <v>3500000000</v>
      </c>
      <c r="H11" s="53">
        <v>1</v>
      </c>
      <c r="I11" s="53">
        <v>1</v>
      </c>
    </row>
    <row r="12" spans="1:9" x14ac:dyDescent="0.35">
      <c r="A12" s="47" t="s">
        <v>898</v>
      </c>
      <c r="B12" s="52">
        <v>100000000</v>
      </c>
      <c r="C12" s="52">
        <v>100000000</v>
      </c>
      <c r="D12" s="52">
        <v>0</v>
      </c>
      <c r="E12" s="52">
        <v>0</v>
      </c>
      <c r="F12" s="52">
        <v>0</v>
      </c>
      <c r="G12" s="52">
        <v>0</v>
      </c>
      <c r="H12" s="53">
        <v>0</v>
      </c>
      <c r="I12" s="53">
        <v>0</v>
      </c>
    </row>
    <row r="13" spans="1:9" x14ac:dyDescent="0.35">
      <c r="A13" s="47" t="s">
        <v>98</v>
      </c>
      <c r="B13" s="52">
        <v>0</v>
      </c>
      <c r="C13" s="52">
        <v>3500000000</v>
      </c>
      <c r="D13" s="52">
        <v>3500000000</v>
      </c>
      <c r="E13" s="52">
        <v>3500000000</v>
      </c>
      <c r="F13" s="52">
        <v>3500000000</v>
      </c>
      <c r="G13" s="52">
        <v>3500000000</v>
      </c>
      <c r="H13" s="53">
        <v>1</v>
      </c>
      <c r="I13" s="53">
        <v>1</v>
      </c>
    </row>
    <row r="14" spans="1:9" x14ac:dyDescent="0.35">
      <c r="A14" s="47" t="s">
        <v>1128</v>
      </c>
      <c r="B14" s="52">
        <v>6240800000</v>
      </c>
      <c r="C14" s="52">
        <v>9740800000</v>
      </c>
      <c r="D14" s="52">
        <v>9640800000</v>
      </c>
      <c r="E14" s="52">
        <v>9640800000</v>
      </c>
      <c r="F14" s="52">
        <v>9640800000</v>
      </c>
      <c r="G14" s="52">
        <v>9640800000</v>
      </c>
      <c r="H14" s="53">
        <v>0.98973390275952688</v>
      </c>
      <c r="I14" s="53">
        <v>0.98973390275952688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A53B-4949-4E01-9BF6-9338BD99B8CD}">
  <dimension ref="A1:I1385"/>
  <sheetViews>
    <sheetView topLeftCell="A1260" zoomScale="85" zoomScaleNormal="85" workbookViewId="0">
      <selection activeCell="H1385" sqref="H1385"/>
    </sheetView>
  </sheetViews>
  <sheetFormatPr baseColWidth="10" defaultRowHeight="14.5" x14ac:dyDescent="0.35"/>
  <cols>
    <col min="1" max="1" width="129.453125" customWidth="1"/>
    <col min="2" max="7" width="22" style="16" bestFit="1" customWidth="1"/>
    <col min="8" max="8" width="17.7265625" style="29" bestFit="1" customWidth="1"/>
    <col min="9" max="9" width="17.453125" style="29" bestFit="1" customWidth="1"/>
  </cols>
  <sheetData>
    <row r="1" spans="1:9" x14ac:dyDescent="0.35">
      <c r="A1" s="3" t="s">
        <v>2</v>
      </c>
      <c r="B1" s="16" t="s">
        <v>1106</v>
      </c>
    </row>
    <row r="3" spans="1:9" x14ac:dyDescent="0.35">
      <c r="A3" s="41" t="s">
        <v>1453</v>
      </c>
      <c r="B3" s="42" t="s">
        <v>1445</v>
      </c>
      <c r="C3" s="42" t="s">
        <v>1446</v>
      </c>
      <c r="D3" s="42" t="s">
        <v>1447</v>
      </c>
      <c r="E3" s="42" t="s">
        <v>1448</v>
      </c>
      <c r="F3" s="42" t="s">
        <v>1449</v>
      </c>
      <c r="G3" s="42" t="s">
        <v>1450</v>
      </c>
      <c r="H3" s="30" t="s">
        <v>1451</v>
      </c>
      <c r="I3" s="30" t="s">
        <v>1452</v>
      </c>
    </row>
    <row r="4" spans="1:9" x14ac:dyDescent="0.35">
      <c r="A4" s="11" t="s">
        <v>1107</v>
      </c>
      <c r="B4" s="18">
        <v>56817373179</v>
      </c>
      <c r="C4" s="18">
        <v>212962306115.90002</v>
      </c>
      <c r="D4" s="18">
        <v>178461739034.19</v>
      </c>
      <c r="E4" s="18">
        <v>173776918639.66006</v>
      </c>
      <c r="F4" s="18">
        <v>170566620779.11002</v>
      </c>
      <c r="G4" s="18">
        <v>168747361875.80002</v>
      </c>
      <c r="H4" s="31">
        <v>0.81599848259102636</v>
      </c>
      <c r="I4" s="31">
        <v>0.80092399396859881</v>
      </c>
    </row>
    <row r="5" spans="1:9" x14ac:dyDescent="0.35">
      <c r="A5" s="8" t="s">
        <v>906</v>
      </c>
      <c r="B5" s="19">
        <v>44780173178</v>
      </c>
      <c r="C5" s="19">
        <v>176328813998.22</v>
      </c>
      <c r="D5" s="19">
        <v>143140610918.66</v>
      </c>
      <c r="E5" s="19">
        <v>141023741967.75003</v>
      </c>
      <c r="F5" s="19">
        <v>138373164507.39001</v>
      </c>
      <c r="G5" s="19">
        <v>137775815181.79004</v>
      </c>
      <c r="H5" s="32">
        <v>0.79977706859171427</v>
      </c>
      <c r="I5" s="32">
        <v>0.78474505311869713</v>
      </c>
    </row>
    <row r="6" spans="1:9" x14ac:dyDescent="0.35">
      <c r="A6" s="9" t="s">
        <v>930</v>
      </c>
      <c r="B6" s="20">
        <v>0</v>
      </c>
      <c r="C6" s="20">
        <v>19656369125.619999</v>
      </c>
      <c r="D6" s="20">
        <v>0</v>
      </c>
      <c r="E6" s="20">
        <v>0</v>
      </c>
      <c r="F6" s="20">
        <v>0</v>
      </c>
      <c r="G6" s="20">
        <v>0</v>
      </c>
      <c r="H6" s="33">
        <v>0</v>
      </c>
      <c r="I6" s="33">
        <v>0</v>
      </c>
    </row>
    <row r="7" spans="1:9" x14ac:dyDescent="0.35">
      <c r="A7" s="14" t="s">
        <v>931</v>
      </c>
      <c r="B7" s="21">
        <v>0</v>
      </c>
      <c r="C7" s="21">
        <v>19656369125.619999</v>
      </c>
      <c r="D7" s="21">
        <v>0</v>
      </c>
      <c r="E7" s="21">
        <v>0</v>
      </c>
      <c r="F7" s="21">
        <v>0</v>
      </c>
      <c r="G7" s="21">
        <v>0</v>
      </c>
      <c r="H7" s="34">
        <v>0</v>
      </c>
      <c r="I7" s="34">
        <v>0</v>
      </c>
    </row>
    <row r="8" spans="1:9" x14ac:dyDescent="0.35">
      <c r="A8" s="10" t="s">
        <v>1129</v>
      </c>
      <c r="B8" s="22">
        <v>0</v>
      </c>
      <c r="C8" s="22">
        <v>19656369125.619999</v>
      </c>
      <c r="D8" s="22">
        <v>0</v>
      </c>
      <c r="E8" s="22">
        <v>0</v>
      </c>
      <c r="F8" s="22">
        <v>0</v>
      </c>
      <c r="G8" s="22">
        <v>0</v>
      </c>
      <c r="H8" s="35">
        <v>0</v>
      </c>
      <c r="I8" s="35">
        <v>0</v>
      </c>
    </row>
    <row r="9" spans="1:9" x14ac:dyDescent="0.35">
      <c r="A9" s="5" t="s">
        <v>45</v>
      </c>
      <c r="B9" s="23">
        <v>0</v>
      </c>
      <c r="C9" s="23">
        <v>19656369125.619999</v>
      </c>
      <c r="D9" s="23">
        <v>0</v>
      </c>
      <c r="E9" s="23">
        <v>0</v>
      </c>
      <c r="F9" s="23">
        <v>0</v>
      </c>
      <c r="G9" s="23">
        <v>0</v>
      </c>
      <c r="H9" s="30">
        <v>0</v>
      </c>
      <c r="I9" s="30">
        <v>0</v>
      </c>
    </row>
    <row r="10" spans="1:9" x14ac:dyDescent="0.35">
      <c r="A10" s="13" t="s">
        <v>907</v>
      </c>
      <c r="B10" s="24">
        <v>33740094886</v>
      </c>
      <c r="C10" s="24">
        <v>140838372315.08002</v>
      </c>
      <c r="D10" s="24">
        <v>134848270683.2</v>
      </c>
      <c r="E10" s="24">
        <v>133368147832.29001</v>
      </c>
      <c r="F10" s="24">
        <v>131856959054.35001</v>
      </c>
      <c r="G10" s="24">
        <v>131700959054.35001</v>
      </c>
      <c r="H10" s="36">
        <v>0.94695888371900649</v>
      </c>
      <c r="I10" s="36">
        <v>0.93622893311606137</v>
      </c>
    </row>
    <row r="11" spans="1:9" x14ac:dyDescent="0.35">
      <c r="A11" s="15" t="s">
        <v>923</v>
      </c>
      <c r="B11" s="25">
        <v>409072509.55000001</v>
      </c>
      <c r="C11" s="25">
        <v>378735742.55000001</v>
      </c>
      <c r="D11" s="25">
        <v>359250000</v>
      </c>
      <c r="E11" s="25">
        <v>291936666</v>
      </c>
      <c r="F11" s="25">
        <v>291936666</v>
      </c>
      <c r="G11" s="25">
        <v>291936666</v>
      </c>
      <c r="H11" s="37">
        <v>0.77081889349658894</v>
      </c>
      <c r="I11" s="37">
        <v>0.77081889349658894</v>
      </c>
    </row>
    <row r="12" spans="1:9" x14ac:dyDescent="0.35">
      <c r="A12" s="7" t="s">
        <v>1130</v>
      </c>
      <c r="B12" s="26">
        <v>409072509.55000001</v>
      </c>
      <c r="C12" s="26">
        <v>378735742.55000001</v>
      </c>
      <c r="D12" s="26">
        <v>359250000</v>
      </c>
      <c r="E12" s="26">
        <v>291936666</v>
      </c>
      <c r="F12" s="26">
        <v>291936666</v>
      </c>
      <c r="G12" s="26">
        <v>291936666</v>
      </c>
      <c r="H12" s="38">
        <v>0.77081889349658894</v>
      </c>
      <c r="I12" s="38">
        <v>0.77081889349658894</v>
      </c>
    </row>
    <row r="13" spans="1:9" x14ac:dyDescent="0.35">
      <c r="A13" s="5" t="s">
        <v>49</v>
      </c>
      <c r="B13" s="23">
        <v>400000000</v>
      </c>
      <c r="C13" s="23">
        <v>300000000</v>
      </c>
      <c r="D13" s="23">
        <v>291750000</v>
      </c>
      <c r="E13" s="23">
        <v>281436666</v>
      </c>
      <c r="F13" s="23">
        <v>281436666</v>
      </c>
      <c r="G13" s="23">
        <v>281436666</v>
      </c>
      <c r="H13" s="30">
        <v>0.93812222000000001</v>
      </c>
      <c r="I13" s="30">
        <v>0.93812222000000001</v>
      </c>
    </row>
    <row r="14" spans="1:9" x14ac:dyDescent="0.35">
      <c r="A14" s="5" t="s">
        <v>84</v>
      </c>
      <c r="B14" s="23">
        <v>9072509.5500000007</v>
      </c>
      <c r="C14" s="23">
        <v>9072509.5500000007</v>
      </c>
      <c r="D14" s="23">
        <v>0</v>
      </c>
      <c r="E14" s="23">
        <v>0</v>
      </c>
      <c r="F14" s="23">
        <v>0</v>
      </c>
      <c r="G14" s="23">
        <v>0</v>
      </c>
      <c r="H14" s="30">
        <v>0</v>
      </c>
      <c r="I14" s="30">
        <v>0</v>
      </c>
    </row>
    <row r="15" spans="1:9" x14ac:dyDescent="0.35">
      <c r="A15" s="5" t="s">
        <v>32</v>
      </c>
      <c r="B15" s="23">
        <v>0</v>
      </c>
      <c r="C15" s="23">
        <v>69663233</v>
      </c>
      <c r="D15" s="23">
        <v>67500000</v>
      </c>
      <c r="E15" s="23">
        <v>10500000</v>
      </c>
      <c r="F15" s="23">
        <v>10500000</v>
      </c>
      <c r="G15" s="23">
        <v>10500000</v>
      </c>
      <c r="H15" s="30">
        <v>0.15072513215113056</v>
      </c>
      <c r="I15" s="30">
        <v>0.15072513215113056</v>
      </c>
    </row>
    <row r="16" spans="1:9" x14ac:dyDescent="0.35">
      <c r="A16" s="15" t="s">
        <v>919</v>
      </c>
      <c r="B16" s="25">
        <v>2470454801.6899996</v>
      </c>
      <c r="C16" s="25">
        <v>3891803438.9699998</v>
      </c>
      <c r="D16" s="25">
        <v>3401935380.3299999</v>
      </c>
      <c r="E16" s="25">
        <v>3281815399.1599998</v>
      </c>
      <c r="F16" s="25">
        <v>2901406665.2200003</v>
      </c>
      <c r="G16" s="25">
        <v>2745406665.2200003</v>
      </c>
      <c r="H16" s="37">
        <v>0.84326339976423925</v>
      </c>
      <c r="I16" s="37">
        <v>0.745517267436272</v>
      </c>
    </row>
    <row r="17" spans="1:9" x14ac:dyDescent="0.35">
      <c r="A17" s="7" t="s">
        <v>1131</v>
      </c>
      <c r="B17" s="26">
        <v>2320454801.6899996</v>
      </c>
      <c r="C17" s="26">
        <v>3806603438.9699998</v>
      </c>
      <c r="D17" s="26">
        <v>3316735380.3299999</v>
      </c>
      <c r="E17" s="26">
        <v>3205255399.1599998</v>
      </c>
      <c r="F17" s="26">
        <v>2824846665.2200003</v>
      </c>
      <c r="G17" s="26">
        <v>2668846665.2200003</v>
      </c>
      <c r="H17" s="38">
        <v>0.84202503637397175</v>
      </c>
      <c r="I17" s="38">
        <v>0.74209113465844878</v>
      </c>
    </row>
    <row r="18" spans="1:9" x14ac:dyDescent="0.35">
      <c r="A18" s="5" t="s">
        <v>49</v>
      </c>
      <c r="B18" s="23">
        <v>2035000000</v>
      </c>
      <c r="C18" s="23">
        <v>1900146574</v>
      </c>
      <c r="D18" s="23">
        <v>1898441924.8299999</v>
      </c>
      <c r="E18" s="23">
        <v>1877282520.8299999</v>
      </c>
      <c r="F18" s="23">
        <v>1590130453.8900001</v>
      </c>
      <c r="G18" s="23">
        <v>1438130453.8900001</v>
      </c>
      <c r="H18" s="30">
        <v>0.98796721606488025</v>
      </c>
      <c r="I18" s="30">
        <v>0.83684620736526405</v>
      </c>
    </row>
    <row r="19" spans="1:9" x14ac:dyDescent="0.35">
      <c r="A19" s="5" t="s">
        <v>80</v>
      </c>
      <c r="B19" s="23">
        <v>243015749.24000001</v>
      </c>
      <c r="C19" s="23">
        <v>243015749.24000001</v>
      </c>
      <c r="D19" s="23">
        <v>200433975.5</v>
      </c>
      <c r="E19" s="23">
        <v>196452005</v>
      </c>
      <c r="F19" s="23">
        <v>196452005</v>
      </c>
      <c r="G19" s="23">
        <v>196452005</v>
      </c>
      <c r="H19" s="30">
        <v>0.80839207176645123</v>
      </c>
      <c r="I19" s="30">
        <v>0.80839207176645123</v>
      </c>
    </row>
    <row r="20" spans="1:9" x14ac:dyDescent="0.35">
      <c r="A20" s="5" t="s">
        <v>84</v>
      </c>
      <c r="B20" s="23">
        <v>42439051.450000003</v>
      </c>
      <c r="C20" s="23">
        <v>42439051.450000003</v>
      </c>
      <c r="D20" s="23">
        <v>0</v>
      </c>
      <c r="E20" s="23">
        <v>0</v>
      </c>
      <c r="F20" s="23">
        <v>0</v>
      </c>
      <c r="G20" s="23">
        <v>0</v>
      </c>
      <c r="H20" s="30">
        <v>0</v>
      </c>
      <c r="I20" s="30">
        <v>0</v>
      </c>
    </row>
    <row r="21" spans="1:9" x14ac:dyDescent="0.35">
      <c r="A21" s="5" t="s">
        <v>87</v>
      </c>
      <c r="B21" s="23">
        <v>1</v>
      </c>
      <c r="C21" s="23">
        <v>1</v>
      </c>
      <c r="D21" s="23">
        <v>0</v>
      </c>
      <c r="E21" s="23">
        <v>0</v>
      </c>
      <c r="F21" s="23">
        <v>0</v>
      </c>
      <c r="G21" s="23">
        <v>0</v>
      </c>
      <c r="H21" s="30">
        <v>0</v>
      </c>
      <c r="I21" s="30">
        <v>0</v>
      </c>
    </row>
    <row r="22" spans="1:9" x14ac:dyDescent="0.35">
      <c r="A22" s="5" t="s">
        <v>101</v>
      </c>
      <c r="B22" s="23">
        <v>0</v>
      </c>
      <c r="C22" s="23">
        <v>440000000</v>
      </c>
      <c r="D22" s="23">
        <v>440000000</v>
      </c>
      <c r="E22" s="23">
        <v>432073335</v>
      </c>
      <c r="F22" s="23">
        <v>392216668</v>
      </c>
      <c r="G22" s="23">
        <v>392216668</v>
      </c>
      <c r="H22" s="30">
        <v>0.98198485227272725</v>
      </c>
      <c r="I22" s="30">
        <v>0.89140151818181823</v>
      </c>
    </row>
    <row r="23" spans="1:9" x14ac:dyDescent="0.35">
      <c r="A23" s="5" t="s">
        <v>103</v>
      </c>
      <c r="B23" s="23">
        <v>0</v>
      </c>
      <c r="C23" s="23">
        <v>475881224.72000003</v>
      </c>
      <c r="D23" s="23">
        <v>475800000</v>
      </c>
      <c r="E23" s="23">
        <v>471300000</v>
      </c>
      <c r="F23" s="23">
        <v>441300000</v>
      </c>
      <c r="G23" s="23">
        <v>437300000</v>
      </c>
      <c r="H23" s="30">
        <v>0.99037317615819886</v>
      </c>
      <c r="I23" s="30">
        <v>0.92733223560070688</v>
      </c>
    </row>
    <row r="24" spans="1:9" x14ac:dyDescent="0.35">
      <c r="A24" s="5" t="s">
        <v>92</v>
      </c>
      <c r="B24" s="23">
        <v>0</v>
      </c>
      <c r="C24" s="23">
        <v>690112148.95000005</v>
      </c>
      <c r="D24" s="23">
        <v>302059480</v>
      </c>
      <c r="E24" s="23">
        <v>228147538.33000001</v>
      </c>
      <c r="F24" s="23">
        <v>204747538.33000001</v>
      </c>
      <c r="G24" s="23">
        <v>204747538.33000001</v>
      </c>
      <c r="H24" s="30">
        <v>0.33059487313348218</v>
      </c>
      <c r="I24" s="30">
        <v>0.29668734080615983</v>
      </c>
    </row>
    <row r="25" spans="1:9" x14ac:dyDescent="0.35">
      <c r="A25" s="5" t="s">
        <v>32</v>
      </c>
      <c r="B25" s="23">
        <v>0</v>
      </c>
      <c r="C25" s="23">
        <v>336767.05</v>
      </c>
      <c r="D25" s="23">
        <v>0</v>
      </c>
      <c r="E25" s="23">
        <v>0</v>
      </c>
      <c r="F25" s="23">
        <v>0</v>
      </c>
      <c r="G25" s="23">
        <v>0</v>
      </c>
      <c r="H25" s="30">
        <v>0</v>
      </c>
      <c r="I25" s="30">
        <v>0</v>
      </c>
    </row>
    <row r="26" spans="1:9" x14ac:dyDescent="0.35">
      <c r="A26" s="5" t="s">
        <v>43</v>
      </c>
      <c r="B26" s="23">
        <v>0</v>
      </c>
      <c r="C26" s="23">
        <v>14671922.560000001</v>
      </c>
      <c r="D26" s="23">
        <v>0</v>
      </c>
      <c r="E26" s="23">
        <v>0</v>
      </c>
      <c r="F26" s="23">
        <v>0</v>
      </c>
      <c r="G26" s="23">
        <v>0</v>
      </c>
      <c r="H26" s="30">
        <v>0</v>
      </c>
      <c r="I26" s="30">
        <v>0</v>
      </c>
    </row>
    <row r="27" spans="1:9" x14ac:dyDescent="0.35">
      <c r="A27" s="7" t="s">
        <v>1132</v>
      </c>
      <c r="B27" s="26">
        <v>150000000</v>
      </c>
      <c r="C27" s="26">
        <v>85200000</v>
      </c>
      <c r="D27" s="26">
        <v>85200000</v>
      </c>
      <c r="E27" s="26">
        <v>76560000</v>
      </c>
      <c r="F27" s="26">
        <v>76560000</v>
      </c>
      <c r="G27" s="26">
        <v>76560000</v>
      </c>
      <c r="H27" s="38">
        <v>0.89859154929577467</v>
      </c>
      <c r="I27" s="38">
        <v>0.89859154929577467</v>
      </c>
    </row>
    <row r="28" spans="1:9" x14ac:dyDescent="0.35">
      <c r="A28" s="5" t="s">
        <v>49</v>
      </c>
      <c r="B28" s="23">
        <v>150000000</v>
      </c>
      <c r="C28" s="23">
        <v>85200000</v>
      </c>
      <c r="D28" s="23">
        <v>85200000</v>
      </c>
      <c r="E28" s="23">
        <v>76560000</v>
      </c>
      <c r="F28" s="23">
        <v>76560000</v>
      </c>
      <c r="G28" s="23">
        <v>76560000</v>
      </c>
      <c r="H28" s="30">
        <v>0.89859154929577467</v>
      </c>
      <c r="I28" s="30">
        <v>0.89859154929577467</v>
      </c>
    </row>
    <row r="29" spans="1:9" x14ac:dyDescent="0.35">
      <c r="A29" s="15" t="s">
        <v>917</v>
      </c>
      <c r="B29" s="25">
        <v>3276781879.7600002</v>
      </c>
      <c r="C29" s="25">
        <v>6271435305.7599993</v>
      </c>
      <c r="D29" s="25">
        <v>4317424403.7399998</v>
      </c>
      <c r="E29" s="25">
        <v>3188461534</v>
      </c>
      <c r="F29" s="25">
        <v>2543680000</v>
      </c>
      <c r="G29" s="25">
        <v>2543680000</v>
      </c>
      <c r="H29" s="37">
        <v>0.50841017702463709</v>
      </c>
      <c r="I29" s="37">
        <v>0.40559774214106253</v>
      </c>
    </row>
    <row r="30" spans="1:9" x14ac:dyDescent="0.35">
      <c r="A30" s="7" t="s">
        <v>1133</v>
      </c>
      <c r="B30" s="26">
        <v>262091162.75999999</v>
      </c>
      <c r="C30" s="26">
        <v>5256744588.7599993</v>
      </c>
      <c r="D30" s="26">
        <v>3753424408.7399998</v>
      </c>
      <c r="E30" s="26">
        <v>2655382444</v>
      </c>
      <c r="F30" s="26">
        <v>2543680000</v>
      </c>
      <c r="G30" s="26">
        <v>2543680000</v>
      </c>
      <c r="H30" s="38">
        <v>0.50513818945621847</v>
      </c>
      <c r="I30" s="38">
        <v>0.48388883215648537</v>
      </c>
    </row>
    <row r="31" spans="1:9" x14ac:dyDescent="0.35">
      <c r="A31" s="5" t="s">
        <v>49</v>
      </c>
      <c r="B31" s="23">
        <v>100000000</v>
      </c>
      <c r="C31" s="23">
        <v>2764653426</v>
      </c>
      <c r="D31" s="23">
        <v>2546400000</v>
      </c>
      <c r="E31" s="23">
        <v>2543680000</v>
      </c>
      <c r="F31" s="23">
        <v>2543680000</v>
      </c>
      <c r="G31" s="23">
        <v>2543680000</v>
      </c>
      <c r="H31" s="30">
        <v>0.92007192513829394</v>
      </c>
      <c r="I31" s="30">
        <v>0.92007192513829394</v>
      </c>
    </row>
    <row r="32" spans="1:9" x14ac:dyDescent="0.35">
      <c r="A32" s="5" t="s">
        <v>80</v>
      </c>
      <c r="B32" s="23">
        <v>162091162.75999999</v>
      </c>
      <c r="C32" s="23">
        <v>162091162.75999999</v>
      </c>
      <c r="D32" s="23">
        <v>0</v>
      </c>
      <c r="E32" s="23">
        <v>0</v>
      </c>
      <c r="F32" s="23">
        <v>0</v>
      </c>
      <c r="G32" s="23">
        <v>0</v>
      </c>
      <c r="H32" s="30">
        <v>0</v>
      </c>
      <c r="I32" s="30">
        <v>0</v>
      </c>
    </row>
    <row r="33" spans="1:9" x14ac:dyDescent="0.35">
      <c r="A33" s="5" t="s">
        <v>101</v>
      </c>
      <c r="B33" s="23">
        <v>0</v>
      </c>
      <c r="C33" s="23">
        <v>2278335734.5599999</v>
      </c>
      <c r="D33" s="23">
        <v>1207024408.74</v>
      </c>
      <c r="E33" s="23">
        <v>111702444</v>
      </c>
      <c r="F33" s="23">
        <v>0</v>
      </c>
      <c r="G33" s="23">
        <v>0</v>
      </c>
      <c r="H33" s="30">
        <v>4.9028087610438309E-2</v>
      </c>
      <c r="I33" s="30">
        <v>0</v>
      </c>
    </row>
    <row r="34" spans="1:9" x14ac:dyDescent="0.35">
      <c r="A34" s="5" t="s">
        <v>107</v>
      </c>
      <c r="B34" s="23">
        <v>0</v>
      </c>
      <c r="C34" s="23">
        <v>51664265.439999998</v>
      </c>
      <c r="D34" s="23">
        <v>0</v>
      </c>
      <c r="E34" s="23">
        <v>0</v>
      </c>
      <c r="F34" s="23">
        <v>0</v>
      </c>
      <c r="G34" s="23">
        <v>0</v>
      </c>
      <c r="H34" s="30">
        <v>0</v>
      </c>
      <c r="I34" s="30">
        <v>0</v>
      </c>
    </row>
    <row r="35" spans="1:9" x14ac:dyDescent="0.35">
      <c r="A35" s="7" t="s">
        <v>1134</v>
      </c>
      <c r="B35" s="26">
        <v>3014690717</v>
      </c>
      <c r="C35" s="26">
        <v>1014690717</v>
      </c>
      <c r="D35" s="26">
        <v>563999995</v>
      </c>
      <c r="E35" s="26">
        <v>533079090</v>
      </c>
      <c r="F35" s="26">
        <v>0</v>
      </c>
      <c r="G35" s="26">
        <v>0</v>
      </c>
      <c r="H35" s="38">
        <v>0.5253611579064047</v>
      </c>
      <c r="I35" s="38">
        <v>0</v>
      </c>
    </row>
    <row r="36" spans="1:9" x14ac:dyDescent="0.35">
      <c r="A36" s="5" t="s">
        <v>49</v>
      </c>
      <c r="B36" s="23">
        <v>3014690717</v>
      </c>
      <c r="C36" s="23">
        <v>1014690717</v>
      </c>
      <c r="D36" s="23">
        <v>563999995</v>
      </c>
      <c r="E36" s="23">
        <v>533079090</v>
      </c>
      <c r="F36" s="23">
        <v>0</v>
      </c>
      <c r="G36" s="23">
        <v>0</v>
      </c>
      <c r="H36" s="30">
        <v>0.5253611579064047</v>
      </c>
      <c r="I36" s="30">
        <v>0</v>
      </c>
    </row>
    <row r="37" spans="1:9" x14ac:dyDescent="0.35">
      <c r="A37" s="15" t="s">
        <v>924</v>
      </c>
      <c r="B37" s="25">
        <v>649339184</v>
      </c>
      <c r="C37" s="25">
        <v>1130017206.02</v>
      </c>
      <c r="D37" s="25">
        <v>632083637.35000002</v>
      </c>
      <c r="E37" s="25">
        <v>468356971.35000002</v>
      </c>
      <c r="F37" s="25">
        <v>428856971.35000002</v>
      </c>
      <c r="G37" s="25">
        <v>428856971.35000002</v>
      </c>
      <c r="H37" s="37">
        <v>0.41446888494697015</v>
      </c>
      <c r="I37" s="37">
        <v>0.37951366498255756</v>
      </c>
    </row>
    <row r="38" spans="1:9" x14ac:dyDescent="0.35">
      <c r="A38" s="7" t="s">
        <v>1135</v>
      </c>
      <c r="B38" s="26">
        <v>649339184</v>
      </c>
      <c r="C38" s="26">
        <v>1130017206.02</v>
      </c>
      <c r="D38" s="26">
        <v>632083637.35000002</v>
      </c>
      <c r="E38" s="26">
        <v>468356971.35000002</v>
      </c>
      <c r="F38" s="26">
        <v>428856971.35000002</v>
      </c>
      <c r="G38" s="26">
        <v>428856971.35000002</v>
      </c>
      <c r="H38" s="38">
        <v>0.41446888494697015</v>
      </c>
      <c r="I38" s="38">
        <v>0.37951366498255756</v>
      </c>
    </row>
    <row r="39" spans="1:9" x14ac:dyDescent="0.35">
      <c r="A39" s="5" t="s">
        <v>49</v>
      </c>
      <c r="B39" s="23">
        <v>415400587</v>
      </c>
      <c r="C39" s="23">
        <v>50400587</v>
      </c>
      <c r="D39" s="23">
        <v>41883637.350000001</v>
      </c>
      <c r="E39" s="23">
        <v>41883637.350000001</v>
      </c>
      <c r="F39" s="23">
        <v>41883637.350000001</v>
      </c>
      <c r="G39" s="23">
        <v>41883637.350000001</v>
      </c>
      <c r="H39" s="30">
        <v>0.8310148719101228</v>
      </c>
      <c r="I39" s="30">
        <v>0.8310148719101228</v>
      </c>
    </row>
    <row r="40" spans="1:9" x14ac:dyDescent="0.35">
      <c r="A40" s="5" t="s">
        <v>86</v>
      </c>
      <c r="B40" s="23">
        <v>233938597</v>
      </c>
      <c r="C40" s="23">
        <v>233938597</v>
      </c>
      <c r="D40" s="23">
        <v>208600000</v>
      </c>
      <c r="E40" s="23">
        <v>208600000</v>
      </c>
      <c r="F40" s="23">
        <v>208600000</v>
      </c>
      <c r="G40" s="23">
        <v>208600000</v>
      </c>
      <c r="H40" s="30">
        <v>0.8916869754502289</v>
      </c>
      <c r="I40" s="30">
        <v>0.8916869754502289</v>
      </c>
    </row>
    <row r="41" spans="1:9" x14ac:dyDescent="0.35">
      <c r="A41" s="5" t="s">
        <v>90</v>
      </c>
      <c r="B41" s="23">
        <v>0</v>
      </c>
      <c r="C41" s="23">
        <v>838579349.24000001</v>
      </c>
      <c r="D41" s="23">
        <v>381600000</v>
      </c>
      <c r="E41" s="23">
        <v>217873334</v>
      </c>
      <c r="F41" s="23">
        <v>178373334</v>
      </c>
      <c r="G41" s="23">
        <v>178373334</v>
      </c>
      <c r="H41" s="30">
        <v>0.25981242466494964</v>
      </c>
      <c r="I41" s="30">
        <v>0.21270895134927756</v>
      </c>
    </row>
    <row r="42" spans="1:9" x14ac:dyDescent="0.35">
      <c r="A42" s="5" t="s">
        <v>94</v>
      </c>
      <c r="B42" s="23">
        <v>0</v>
      </c>
      <c r="C42" s="23">
        <v>7098672.7800000003</v>
      </c>
      <c r="D42" s="23">
        <v>0</v>
      </c>
      <c r="E42" s="23">
        <v>0</v>
      </c>
      <c r="F42" s="23">
        <v>0</v>
      </c>
      <c r="G42" s="23">
        <v>0</v>
      </c>
      <c r="H42" s="30">
        <v>0</v>
      </c>
      <c r="I42" s="30">
        <v>0</v>
      </c>
    </row>
    <row r="43" spans="1:9" x14ac:dyDescent="0.35">
      <c r="A43" s="15" t="s">
        <v>908</v>
      </c>
      <c r="B43" s="25">
        <v>26934446511</v>
      </c>
      <c r="C43" s="25">
        <v>129166380621.78</v>
      </c>
      <c r="D43" s="25">
        <v>126137577261.78</v>
      </c>
      <c r="E43" s="25">
        <v>126137577261.78</v>
      </c>
      <c r="F43" s="25">
        <v>125691078751.78</v>
      </c>
      <c r="G43" s="25">
        <v>125691078751.78</v>
      </c>
      <c r="H43" s="37">
        <v>0.97655114786510255</v>
      </c>
      <c r="I43" s="37">
        <v>0.97309437755187822</v>
      </c>
    </row>
    <row r="44" spans="1:9" x14ac:dyDescent="0.35">
      <c r="A44" s="7" t="s">
        <v>1136</v>
      </c>
      <c r="B44" s="26">
        <v>26934446511</v>
      </c>
      <c r="C44" s="26">
        <v>108431701149</v>
      </c>
      <c r="D44" s="26">
        <v>105402897789</v>
      </c>
      <c r="E44" s="26">
        <v>105402897789</v>
      </c>
      <c r="F44" s="26">
        <v>104956399279</v>
      </c>
      <c r="G44" s="26">
        <v>104956399279</v>
      </c>
      <c r="H44" s="38">
        <v>0.97206717843670076</v>
      </c>
      <c r="I44" s="38">
        <v>0.96794939272211122</v>
      </c>
    </row>
    <row r="45" spans="1:9" x14ac:dyDescent="0.35">
      <c r="A45" s="5" t="s">
        <v>49</v>
      </c>
      <c r="B45" s="23">
        <v>0</v>
      </c>
      <c r="C45" s="23">
        <v>24497254638</v>
      </c>
      <c r="D45" s="23">
        <v>24497254638</v>
      </c>
      <c r="E45" s="23">
        <v>24497254638</v>
      </c>
      <c r="F45" s="23">
        <v>24497254638</v>
      </c>
      <c r="G45" s="23">
        <v>24497254638</v>
      </c>
      <c r="H45" s="30">
        <v>1</v>
      </c>
      <c r="I45" s="30">
        <v>1</v>
      </c>
    </row>
    <row r="46" spans="1:9" x14ac:dyDescent="0.35">
      <c r="A46" s="5" t="s">
        <v>81</v>
      </c>
      <c r="B46" s="23">
        <v>23884646510</v>
      </c>
      <c r="C46" s="23">
        <v>23884646510</v>
      </c>
      <c r="D46" s="23">
        <v>23884646510</v>
      </c>
      <c r="E46" s="23">
        <v>23884646510</v>
      </c>
      <c r="F46" s="23">
        <v>23449241500</v>
      </c>
      <c r="G46" s="23">
        <v>23449241500</v>
      </c>
      <c r="H46" s="30">
        <v>1</v>
      </c>
      <c r="I46" s="30">
        <v>0.98177050642898545</v>
      </c>
    </row>
    <row r="47" spans="1:9" x14ac:dyDescent="0.35">
      <c r="A47" s="5" t="s">
        <v>88</v>
      </c>
      <c r="B47" s="23">
        <v>3049800000</v>
      </c>
      <c r="C47" s="23">
        <v>3049800000</v>
      </c>
      <c r="D47" s="23">
        <v>20996641</v>
      </c>
      <c r="E47" s="23">
        <v>20996641</v>
      </c>
      <c r="F47" s="23">
        <v>9903141</v>
      </c>
      <c r="G47" s="23">
        <v>9903141</v>
      </c>
      <c r="H47" s="30">
        <v>6.8845960390845305E-3</v>
      </c>
      <c r="I47" s="30">
        <v>3.2471444029116663E-3</v>
      </c>
    </row>
    <row r="48" spans="1:9" x14ac:dyDescent="0.35">
      <c r="A48" s="5" t="s">
        <v>89</v>
      </c>
      <c r="B48" s="23">
        <v>1</v>
      </c>
      <c r="C48" s="23">
        <v>1</v>
      </c>
      <c r="D48" s="23">
        <v>0</v>
      </c>
      <c r="E48" s="23">
        <v>0</v>
      </c>
      <c r="F48" s="23">
        <v>0</v>
      </c>
      <c r="G48" s="23">
        <v>0</v>
      </c>
      <c r="H48" s="30">
        <v>0</v>
      </c>
      <c r="I48" s="30">
        <v>0</v>
      </c>
    </row>
    <row r="49" spans="1:9" x14ac:dyDescent="0.35">
      <c r="A49" s="5" t="s">
        <v>98</v>
      </c>
      <c r="B49" s="23">
        <v>0</v>
      </c>
      <c r="C49" s="23">
        <v>57000000000</v>
      </c>
      <c r="D49" s="23">
        <v>57000000000</v>
      </c>
      <c r="E49" s="23">
        <v>57000000000</v>
      </c>
      <c r="F49" s="23">
        <v>57000000000</v>
      </c>
      <c r="G49" s="23">
        <v>57000000000</v>
      </c>
      <c r="H49" s="30">
        <v>1</v>
      </c>
      <c r="I49" s="30">
        <v>1</v>
      </c>
    </row>
    <row r="50" spans="1:9" x14ac:dyDescent="0.35">
      <c r="A50" s="7" t="s">
        <v>1137</v>
      </c>
      <c r="B50" s="26">
        <v>0</v>
      </c>
      <c r="C50" s="26">
        <v>20734679472.779999</v>
      </c>
      <c r="D50" s="26">
        <v>20734679472.779999</v>
      </c>
      <c r="E50" s="26">
        <v>20734679472.779999</v>
      </c>
      <c r="F50" s="26">
        <v>20734679472.779999</v>
      </c>
      <c r="G50" s="26">
        <v>20734679472.779999</v>
      </c>
      <c r="H50" s="38">
        <v>1</v>
      </c>
      <c r="I50" s="38">
        <v>1</v>
      </c>
    </row>
    <row r="51" spans="1:9" x14ac:dyDescent="0.35">
      <c r="A51" s="5" t="s">
        <v>96</v>
      </c>
      <c r="B51" s="23">
        <v>0</v>
      </c>
      <c r="C51" s="23">
        <v>20734679472.779999</v>
      </c>
      <c r="D51" s="23">
        <v>20734679472.779999</v>
      </c>
      <c r="E51" s="23">
        <v>20734679472.779999</v>
      </c>
      <c r="F51" s="23">
        <v>20734679472.779999</v>
      </c>
      <c r="G51" s="23">
        <v>20734679472.779999</v>
      </c>
      <c r="H51" s="30">
        <v>1</v>
      </c>
      <c r="I51" s="30">
        <v>1</v>
      </c>
    </row>
    <row r="52" spans="1:9" x14ac:dyDescent="0.35">
      <c r="A52" s="13" t="s">
        <v>914</v>
      </c>
      <c r="B52" s="24">
        <v>11040078292</v>
      </c>
      <c r="C52" s="24">
        <v>15834072557.52</v>
      </c>
      <c r="D52" s="24">
        <v>8292340235.46</v>
      </c>
      <c r="E52" s="24">
        <v>7655594135.46</v>
      </c>
      <c r="F52" s="24">
        <v>6516205453.04</v>
      </c>
      <c r="G52" s="24">
        <v>6074856127.4400005</v>
      </c>
      <c r="H52" s="36">
        <v>0.48348863551368315</v>
      </c>
      <c r="I52" s="36">
        <v>0.41153060461032748</v>
      </c>
    </row>
    <row r="53" spans="1:9" x14ac:dyDescent="0.35">
      <c r="A53" s="15" t="s">
        <v>920</v>
      </c>
      <c r="B53" s="25">
        <v>2545380815</v>
      </c>
      <c r="C53" s="25">
        <v>4565075138.5</v>
      </c>
      <c r="D53" s="25">
        <v>2948866646.29</v>
      </c>
      <c r="E53" s="25">
        <v>2948866646.29</v>
      </c>
      <c r="F53" s="25">
        <v>1809478276.8899999</v>
      </c>
      <c r="G53" s="25">
        <v>1438924184.29</v>
      </c>
      <c r="H53" s="37">
        <v>0.64596234603466862</v>
      </c>
      <c r="I53" s="37">
        <v>0.39637425934780152</v>
      </c>
    </row>
    <row r="54" spans="1:9" x14ac:dyDescent="0.35">
      <c r="A54" s="7" t="s">
        <v>1138</v>
      </c>
      <c r="B54" s="26">
        <v>2545380815</v>
      </c>
      <c r="C54" s="26">
        <v>4565075138.5</v>
      </c>
      <c r="D54" s="26">
        <v>2948866646.29</v>
      </c>
      <c r="E54" s="26">
        <v>2948866646.29</v>
      </c>
      <c r="F54" s="26">
        <v>1809478276.8899999</v>
      </c>
      <c r="G54" s="26">
        <v>1438924184.29</v>
      </c>
      <c r="H54" s="38">
        <v>0.64596234603466862</v>
      </c>
      <c r="I54" s="38">
        <v>0.39637425934780152</v>
      </c>
    </row>
    <row r="55" spans="1:9" x14ac:dyDescent="0.35">
      <c r="A55" s="5" t="s">
        <v>49</v>
      </c>
      <c r="B55" s="23">
        <v>1987519133</v>
      </c>
      <c r="C55" s="23">
        <v>2957555842</v>
      </c>
      <c r="D55" s="23">
        <v>1698851013.29</v>
      </c>
      <c r="E55" s="23">
        <v>1698851013.29</v>
      </c>
      <c r="F55" s="23">
        <v>1620509102.29</v>
      </c>
      <c r="G55" s="23">
        <v>1249955009.6900001</v>
      </c>
      <c r="H55" s="30">
        <v>0.57441046054473788</v>
      </c>
      <c r="I55" s="30">
        <v>0.54792172620286228</v>
      </c>
    </row>
    <row r="56" spans="1:9" x14ac:dyDescent="0.35">
      <c r="A56" s="5" t="s">
        <v>83</v>
      </c>
      <c r="B56" s="23">
        <v>557861682</v>
      </c>
      <c r="C56" s="23">
        <v>557861682</v>
      </c>
      <c r="D56" s="23">
        <v>557861682</v>
      </c>
      <c r="E56" s="23">
        <v>557861682</v>
      </c>
      <c r="F56" s="23">
        <v>159969174.59999999</v>
      </c>
      <c r="G56" s="23">
        <v>159969174.59999999</v>
      </c>
      <c r="H56" s="30">
        <v>1</v>
      </c>
      <c r="I56" s="30">
        <v>0.28675418972403988</v>
      </c>
    </row>
    <row r="57" spans="1:9" x14ac:dyDescent="0.35">
      <c r="A57" s="5" t="s">
        <v>47</v>
      </c>
      <c r="B57" s="23">
        <v>0</v>
      </c>
      <c r="C57" s="23">
        <v>0</v>
      </c>
      <c r="D57" s="23">
        <v>0</v>
      </c>
      <c r="E57" s="23">
        <v>0</v>
      </c>
      <c r="F57" s="23">
        <v>0</v>
      </c>
      <c r="G57" s="23">
        <v>0</v>
      </c>
      <c r="H57" s="30">
        <v>0</v>
      </c>
      <c r="I57" s="30">
        <v>0</v>
      </c>
    </row>
    <row r="58" spans="1:9" x14ac:dyDescent="0.35">
      <c r="A58" s="5" t="s">
        <v>40</v>
      </c>
      <c r="B58" s="23">
        <v>0</v>
      </c>
      <c r="C58" s="23">
        <v>1049657614.5</v>
      </c>
      <c r="D58" s="23">
        <v>692153951</v>
      </c>
      <c r="E58" s="23">
        <v>692153951</v>
      </c>
      <c r="F58" s="23">
        <v>29000000</v>
      </c>
      <c r="G58" s="23">
        <v>29000000</v>
      </c>
      <c r="H58" s="30">
        <v>0.65940926016118562</v>
      </c>
      <c r="I58" s="30">
        <v>2.7628056615217361E-2</v>
      </c>
    </row>
    <row r="59" spans="1:9" x14ac:dyDescent="0.35">
      <c r="A59" s="5" t="s">
        <v>25</v>
      </c>
      <c r="B59" s="23">
        <v>0</v>
      </c>
      <c r="C59" s="23">
        <v>0</v>
      </c>
      <c r="D59" s="23">
        <v>0</v>
      </c>
      <c r="E59" s="23">
        <v>0</v>
      </c>
      <c r="F59" s="23">
        <v>0</v>
      </c>
      <c r="G59" s="23">
        <v>0</v>
      </c>
      <c r="H59" s="30">
        <v>0</v>
      </c>
      <c r="I59" s="30">
        <v>0</v>
      </c>
    </row>
    <row r="60" spans="1:9" x14ac:dyDescent="0.35">
      <c r="A60" s="15" t="s">
        <v>922</v>
      </c>
      <c r="B60" s="25">
        <v>1747484889</v>
      </c>
      <c r="C60" s="25">
        <v>2437332556.0999999</v>
      </c>
      <c r="D60" s="25">
        <v>1848536072</v>
      </c>
      <c r="E60" s="25">
        <v>1213789972</v>
      </c>
      <c r="F60" s="25">
        <v>1213789972</v>
      </c>
      <c r="G60" s="25">
        <v>1213789972</v>
      </c>
      <c r="H60" s="37">
        <v>0.49799932674849978</v>
      </c>
      <c r="I60" s="37">
        <v>0.49799932674849978</v>
      </c>
    </row>
    <row r="61" spans="1:9" x14ac:dyDescent="0.35">
      <c r="A61" s="7" t="s">
        <v>1139</v>
      </c>
      <c r="B61" s="26">
        <v>1747484889</v>
      </c>
      <c r="C61" s="26">
        <v>2437332556.0999999</v>
      </c>
      <c r="D61" s="26">
        <v>1848536072</v>
      </c>
      <c r="E61" s="26">
        <v>1213789972</v>
      </c>
      <c r="F61" s="26">
        <v>1213789972</v>
      </c>
      <c r="G61" s="26">
        <v>1213789972</v>
      </c>
      <c r="H61" s="38">
        <v>0.49799932674849978</v>
      </c>
      <c r="I61" s="38">
        <v>0.49799932674849978</v>
      </c>
    </row>
    <row r="62" spans="1:9" x14ac:dyDescent="0.35">
      <c r="A62" s="5" t="s">
        <v>49</v>
      </c>
      <c r="B62" s="23">
        <v>1240337907</v>
      </c>
      <c r="C62" s="23">
        <v>1240337907</v>
      </c>
      <c r="D62" s="23">
        <v>971270471</v>
      </c>
      <c r="E62" s="23">
        <v>813789972</v>
      </c>
      <c r="F62" s="23">
        <v>813789972</v>
      </c>
      <c r="G62" s="23">
        <v>813789972</v>
      </c>
      <c r="H62" s="30">
        <v>0.65610344359168249</v>
      </c>
      <c r="I62" s="30">
        <v>0.65610344359168249</v>
      </c>
    </row>
    <row r="63" spans="1:9" x14ac:dyDescent="0.35">
      <c r="A63" s="5" t="s">
        <v>83</v>
      </c>
      <c r="B63" s="23">
        <v>507146982</v>
      </c>
      <c r="C63" s="23">
        <v>516670013</v>
      </c>
      <c r="D63" s="23">
        <v>407425600</v>
      </c>
      <c r="E63" s="23">
        <v>400000000</v>
      </c>
      <c r="F63" s="23">
        <v>400000000</v>
      </c>
      <c r="G63" s="23">
        <v>400000000</v>
      </c>
      <c r="H63" s="30">
        <v>0.77418853414277788</v>
      </c>
      <c r="I63" s="30">
        <v>0.77418853414277788</v>
      </c>
    </row>
    <row r="64" spans="1:9" x14ac:dyDescent="0.35">
      <c r="A64" s="5" t="s">
        <v>40</v>
      </c>
      <c r="B64" s="23">
        <v>0</v>
      </c>
      <c r="C64" s="23">
        <v>469840001</v>
      </c>
      <c r="D64" s="23">
        <v>469840001</v>
      </c>
      <c r="E64" s="23">
        <v>0</v>
      </c>
      <c r="F64" s="23">
        <v>0</v>
      </c>
      <c r="G64" s="23">
        <v>0</v>
      </c>
      <c r="H64" s="30">
        <v>0</v>
      </c>
      <c r="I64" s="30">
        <v>0</v>
      </c>
    </row>
    <row r="65" spans="1:9" x14ac:dyDescent="0.35">
      <c r="A65" s="5" t="s">
        <v>25</v>
      </c>
      <c r="B65" s="23">
        <v>0</v>
      </c>
      <c r="C65" s="23">
        <v>210484635.09999999</v>
      </c>
      <c r="D65" s="23">
        <v>0</v>
      </c>
      <c r="E65" s="23">
        <v>0</v>
      </c>
      <c r="F65" s="23">
        <v>0</v>
      </c>
      <c r="G65" s="23">
        <v>0</v>
      </c>
      <c r="H65" s="30">
        <v>0</v>
      </c>
      <c r="I65" s="30">
        <v>0</v>
      </c>
    </row>
    <row r="66" spans="1:9" x14ac:dyDescent="0.35">
      <c r="A66" s="15" t="s">
        <v>915</v>
      </c>
      <c r="B66" s="25">
        <v>6747212588</v>
      </c>
      <c r="C66" s="25">
        <v>8831664862.9200001</v>
      </c>
      <c r="D66" s="25">
        <v>3494937517.1700001</v>
      </c>
      <c r="E66" s="25">
        <v>3492937517.1700001</v>
      </c>
      <c r="F66" s="25">
        <v>3492937204.1500001</v>
      </c>
      <c r="G66" s="25">
        <v>3422141971.1500001</v>
      </c>
      <c r="H66" s="37">
        <v>0.39550159243872568</v>
      </c>
      <c r="I66" s="37">
        <v>0.39550155699580469</v>
      </c>
    </row>
    <row r="67" spans="1:9" x14ac:dyDescent="0.35">
      <c r="A67" s="7" t="s">
        <v>1140</v>
      </c>
      <c r="B67" s="26">
        <v>6747212588</v>
      </c>
      <c r="C67" s="26">
        <v>8831664862.9200001</v>
      </c>
      <c r="D67" s="26">
        <v>3494937517.1700001</v>
      </c>
      <c r="E67" s="26">
        <v>3492937517.1700001</v>
      </c>
      <c r="F67" s="26">
        <v>3492937204.1500001</v>
      </c>
      <c r="G67" s="26">
        <v>3422141971.1500001</v>
      </c>
      <c r="H67" s="38">
        <v>0.39550159243872568</v>
      </c>
      <c r="I67" s="38">
        <v>0.39550155699580469</v>
      </c>
    </row>
    <row r="68" spans="1:9" x14ac:dyDescent="0.35">
      <c r="A68" s="5" t="s">
        <v>49</v>
      </c>
      <c r="B68" s="23">
        <v>6183011570</v>
      </c>
      <c r="C68" s="23">
        <v>6183011570</v>
      </c>
      <c r="D68" s="23">
        <v>3372476067.25</v>
      </c>
      <c r="E68" s="23">
        <v>3370476067.25</v>
      </c>
      <c r="F68" s="23">
        <v>3370475754.23</v>
      </c>
      <c r="G68" s="23">
        <v>3299680521.23</v>
      </c>
      <c r="H68" s="30">
        <v>0.54511883555314133</v>
      </c>
      <c r="I68" s="30">
        <v>0.54511878492732624</v>
      </c>
    </row>
    <row r="69" spans="1:9" x14ac:dyDescent="0.35">
      <c r="A69" s="5" t="s">
        <v>83</v>
      </c>
      <c r="B69" s="23">
        <v>564201017</v>
      </c>
      <c r="C69" s="23">
        <v>564201017</v>
      </c>
      <c r="D69" s="23">
        <v>122461449.92</v>
      </c>
      <c r="E69" s="23">
        <v>122461449.92</v>
      </c>
      <c r="F69" s="23">
        <v>122461449.92</v>
      </c>
      <c r="G69" s="23">
        <v>122461449.92</v>
      </c>
      <c r="H69" s="30">
        <v>0.21705286986393363</v>
      </c>
      <c r="I69" s="30">
        <v>0.21705286986393363</v>
      </c>
    </row>
    <row r="70" spans="1:9" x14ac:dyDescent="0.35">
      <c r="A70" s="5" t="s">
        <v>85</v>
      </c>
      <c r="B70" s="23">
        <v>1</v>
      </c>
      <c r="C70" s="23">
        <v>1</v>
      </c>
      <c r="D70" s="23">
        <v>0</v>
      </c>
      <c r="E70" s="23">
        <v>0</v>
      </c>
      <c r="F70" s="23">
        <v>0</v>
      </c>
      <c r="G70" s="23">
        <v>0</v>
      </c>
      <c r="H70" s="30">
        <v>0</v>
      </c>
      <c r="I70" s="30">
        <v>0</v>
      </c>
    </row>
    <row r="71" spans="1:9" x14ac:dyDescent="0.35">
      <c r="A71" s="5" t="s">
        <v>93</v>
      </c>
      <c r="B71" s="23">
        <v>0</v>
      </c>
      <c r="C71" s="23">
        <v>47902420</v>
      </c>
      <c r="D71" s="23">
        <v>0</v>
      </c>
      <c r="E71" s="23">
        <v>0</v>
      </c>
      <c r="F71" s="23">
        <v>0</v>
      </c>
      <c r="G71" s="23">
        <v>0</v>
      </c>
      <c r="H71" s="30">
        <v>0</v>
      </c>
      <c r="I71" s="30">
        <v>0</v>
      </c>
    </row>
    <row r="72" spans="1:9" x14ac:dyDescent="0.35">
      <c r="A72" s="5" t="s">
        <v>108</v>
      </c>
      <c r="B72" s="23">
        <v>0</v>
      </c>
      <c r="C72" s="23">
        <v>502483.51</v>
      </c>
      <c r="D72" s="23">
        <v>0</v>
      </c>
      <c r="E72" s="23">
        <v>0</v>
      </c>
      <c r="F72" s="23">
        <v>0</v>
      </c>
      <c r="G72" s="23">
        <v>0</v>
      </c>
      <c r="H72" s="30">
        <v>0</v>
      </c>
      <c r="I72" s="30">
        <v>0</v>
      </c>
    </row>
    <row r="73" spans="1:9" x14ac:dyDescent="0.35">
      <c r="A73" s="5" t="s">
        <v>47</v>
      </c>
      <c r="B73" s="23">
        <v>0</v>
      </c>
      <c r="C73" s="23">
        <v>957977955.44000006</v>
      </c>
      <c r="D73" s="23">
        <v>0</v>
      </c>
      <c r="E73" s="23">
        <v>0</v>
      </c>
      <c r="F73" s="23">
        <v>0</v>
      </c>
      <c r="G73" s="23">
        <v>0</v>
      </c>
      <c r="H73" s="30">
        <v>0</v>
      </c>
      <c r="I73" s="30">
        <v>0</v>
      </c>
    </row>
    <row r="74" spans="1:9" x14ac:dyDescent="0.35">
      <c r="A74" s="5" t="s">
        <v>40</v>
      </c>
      <c r="B74" s="23">
        <v>0</v>
      </c>
      <c r="C74" s="23">
        <v>449397986.91000003</v>
      </c>
      <c r="D74" s="23">
        <v>0</v>
      </c>
      <c r="E74" s="23">
        <v>0</v>
      </c>
      <c r="F74" s="23">
        <v>0</v>
      </c>
      <c r="G74" s="23">
        <v>0</v>
      </c>
      <c r="H74" s="30">
        <v>0</v>
      </c>
      <c r="I74" s="30">
        <v>0</v>
      </c>
    </row>
    <row r="75" spans="1:9" x14ac:dyDescent="0.35">
      <c r="A75" s="5" t="s">
        <v>25</v>
      </c>
      <c r="B75" s="23">
        <v>0</v>
      </c>
      <c r="C75" s="23">
        <v>628671429.05999994</v>
      </c>
      <c r="D75" s="23">
        <v>0</v>
      </c>
      <c r="E75" s="23">
        <v>0</v>
      </c>
      <c r="F75" s="23">
        <v>0</v>
      </c>
      <c r="G75" s="23">
        <v>0</v>
      </c>
      <c r="H75" s="30">
        <v>0</v>
      </c>
      <c r="I75" s="30">
        <v>0</v>
      </c>
    </row>
    <row r="76" spans="1:9" x14ac:dyDescent="0.35">
      <c r="A76" s="6" t="s">
        <v>909</v>
      </c>
      <c r="B76" s="27">
        <v>12037200001</v>
      </c>
      <c r="C76" s="27">
        <v>36633492117.679993</v>
      </c>
      <c r="D76" s="27">
        <v>35321128115.529999</v>
      </c>
      <c r="E76" s="27">
        <v>32753176671.91</v>
      </c>
      <c r="F76" s="27">
        <v>32193456271.720001</v>
      </c>
      <c r="G76" s="27">
        <v>30971546694.009998</v>
      </c>
      <c r="H76" s="39">
        <v>0.89407738052094465</v>
      </c>
      <c r="I76" s="39">
        <v>0.87879845493034092</v>
      </c>
    </row>
    <row r="77" spans="1:9" x14ac:dyDescent="0.35">
      <c r="A77" s="13" t="s">
        <v>912</v>
      </c>
      <c r="B77" s="24">
        <v>12037200000</v>
      </c>
      <c r="C77" s="24">
        <v>28834551139.679996</v>
      </c>
      <c r="D77" s="24">
        <v>27522187138.529999</v>
      </c>
      <c r="E77" s="24">
        <v>24954235694.91</v>
      </c>
      <c r="F77" s="24">
        <v>24394515294.720001</v>
      </c>
      <c r="G77" s="24">
        <v>23172605717.009998</v>
      </c>
      <c r="H77" s="36">
        <v>0.8654282695099702</v>
      </c>
      <c r="I77" s="36">
        <v>0.84601682115835186</v>
      </c>
    </row>
    <row r="78" spans="1:9" x14ac:dyDescent="0.35">
      <c r="A78" s="15" t="s">
        <v>926</v>
      </c>
      <c r="B78" s="25">
        <v>300000000</v>
      </c>
      <c r="C78" s="25">
        <v>300000000</v>
      </c>
      <c r="D78" s="25">
        <v>299998452</v>
      </c>
      <c r="E78" s="25">
        <v>191134777.44999999</v>
      </c>
      <c r="F78" s="25">
        <v>191134777.44999999</v>
      </c>
      <c r="G78" s="25">
        <v>191134777.44999999</v>
      </c>
      <c r="H78" s="37">
        <v>0.63711592483333335</v>
      </c>
      <c r="I78" s="37">
        <v>0.63711592483333335</v>
      </c>
    </row>
    <row r="79" spans="1:9" x14ac:dyDescent="0.35">
      <c r="A79" s="7" t="s">
        <v>1141</v>
      </c>
      <c r="B79" s="26">
        <v>300000000</v>
      </c>
      <c r="C79" s="26">
        <v>300000000</v>
      </c>
      <c r="D79" s="26">
        <v>299998452</v>
      </c>
      <c r="E79" s="26">
        <v>191134777.44999999</v>
      </c>
      <c r="F79" s="26">
        <v>191134777.44999999</v>
      </c>
      <c r="G79" s="26">
        <v>191134777.44999999</v>
      </c>
      <c r="H79" s="38">
        <v>0.63711592483333335</v>
      </c>
      <c r="I79" s="38">
        <v>0.63711592483333335</v>
      </c>
    </row>
    <row r="80" spans="1:9" x14ac:dyDescent="0.35">
      <c r="A80" s="5" t="s">
        <v>49</v>
      </c>
      <c r="B80" s="23">
        <v>300000000</v>
      </c>
      <c r="C80" s="23">
        <v>300000000</v>
      </c>
      <c r="D80" s="23">
        <v>299998452</v>
      </c>
      <c r="E80" s="23">
        <v>191134777.44999999</v>
      </c>
      <c r="F80" s="23">
        <v>191134777.44999999</v>
      </c>
      <c r="G80" s="23">
        <v>191134777.44999999</v>
      </c>
      <c r="H80" s="30">
        <v>0.63711592483333335</v>
      </c>
      <c r="I80" s="30">
        <v>0.63711592483333335</v>
      </c>
    </row>
    <row r="81" spans="1:9" x14ac:dyDescent="0.35">
      <c r="A81" s="15" t="s">
        <v>918</v>
      </c>
      <c r="B81" s="25">
        <v>4662510777</v>
      </c>
      <c r="C81" s="25">
        <v>4851723441.5100002</v>
      </c>
      <c r="D81" s="25">
        <v>4305468410.1400003</v>
      </c>
      <c r="E81" s="25">
        <v>4134367748</v>
      </c>
      <c r="F81" s="25">
        <v>3790444247.0100002</v>
      </c>
      <c r="G81" s="25">
        <v>3699088090</v>
      </c>
      <c r="H81" s="37">
        <v>0.85214414997926224</v>
      </c>
      <c r="I81" s="37">
        <v>0.78125727748206142</v>
      </c>
    </row>
    <row r="82" spans="1:9" x14ac:dyDescent="0.35">
      <c r="A82" s="7" t="s">
        <v>1142</v>
      </c>
      <c r="B82" s="26">
        <v>2625310777</v>
      </c>
      <c r="C82" s="26">
        <v>2252921046.3299999</v>
      </c>
      <c r="D82" s="26">
        <v>2125309108.96</v>
      </c>
      <c r="E82" s="26">
        <v>1989610725</v>
      </c>
      <c r="F82" s="26">
        <v>1660737224.01</v>
      </c>
      <c r="G82" s="26">
        <v>1586871067</v>
      </c>
      <c r="H82" s="38">
        <v>0.88312492274909882</v>
      </c>
      <c r="I82" s="38">
        <v>0.73714843523492968</v>
      </c>
    </row>
    <row r="83" spans="1:9" x14ac:dyDescent="0.35">
      <c r="A83" s="5" t="s">
        <v>49</v>
      </c>
      <c r="B83" s="23">
        <v>2125310777</v>
      </c>
      <c r="C83" s="23">
        <v>2125310777</v>
      </c>
      <c r="D83" s="23">
        <v>2125309108.96</v>
      </c>
      <c r="E83" s="23">
        <v>1989610725</v>
      </c>
      <c r="F83" s="23">
        <v>1660737224.01</v>
      </c>
      <c r="G83" s="23">
        <v>1586871067</v>
      </c>
      <c r="H83" s="30">
        <v>0.93615048986315852</v>
      </c>
      <c r="I83" s="30">
        <v>0.78140912001313401</v>
      </c>
    </row>
    <row r="84" spans="1:9" x14ac:dyDescent="0.35">
      <c r="A84" s="5" t="s">
        <v>82</v>
      </c>
      <c r="B84" s="23">
        <v>500000000</v>
      </c>
      <c r="C84" s="23">
        <v>100000000</v>
      </c>
      <c r="D84" s="23">
        <v>0</v>
      </c>
      <c r="E84" s="23">
        <v>0</v>
      </c>
      <c r="F84" s="23">
        <v>0</v>
      </c>
      <c r="G84" s="23">
        <v>0</v>
      </c>
      <c r="H84" s="30">
        <v>0</v>
      </c>
      <c r="I84" s="30">
        <v>0</v>
      </c>
    </row>
    <row r="85" spans="1:9" x14ac:dyDescent="0.35">
      <c r="A85" s="5" t="s">
        <v>109</v>
      </c>
      <c r="B85" s="23">
        <v>0</v>
      </c>
      <c r="C85" s="23">
        <v>27610269.329999998</v>
      </c>
      <c r="D85" s="23">
        <v>0</v>
      </c>
      <c r="E85" s="23">
        <v>0</v>
      </c>
      <c r="F85" s="23">
        <v>0</v>
      </c>
      <c r="G85" s="23">
        <v>0</v>
      </c>
      <c r="H85" s="30">
        <v>0</v>
      </c>
      <c r="I85" s="30">
        <v>0</v>
      </c>
    </row>
    <row r="86" spans="1:9" x14ac:dyDescent="0.35">
      <c r="A86" s="7" t="s">
        <v>1143</v>
      </c>
      <c r="B86" s="26">
        <v>2037200000</v>
      </c>
      <c r="C86" s="26">
        <v>2598802395.1800003</v>
      </c>
      <c r="D86" s="26">
        <v>2180159301.1800003</v>
      </c>
      <c r="E86" s="26">
        <v>2144757023</v>
      </c>
      <c r="F86" s="26">
        <v>2129707023</v>
      </c>
      <c r="G86" s="26">
        <v>2112217023</v>
      </c>
      <c r="H86" s="38">
        <v>0.82528668858312648</v>
      </c>
      <c r="I86" s="38">
        <v>0.81949555955080244</v>
      </c>
    </row>
    <row r="87" spans="1:9" x14ac:dyDescent="0.35">
      <c r="A87" s="5" t="s">
        <v>49</v>
      </c>
      <c r="B87" s="23">
        <v>1537200000</v>
      </c>
      <c r="C87" s="23">
        <v>1953768394</v>
      </c>
      <c r="D87" s="23">
        <v>1537195000</v>
      </c>
      <c r="E87" s="23">
        <v>1532939999</v>
      </c>
      <c r="F87" s="23">
        <v>1532939999</v>
      </c>
      <c r="G87" s="23">
        <v>1532939999</v>
      </c>
      <c r="H87" s="30">
        <v>0.78460681609326921</v>
      </c>
      <c r="I87" s="30">
        <v>0.78460681609326921</v>
      </c>
    </row>
    <row r="88" spans="1:9" x14ac:dyDescent="0.35">
      <c r="A88" s="5" t="s">
        <v>82</v>
      </c>
      <c r="B88" s="23">
        <v>500000000</v>
      </c>
      <c r="C88" s="23">
        <v>500000000</v>
      </c>
      <c r="D88" s="23">
        <v>497930300</v>
      </c>
      <c r="E88" s="23">
        <v>484100360</v>
      </c>
      <c r="F88" s="23">
        <v>469050360</v>
      </c>
      <c r="G88" s="23">
        <v>451560360</v>
      </c>
      <c r="H88" s="30">
        <v>0.96820072000000001</v>
      </c>
      <c r="I88" s="30">
        <v>0.93810072</v>
      </c>
    </row>
    <row r="89" spans="1:9" x14ac:dyDescent="0.35">
      <c r="A89" s="5" t="s">
        <v>37</v>
      </c>
      <c r="B89" s="23">
        <v>0</v>
      </c>
      <c r="C89" s="23">
        <v>31629890.420000002</v>
      </c>
      <c r="D89" s="23">
        <v>31629890.420000002</v>
      </c>
      <c r="E89" s="23">
        <v>22700000</v>
      </c>
      <c r="F89" s="23">
        <v>22700000</v>
      </c>
      <c r="G89" s="23">
        <v>22700000</v>
      </c>
      <c r="H89" s="30">
        <v>0.71767558150142963</v>
      </c>
      <c r="I89" s="30">
        <v>0.71767558150142963</v>
      </c>
    </row>
    <row r="90" spans="1:9" x14ac:dyDescent="0.35">
      <c r="A90" s="5" t="s">
        <v>42</v>
      </c>
      <c r="B90" s="23">
        <v>0</v>
      </c>
      <c r="C90" s="23">
        <v>69086226</v>
      </c>
      <c r="D90" s="23">
        <v>69086226</v>
      </c>
      <c r="E90" s="23">
        <v>64866664</v>
      </c>
      <c r="F90" s="23">
        <v>64866664</v>
      </c>
      <c r="G90" s="23">
        <v>64866664</v>
      </c>
      <c r="H90" s="30">
        <v>0.93892325222686213</v>
      </c>
      <c r="I90" s="30">
        <v>0.93892325222686213</v>
      </c>
    </row>
    <row r="91" spans="1:9" x14ac:dyDescent="0.35">
      <c r="A91" s="5" t="s">
        <v>109</v>
      </c>
      <c r="B91" s="23">
        <v>0</v>
      </c>
      <c r="C91" s="23">
        <v>44317884.759999998</v>
      </c>
      <c r="D91" s="23">
        <v>44317884.759999998</v>
      </c>
      <c r="E91" s="23">
        <v>40150000</v>
      </c>
      <c r="F91" s="23">
        <v>40150000</v>
      </c>
      <c r="G91" s="23">
        <v>40150000</v>
      </c>
      <c r="H91" s="30">
        <v>0.90595479042894644</v>
      </c>
      <c r="I91" s="30">
        <v>0.90595479042894644</v>
      </c>
    </row>
    <row r="92" spans="1:9" x14ac:dyDescent="0.35">
      <c r="A92" s="15" t="s">
        <v>925</v>
      </c>
      <c r="B92" s="25">
        <v>220000000</v>
      </c>
      <c r="C92" s="25">
        <v>220000000</v>
      </c>
      <c r="D92" s="25">
        <v>220000000</v>
      </c>
      <c r="E92" s="25">
        <v>219821667</v>
      </c>
      <c r="F92" s="25">
        <v>196621667</v>
      </c>
      <c r="G92" s="25">
        <v>196621667</v>
      </c>
      <c r="H92" s="37">
        <v>0.99918939545454544</v>
      </c>
      <c r="I92" s="37">
        <v>0.89373484999999997</v>
      </c>
    </row>
    <row r="93" spans="1:9" x14ac:dyDescent="0.35">
      <c r="A93" s="7" t="s">
        <v>1144</v>
      </c>
      <c r="B93" s="26">
        <v>220000000</v>
      </c>
      <c r="C93" s="26">
        <v>220000000</v>
      </c>
      <c r="D93" s="26">
        <v>220000000</v>
      </c>
      <c r="E93" s="26">
        <v>219821667</v>
      </c>
      <c r="F93" s="26">
        <v>196621667</v>
      </c>
      <c r="G93" s="26">
        <v>196621667</v>
      </c>
      <c r="H93" s="38">
        <v>0.99918939545454544</v>
      </c>
      <c r="I93" s="38">
        <v>0.89373484999999997</v>
      </c>
    </row>
    <row r="94" spans="1:9" x14ac:dyDescent="0.35">
      <c r="A94" s="5" t="s">
        <v>49</v>
      </c>
      <c r="B94" s="23">
        <v>220000000</v>
      </c>
      <c r="C94" s="23">
        <v>220000000</v>
      </c>
      <c r="D94" s="23">
        <v>220000000</v>
      </c>
      <c r="E94" s="23">
        <v>219821667</v>
      </c>
      <c r="F94" s="23">
        <v>196621667</v>
      </c>
      <c r="G94" s="23">
        <v>196621667</v>
      </c>
      <c r="H94" s="30">
        <v>0.99918939545454544</v>
      </c>
      <c r="I94" s="30">
        <v>0.89373484999999997</v>
      </c>
    </row>
    <row r="95" spans="1:9" x14ac:dyDescent="0.35">
      <c r="A95" s="15" t="s">
        <v>928</v>
      </c>
      <c r="B95" s="25">
        <v>205168000</v>
      </c>
      <c r="C95" s="25">
        <v>205168000</v>
      </c>
      <c r="D95" s="25">
        <v>191258000</v>
      </c>
      <c r="E95" s="25">
        <v>166924500</v>
      </c>
      <c r="F95" s="25">
        <v>166924500</v>
      </c>
      <c r="G95" s="25">
        <v>166924500</v>
      </c>
      <c r="H95" s="37">
        <v>0.81359909927474072</v>
      </c>
      <c r="I95" s="37">
        <v>0.81359909927474072</v>
      </c>
    </row>
    <row r="96" spans="1:9" x14ac:dyDescent="0.35">
      <c r="A96" s="7" t="s">
        <v>1145</v>
      </c>
      <c r="B96" s="26">
        <v>205168000</v>
      </c>
      <c r="C96" s="26">
        <v>205168000</v>
      </c>
      <c r="D96" s="26">
        <v>191258000</v>
      </c>
      <c r="E96" s="26">
        <v>166924500</v>
      </c>
      <c r="F96" s="26">
        <v>166924500</v>
      </c>
      <c r="G96" s="26">
        <v>166924500</v>
      </c>
      <c r="H96" s="38">
        <v>0.81359909927474072</v>
      </c>
      <c r="I96" s="38">
        <v>0.81359909927474072</v>
      </c>
    </row>
    <row r="97" spans="1:9" x14ac:dyDescent="0.35">
      <c r="A97" s="5" t="s">
        <v>49</v>
      </c>
      <c r="B97" s="23">
        <v>205168000</v>
      </c>
      <c r="C97" s="23">
        <v>205168000</v>
      </c>
      <c r="D97" s="23">
        <v>191258000</v>
      </c>
      <c r="E97" s="23">
        <v>166924500</v>
      </c>
      <c r="F97" s="23">
        <v>166924500</v>
      </c>
      <c r="G97" s="23">
        <v>166924500</v>
      </c>
      <c r="H97" s="30">
        <v>0.81359909927474072</v>
      </c>
      <c r="I97" s="30">
        <v>0.81359909927474072</v>
      </c>
    </row>
    <row r="98" spans="1:9" x14ac:dyDescent="0.35">
      <c r="A98" s="15" t="s">
        <v>921</v>
      </c>
      <c r="B98" s="25">
        <v>1279521223</v>
      </c>
      <c r="C98" s="25">
        <v>1816449450.45</v>
      </c>
      <c r="D98" s="25">
        <v>1312346265</v>
      </c>
      <c r="E98" s="25">
        <v>1302195558</v>
      </c>
      <c r="F98" s="25">
        <v>1230088917.3599999</v>
      </c>
      <c r="G98" s="25">
        <v>1230088917.3599999</v>
      </c>
      <c r="H98" s="37">
        <v>0.71689061188980474</v>
      </c>
      <c r="I98" s="37">
        <v>0.67719413664677675</v>
      </c>
    </row>
    <row r="99" spans="1:9" x14ac:dyDescent="0.35">
      <c r="A99" s="7" t="s">
        <v>1146</v>
      </c>
      <c r="B99" s="26">
        <v>1279521223</v>
      </c>
      <c r="C99" s="26">
        <v>1816449450.45</v>
      </c>
      <c r="D99" s="26">
        <v>1312346265</v>
      </c>
      <c r="E99" s="26">
        <v>1302195558</v>
      </c>
      <c r="F99" s="26">
        <v>1230088917.3599999</v>
      </c>
      <c r="G99" s="26">
        <v>1230088917.3599999</v>
      </c>
      <c r="H99" s="38">
        <v>0.71689061188980474</v>
      </c>
      <c r="I99" s="38">
        <v>0.67719413664677675</v>
      </c>
    </row>
    <row r="100" spans="1:9" x14ac:dyDescent="0.35">
      <c r="A100" s="5" t="s">
        <v>49</v>
      </c>
      <c r="B100" s="23">
        <v>466720000</v>
      </c>
      <c r="C100" s="23">
        <v>466720000</v>
      </c>
      <c r="D100" s="23">
        <v>306980000</v>
      </c>
      <c r="E100" s="23">
        <v>303515867</v>
      </c>
      <c r="F100" s="23">
        <v>303515867</v>
      </c>
      <c r="G100" s="23">
        <v>303515867</v>
      </c>
      <c r="H100" s="30">
        <v>0.65031682164895444</v>
      </c>
      <c r="I100" s="30">
        <v>0.65031682164895444</v>
      </c>
    </row>
    <row r="101" spans="1:9" x14ac:dyDescent="0.35">
      <c r="A101" s="5" t="s">
        <v>82</v>
      </c>
      <c r="B101" s="23">
        <v>812801223</v>
      </c>
      <c r="C101" s="23">
        <v>1212801223</v>
      </c>
      <c r="D101" s="23">
        <v>912801223</v>
      </c>
      <c r="E101" s="23">
        <v>912801223</v>
      </c>
      <c r="F101" s="23">
        <v>912801223</v>
      </c>
      <c r="G101" s="23">
        <v>912801223</v>
      </c>
      <c r="H101" s="30">
        <v>0.75263877186904848</v>
      </c>
      <c r="I101" s="30">
        <v>0.75263877186904848</v>
      </c>
    </row>
    <row r="102" spans="1:9" x14ac:dyDescent="0.35">
      <c r="A102" s="5" t="s">
        <v>109</v>
      </c>
      <c r="B102" s="23">
        <v>0</v>
      </c>
      <c r="C102" s="23">
        <v>136928227.44999999</v>
      </c>
      <c r="D102" s="23">
        <v>92565042</v>
      </c>
      <c r="E102" s="23">
        <v>85878468</v>
      </c>
      <c r="F102" s="23">
        <v>13771827.359999999</v>
      </c>
      <c r="G102" s="23">
        <v>13771827.359999999</v>
      </c>
      <c r="H102" s="30">
        <v>0.62717870229758832</v>
      </c>
      <c r="I102" s="30">
        <v>0.10057697829345559</v>
      </c>
    </row>
    <row r="103" spans="1:9" x14ac:dyDescent="0.35">
      <c r="A103" s="15" t="s">
        <v>916</v>
      </c>
      <c r="B103" s="25">
        <v>2900000000</v>
      </c>
      <c r="C103" s="25">
        <v>6278431830.5</v>
      </c>
      <c r="D103" s="25">
        <v>6278431830</v>
      </c>
      <c r="E103" s="25">
        <v>6266889166.6700001</v>
      </c>
      <c r="F103" s="25">
        <v>6266889166.6700001</v>
      </c>
      <c r="G103" s="25">
        <v>6096100749.9700003</v>
      </c>
      <c r="H103" s="37">
        <v>0.99816153712557221</v>
      </c>
      <c r="I103" s="37">
        <v>0.99816153712557221</v>
      </c>
    </row>
    <row r="104" spans="1:9" x14ac:dyDescent="0.35">
      <c r="A104" s="7" t="s">
        <v>1147</v>
      </c>
      <c r="B104" s="26">
        <v>2900000000</v>
      </c>
      <c r="C104" s="26">
        <v>6278431830.5</v>
      </c>
      <c r="D104" s="26">
        <v>6278431830</v>
      </c>
      <c r="E104" s="26">
        <v>6266889166.6700001</v>
      </c>
      <c r="F104" s="26">
        <v>6266889166.6700001</v>
      </c>
      <c r="G104" s="26">
        <v>6096100749.9700003</v>
      </c>
      <c r="H104" s="38">
        <v>0.99816153712557221</v>
      </c>
      <c r="I104" s="38">
        <v>0.99816153712557221</v>
      </c>
    </row>
    <row r="105" spans="1:9" x14ac:dyDescent="0.35">
      <c r="A105" s="5" t="s">
        <v>49</v>
      </c>
      <c r="B105" s="23">
        <v>1040591287</v>
      </c>
      <c r="C105" s="23">
        <v>1040591287</v>
      </c>
      <c r="D105" s="23">
        <v>1040591287</v>
      </c>
      <c r="E105" s="23">
        <v>1030129619.67</v>
      </c>
      <c r="F105" s="23">
        <v>1030129619.67</v>
      </c>
      <c r="G105" s="23">
        <v>1026129619.67</v>
      </c>
      <c r="H105" s="30">
        <v>0.98994642040472891</v>
      </c>
      <c r="I105" s="30">
        <v>0.98994642040472891</v>
      </c>
    </row>
    <row r="106" spans="1:9" x14ac:dyDescent="0.35">
      <c r="A106" s="5" t="s">
        <v>82</v>
      </c>
      <c r="B106" s="23">
        <v>1859408713</v>
      </c>
      <c r="C106" s="23">
        <v>1859408713</v>
      </c>
      <c r="D106" s="23">
        <v>1859408713</v>
      </c>
      <c r="E106" s="23">
        <v>1859408713</v>
      </c>
      <c r="F106" s="23">
        <v>1859408713</v>
      </c>
      <c r="G106" s="23">
        <v>1859408713</v>
      </c>
      <c r="H106" s="30">
        <v>1</v>
      </c>
      <c r="I106" s="30">
        <v>1</v>
      </c>
    </row>
    <row r="107" spans="1:9" x14ac:dyDescent="0.35">
      <c r="A107" s="5" t="s">
        <v>109</v>
      </c>
      <c r="B107" s="23">
        <v>0</v>
      </c>
      <c r="C107" s="23">
        <v>3378431830.5</v>
      </c>
      <c r="D107" s="23">
        <v>3378431830</v>
      </c>
      <c r="E107" s="23">
        <v>3377350834</v>
      </c>
      <c r="F107" s="23">
        <v>3377350834</v>
      </c>
      <c r="G107" s="23">
        <v>3210562417.3000002</v>
      </c>
      <c r="H107" s="30">
        <v>0.9996800300985087</v>
      </c>
      <c r="I107" s="30">
        <v>0.9996800300985087</v>
      </c>
    </row>
    <row r="108" spans="1:9" x14ac:dyDescent="0.35">
      <c r="A108" s="15" t="s">
        <v>932</v>
      </c>
      <c r="B108" s="25">
        <v>370000000</v>
      </c>
      <c r="C108" s="25">
        <v>20000000</v>
      </c>
      <c r="D108" s="25">
        <v>0</v>
      </c>
      <c r="E108" s="25">
        <v>0</v>
      </c>
      <c r="F108" s="25">
        <v>0</v>
      </c>
      <c r="G108" s="25">
        <v>0</v>
      </c>
      <c r="H108" s="37">
        <v>0</v>
      </c>
      <c r="I108" s="37">
        <v>0</v>
      </c>
    </row>
    <row r="109" spans="1:9" x14ac:dyDescent="0.35">
      <c r="A109" s="7" t="s">
        <v>1148</v>
      </c>
      <c r="B109" s="26">
        <v>370000000</v>
      </c>
      <c r="C109" s="26">
        <v>20000000</v>
      </c>
      <c r="D109" s="26">
        <v>0</v>
      </c>
      <c r="E109" s="26">
        <v>0</v>
      </c>
      <c r="F109" s="26">
        <v>0</v>
      </c>
      <c r="G109" s="26">
        <v>0</v>
      </c>
      <c r="H109" s="38">
        <v>0</v>
      </c>
      <c r="I109" s="38">
        <v>0</v>
      </c>
    </row>
    <row r="110" spans="1:9" x14ac:dyDescent="0.35">
      <c r="A110" s="5" t="s">
        <v>49</v>
      </c>
      <c r="B110" s="23">
        <v>370000000</v>
      </c>
      <c r="C110" s="23">
        <v>20000000</v>
      </c>
      <c r="D110" s="23">
        <v>0</v>
      </c>
      <c r="E110" s="23">
        <v>0</v>
      </c>
      <c r="F110" s="23">
        <v>0</v>
      </c>
      <c r="G110" s="23">
        <v>0</v>
      </c>
      <c r="H110" s="30">
        <v>0</v>
      </c>
      <c r="I110" s="30">
        <v>0</v>
      </c>
    </row>
    <row r="111" spans="1:9" x14ac:dyDescent="0.35">
      <c r="A111" s="15" t="s">
        <v>927</v>
      </c>
      <c r="B111" s="25">
        <v>250000000</v>
      </c>
      <c r="C111" s="25">
        <v>261507204.40000001</v>
      </c>
      <c r="D111" s="25">
        <v>205697000</v>
      </c>
      <c r="E111" s="25">
        <v>188645100</v>
      </c>
      <c r="F111" s="25">
        <v>188645100</v>
      </c>
      <c r="G111" s="25">
        <v>188645100</v>
      </c>
      <c r="H111" s="37">
        <v>0.72137630178421197</v>
      </c>
      <c r="I111" s="37">
        <v>0.72137630178421197</v>
      </c>
    </row>
    <row r="112" spans="1:9" x14ac:dyDescent="0.35">
      <c r="A112" s="7" t="s">
        <v>1149</v>
      </c>
      <c r="B112" s="26">
        <v>250000000</v>
      </c>
      <c r="C112" s="26">
        <v>261507204.40000001</v>
      </c>
      <c r="D112" s="26">
        <v>205697000</v>
      </c>
      <c r="E112" s="26">
        <v>188645100</v>
      </c>
      <c r="F112" s="26">
        <v>188645100</v>
      </c>
      <c r="G112" s="26">
        <v>188645100</v>
      </c>
      <c r="H112" s="38">
        <v>0.72137630178421197</v>
      </c>
      <c r="I112" s="38">
        <v>0.72137630178421197</v>
      </c>
    </row>
    <row r="113" spans="1:9" x14ac:dyDescent="0.35">
      <c r="A113" s="5" t="s">
        <v>49</v>
      </c>
      <c r="B113" s="23">
        <v>250000000</v>
      </c>
      <c r="C113" s="23">
        <v>250000000</v>
      </c>
      <c r="D113" s="23">
        <v>205697000</v>
      </c>
      <c r="E113" s="23">
        <v>188645100</v>
      </c>
      <c r="F113" s="23">
        <v>188645100</v>
      </c>
      <c r="G113" s="23">
        <v>188645100</v>
      </c>
      <c r="H113" s="30">
        <v>0.75458040000000004</v>
      </c>
      <c r="I113" s="30">
        <v>0.75458040000000004</v>
      </c>
    </row>
    <row r="114" spans="1:9" x14ac:dyDescent="0.35">
      <c r="A114" s="5" t="s">
        <v>91</v>
      </c>
      <c r="B114" s="23">
        <v>0</v>
      </c>
      <c r="C114" s="23">
        <v>11507204.4</v>
      </c>
      <c r="D114" s="23">
        <v>0</v>
      </c>
      <c r="E114" s="23">
        <v>0</v>
      </c>
      <c r="F114" s="23">
        <v>0</v>
      </c>
      <c r="G114" s="23">
        <v>0</v>
      </c>
      <c r="H114" s="30">
        <v>0</v>
      </c>
      <c r="I114" s="30">
        <v>0</v>
      </c>
    </row>
    <row r="115" spans="1:9" x14ac:dyDescent="0.35">
      <c r="A115" s="15" t="s">
        <v>913</v>
      </c>
      <c r="B115" s="25">
        <v>1600000000</v>
      </c>
      <c r="C115" s="25">
        <v>14631271212.820002</v>
      </c>
      <c r="D115" s="25">
        <v>14615360181.389999</v>
      </c>
      <c r="E115" s="25">
        <v>12406453810.790001</v>
      </c>
      <c r="F115" s="25">
        <v>12288373752.23</v>
      </c>
      <c r="G115" s="25">
        <v>11339852915.23</v>
      </c>
      <c r="H115" s="37">
        <v>0.84794093625435618</v>
      </c>
      <c r="I115" s="37">
        <v>0.83987054668652839</v>
      </c>
    </row>
    <row r="116" spans="1:9" x14ac:dyDescent="0.35">
      <c r="A116" s="7" t="s">
        <v>1150</v>
      </c>
      <c r="B116" s="26">
        <v>1600000000</v>
      </c>
      <c r="C116" s="26">
        <v>14631271212.820002</v>
      </c>
      <c r="D116" s="26">
        <v>14615360181.389999</v>
      </c>
      <c r="E116" s="26">
        <v>12406453810.790001</v>
      </c>
      <c r="F116" s="26">
        <v>12288373752.23</v>
      </c>
      <c r="G116" s="26">
        <v>11339852915.23</v>
      </c>
      <c r="H116" s="38">
        <v>0.84794093625435618</v>
      </c>
      <c r="I116" s="38">
        <v>0.83987054668652839</v>
      </c>
    </row>
    <row r="117" spans="1:9" x14ac:dyDescent="0.35">
      <c r="A117" s="5" t="s">
        <v>49</v>
      </c>
      <c r="B117" s="23">
        <v>1000000000</v>
      </c>
      <c r="C117" s="23">
        <v>1000000000</v>
      </c>
      <c r="D117" s="23">
        <v>999999999.25</v>
      </c>
      <c r="E117" s="23">
        <v>811891926.77999997</v>
      </c>
      <c r="F117" s="23">
        <v>811184276.77999997</v>
      </c>
      <c r="G117" s="23">
        <v>807584276.77999997</v>
      </c>
      <c r="H117" s="30">
        <v>0.81189192678</v>
      </c>
      <c r="I117" s="30">
        <v>0.81118427677999994</v>
      </c>
    </row>
    <row r="118" spans="1:9" x14ac:dyDescent="0.35">
      <c r="A118" s="5" t="s">
        <v>82</v>
      </c>
      <c r="B118" s="23">
        <v>600000000</v>
      </c>
      <c r="C118" s="23">
        <v>600000000</v>
      </c>
      <c r="D118" s="23">
        <v>600000000</v>
      </c>
      <c r="E118" s="23">
        <v>358053333</v>
      </c>
      <c r="F118" s="23">
        <v>350733333</v>
      </c>
      <c r="G118" s="23">
        <v>344620000</v>
      </c>
      <c r="H118" s="30">
        <v>0.59675555499999999</v>
      </c>
      <c r="I118" s="30">
        <v>0.584555555</v>
      </c>
    </row>
    <row r="119" spans="1:9" x14ac:dyDescent="0.35">
      <c r="A119" s="5" t="s">
        <v>107</v>
      </c>
      <c r="B119" s="23">
        <v>0</v>
      </c>
      <c r="C119" s="23">
        <v>7545396739.3500004</v>
      </c>
      <c r="D119" s="23">
        <v>7545396739</v>
      </c>
      <c r="E119" s="23">
        <v>7305396641.6700001</v>
      </c>
      <c r="F119" s="23">
        <v>7305396641.1099997</v>
      </c>
      <c r="G119" s="23">
        <v>7305396641.1099997</v>
      </c>
      <c r="H119" s="30">
        <v>0.96819251446005805</v>
      </c>
      <c r="I119" s="30">
        <v>0.96819251438584053</v>
      </c>
    </row>
    <row r="120" spans="1:9" x14ac:dyDescent="0.35">
      <c r="A120" s="5" t="s">
        <v>105</v>
      </c>
      <c r="B120" s="23">
        <v>0</v>
      </c>
      <c r="C120" s="23">
        <v>2623213815.2800002</v>
      </c>
      <c r="D120" s="23">
        <v>2623213814.3400002</v>
      </c>
      <c r="E120" s="23">
        <v>2623213814.3400002</v>
      </c>
      <c r="F120" s="23">
        <v>2623213814.3400002</v>
      </c>
      <c r="G120" s="23">
        <v>2623213814.3400002</v>
      </c>
      <c r="H120" s="30">
        <v>0.99999999964166086</v>
      </c>
      <c r="I120" s="30">
        <v>0.99999999964166086</v>
      </c>
    </row>
    <row r="121" spans="1:9" x14ac:dyDescent="0.35">
      <c r="A121" s="5" t="s">
        <v>106</v>
      </c>
      <c r="B121" s="23">
        <v>0</v>
      </c>
      <c r="C121" s="23">
        <v>71947210</v>
      </c>
      <c r="D121" s="23">
        <v>71947210</v>
      </c>
      <c r="E121" s="23">
        <v>71947210</v>
      </c>
      <c r="F121" s="23">
        <v>71947210</v>
      </c>
      <c r="G121" s="23">
        <v>71947210</v>
      </c>
      <c r="H121" s="30">
        <v>1</v>
      </c>
      <c r="I121" s="30">
        <v>1</v>
      </c>
    </row>
    <row r="122" spans="1:9" x14ac:dyDescent="0.35">
      <c r="A122" s="5" t="s">
        <v>99</v>
      </c>
      <c r="B122" s="23">
        <v>0</v>
      </c>
      <c r="C122" s="23">
        <v>1370204297.1800001</v>
      </c>
      <c r="D122" s="23">
        <v>1370204297</v>
      </c>
      <c r="E122" s="23">
        <v>0</v>
      </c>
      <c r="F122" s="23">
        <v>0</v>
      </c>
      <c r="G122" s="23">
        <v>0</v>
      </c>
      <c r="H122" s="30">
        <v>0</v>
      </c>
      <c r="I122" s="30">
        <v>0</v>
      </c>
    </row>
    <row r="123" spans="1:9" x14ac:dyDescent="0.35">
      <c r="A123" s="5" t="s">
        <v>104</v>
      </c>
      <c r="B123" s="23">
        <v>0</v>
      </c>
      <c r="C123" s="23">
        <v>450430434</v>
      </c>
      <c r="D123" s="23">
        <v>450430433.80000001</v>
      </c>
      <c r="E123" s="23">
        <v>281783197</v>
      </c>
      <c r="F123" s="23">
        <v>171730789</v>
      </c>
      <c r="G123" s="23">
        <v>171730789</v>
      </c>
      <c r="H123" s="30">
        <v>0.62558649622685136</v>
      </c>
      <c r="I123" s="30">
        <v>0.38125929341621706</v>
      </c>
    </row>
    <row r="124" spans="1:9" x14ac:dyDescent="0.35">
      <c r="A124" s="5" t="s">
        <v>109</v>
      </c>
      <c r="B124" s="23">
        <v>0</v>
      </c>
      <c r="C124" s="23">
        <v>31271212.82</v>
      </c>
      <c r="D124" s="23">
        <v>15360184</v>
      </c>
      <c r="E124" s="23">
        <v>15360184</v>
      </c>
      <c r="F124" s="23">
        <v>15360184</v>
      </c>
      <c r="G124" s="23">
        <v>15360184</v>
      </c>
      <c r="H124" s="30">
        <v>0.49119246152730445</v>
      </c>
      <c r="I124" s="30">
        <v>0.49119246152730445</v>
      </c>
    </row>
    <row r="125" spans="1:9" x14ac:dyDescent="0.35">
      <c r="A125" s="5" t="s">
        <v>102</v>
      </c>
      <c r="B125" s="23">
        <v>0</v>
      </c>
      <c r="C125" s="23">
        <v>938807504.19000006</v>
      </c>
      <c r="D125" s="23">
        <v>938807504</v>
      </c>
      <c r="E125" s="23">
        <v>938807504</v>
      </c>
      <c r="F125" s="23">
        <v>938807504</v>
      </c>
      <c r="G125" s="23">
        <v>0</v>
      </c>
      <c r="H125" s="30">
        <v>0.99999999979761556</v>
      </c>
      <c r="I125" s="30">
        <v>0.99999999979761556</v>
      </c>
    </row>
    <row r="126" spans="1:9" x14ac:dyDescent="0.35">
      <c r="A126" s="15" t="s">
        <v>929</v>
      </c>
      <c r="B126" s="25">
        <v>250000000</v>
      </c>
      <c r="C126" s="25">
        <v>250000000</v>
      </c>
      <c r="D126" s="25">
        <v>93627000</v>
      </c>
      <c r="E126" s="25">
        <v>77803367</v>
      </c>
      <c r="F126" s="25">
        <v>75393167</v>
      </c>
      <c r="G126" s="25">
        <v>64149000</v>
      </c>
      <c r="H126" s="37">
        <v>0.31121346799999999</v>
      </c>
      <c r="I126" s="37">
        <v>0.30157266799999999</v>
      </c>
    </row>
    <row r="127" spans="1:9" x14ac:dyDescent="0.35">
      <c r="A127" s="7" t="s">
        <v>1151</v>
      </c>
      <c r="B127" s="26">
        <v>250000000</v>
      </c>
      <c r="C127" s="26">
        <v>250000000</v>
      </c>
      <c r="D127" s="26">
        <v>93627000</v>
      </c>
      <c r="E127" s="26">
        <v>77803367</v>
      </c>
      <c r="F127" s="26">
        <v>75393167</v>
      </c>
      <c r="G127" s="26">
        <v>64149000</v>
      </c>
      <c r="H127" s="38">
        <v>0.31121346799999999</v>
      </c>
      <c r="I127" s="38">
        <v>0.30157266799999999</v>
      </c>
    </row>
    <row r="128" spans="1:9" x14ac:dyDescent="0.35">
      <c r="A128" s="5" t="s">
        <v>49</v>
      </c>
      <c r="B128" s="23">
        <v>250000000</v>
      </c>
      <c r="C128" s="23">
        <v>250000000</v>
      </c>
      <c r="D128" s="23">
        <v>93627000</v>
      </c>
      <c r="E128" s="23">
        <v>77803367</v>
      </c>
      <c r="F128" s="23">
        <v>75393167</v>
      </c>
      <c r="G128" s="23">
        <v>64149000</v>
      </c>
      <c r="H128" s="30">
        <v>0.31121346799999999</v>
      </c>
      <c r="I128" s="30">
        <v>0.30157266799999999</v>
      </c>
    </row>
    <row r="129" spans="1:9" x14ac:dyDescent="0.35">
      <c r="A129" s="13" t="s">
        <v>910</v>
      </c>
      <c r="B129" s="24">
        <v>1</v>
      </c>
      <c r="C129" s="24">
        <v>7798940978</v>
      </c>
      <c r="D129" s="24">
        <v>7798940977</v>
      </c>
      <c r="E129" s="24">
        <v>7798940977</v>
      </c>
      <c r="F129" s="24">
        <v>7798940977</v>
      </c>
      <c r="G129" s="24">
        <v>7798940977</v>
      </c>
      <c r="H129" s="36">
        <v>0.99999999987177746</v>
      </c>
      <c r="I129" s="36">
        <v>0.99999999987177746</v>
      </c>
    </row>
    <row r="130" spans="1:9" x14ac:dyDescent="0.35">
      <c r="A130" s="15" t="s">
        <v>911</v>
      </c>
      <c r="B130" s="25">
        <v>1</v>
      </c>
      <c r="C130" s="25">
        <v>7798940978</v>
      </c>
      <c r="D130" s="25">
        <v>7798940977</v>
      </c>
      <c r="E130" s="25">
        <v>7798940977</v>
      </c>
      <c r="F130" s="25">
        <v>7798940977</v>
      </c>
      <c r="G130" s="25">
        <v>7798940977</v>
      </c>
      <c r="H130" s="37">
        <v>0.99999999987177746</v>
      </c>
      <c r="I130" s="37">
        <v>0.99999999987177746</v>
      </c>
    </row>
    <row r="131" spans="1:9" x14ac:dyDescent="0.35">
      <c r="A131" s="7" t="s">
        <v>1152</v>
      </c>
      <c r="B131" s="26">
        <v>1</v>
      </c>
      <c r="C131" s="26">
        <v>7798940978</v>
      </c>
      <c r="D131" s="26">
        <v>7798940977</v>
      </c>
      <c r="E131" s="26">
        <v>7798940977</v>
      </c>
      <c r="F131" s="26">
        <v>7798940977</v>
      </c>
      <c r="G131" s="26">
        <v>7798940977</v>
      </c>
      <c r="H131" s="38">
        <v>0.99999999987177746</v>
      </c>
      <c r="I131" s="38">
        <v>0.99999999987177746</v>
      </c>
    </row>
    <row r="132" spans="1:9" x14ac:dyDescent="0.35">
      <c r="A132" s="5" t="s">
        <v>49</v>
      </c>
      <c r="B132" s="23">
        <v>1</v>
      </c>
      <c r="C132" s="23">
        <v>7798940978</v>
      </c>
      <c r="D132" s="23">
        <v>7798940977</v>
      </c>
      <c r="E132" s="23">
        <v>7798940977</v>
      </c>
      <c r="F132" s="23">
        <v>7798940977</v>
      </c>
      <c r="G132" s="23">
        <v>7798940977</v>
      </c>
      <c r="H132" s="30">
        <v>0.99999999987177746</v>
      </c>
      <c r="I132" s="30">
        <v>0.99999999987177746</v>
      </c>
    </row>
    <row r="133" spans="1:9" x14ac:dyDescent="0.35">
      <c r="A133" s="12" t="s">
        <v>1108</v>
      </c>
      <c r="B133" s="28">
        <v>954529765923</v>
      </c>
      <c r="C133" s="28">
        <v>1007052958325.71</v>
      </c>
      <c r="D133" s="28">
        <v>999762780824.80005</v>
      </c>
      <c r="E133" s="28">
        <v>989406211868.91003</v>
      </c>
      <c r="F133" s="28">
        <v>981896529544.27002</v>
      </c>
      <c r="G133" s="28">
        <v>976446520415.88</v>
      </c>
      <c r="H133" s="40">
        <v>0.98247684363477883</v>
      </c>
      <c r="I133" s="40">
        <v>0.97501975583958944</v>
      </c>
    </row>
    <row r="134" spans="1:9" x14ac:dyDescent="0.35">
      <c r="A134" s="6" t="s">
        <v>909</v>
      </c>
      <c r="B134" s="27">
        <v>954529765923</v>
      </c>
      <c r="C134" s="27">
        <v>1007052958325.71</v>
      </c>
      <c r="D134" s="27">
        <v>999762780824.80005</v>
      </c>
      <c r="E134" s="27">
        <v>989406211868.91003</v>
      </c>
      <c r="F134" s="27">
        <v>981896529544.27002</v>
      </c>
      <c r="G134" s="27">
        <v>976446520415.88</v>
      </c>
      <c r="H134" s="39">
        <v>0.98247684363477883</v>
      </c>
      <c r="I134" s="39">
        <v>0.97501975583958944</v>
      </c>
    </row>
    <row r="135" spans="1:9" x14ac:dyDescent="0.35">
      <c r="A135" s="13" t="s">
        <v>1049</v>
      </c>
      <c r="B135" s="24">
        <v>954529765923</v>
      </c>
      <c r="C135" s="24">
        <v>1007052958325.71</v>
      </c>
      <c r="D135" s="24">
        <v>999762780824.80005</v>
      </c>
      <c r="E135" s="24">
        <v>989406211868.91003</v>
      </c>
      <c r="F135" s="24">
        <v>981896529544.27002</v>
      </c>
      <c r="G135" s="24">
        <v>976446520415.88</v>
      </c>
      <c r="H135" s="36">
        <v>0.98247684363477883</v>
      </c>
      <c r="I135" s="36">
        <v>0.97501975583958944</v>
      </c>
    </row>
    <row r="136" spans="1:9" x14ac:dyDescent="0.35">
      <c r="A136" s="15" t="s">
        <v>1050</v>
      </c>
      <c r="B136" s="25">
        <v>944542901918</v>
      </c>
      <c r="C136" s="25">
        <v>994222298420.70996</v>
      </c>
      <c r="D136" s="25">
        <v>987788238513.80005</v>
      </c>
      <c r="E136" s="25">
        <v>978582493753.23999</v>
      </c>
      <c r="F136" s="25">
        <v>972105637876.13</v>
      </c>
      <c r="G136" s="25">
        <v>968268393733.47998</v>
      </c>
      <c r="H136" s="37">
        <v>0.98426930808903268</v>
      </c>
      <c r="I136" s="37">
        <v>0.97775481340570258</v>
      </c>
    </row>
    <row r="137" spans="1:9" x14ac:dyDescent="0.35">
      <c r="A137" s="7" t="s">
        <v>1153</v>
      </c>
      <c r="B137" s="26">
        <v>697500000</v>
      </c>
      <c r="C137" s="26">
        <v>1495770869</v>
      </c>
      <c r="D137" s="26">
        <v>1362223746.3600001</v>
      </c>
      <c r="E137" s="26">
        <v>1244951109.8</v>
      </c>
      <c r="F137" s="26">
        <v>1169923332</v>
      </c>
      <c r="G137" s="26">
        <v>1138316666</v>
      </c>
      <c r="H137" s="38">
        <v>0.83231404996696723</v>
      </c>
      <c r="I137" s="38">
        <v>0.78215410946073183</v>
      </c>
    </row>
    <row r="138" spans="1:9" x14ac:dyDescent="0.35">
      <c r="A138" s="5" t="s">
        <v>49</v>
      </c>
      <c r="B138" s="23">
        <v>117500000</v>
      </c>
      <c r="C138" s="23">
        <v>117500000</v>
      </c>
      <c r="D138" s="23">
        <v>107400000</v>
      </c>
      <c r="E138" s="23">
        <v>107400000</v>
      </c>
      <c r="F138" s="23">
        <v>107400000</v>
      </c>
      <c r="G138" s="23">
        <v>107400000</v>
      </c>
      <c r="H138" s="30">
        <v>0.91404255319148942</v>
      </c>
      <c r="I138" s="30">
        <v>0.91404255319148942</v>
      </c>
    </row>
    <row r="139" spans="1:9" x14ac:dyDescent="0.35">
      <c r="A139" s="5" t="s">
        <v>580</v>
      </c>
      <c r="B139" s="23">
        <v>580000000</v>
      </c>
      <c r="C139" s="23">
        <v>580000000</v>
      </c>
      <c r="D139" s="23">
        <v>580000000</v>
      </c>
      <c r="E139" s="23">
        <v>580000000</v>
      </c>
      <c r="F139" s="23">
        <v>580000000</v>
      </c>
      <c r="G139" s="23">
        <v>580000000</v>
      </c>
      <c r="H139" s="30">
        <v>1</v>
      </c>
      <c r="I139" s="30">
        <v>1</v>
      </c>
    </row>
    <row r="140" spans="1:9" x14ac:dyDescent="0.35">
      <c r="A140" s="5" t="s">
        <v>593</v>
      </c>
      <c r="B140" s="23">
        <v>0</v>
      </c>
      <c r="C140" s="23">
        <v>560000000</v>
      </c>
      <c r="D140" s="23">
        <v>527900000</v>
      </c>
      <c r="E140" s="23">
        <v>462173332</v>
      </c>
      <c r="F140" s="23">
        <v>441823332</v>
      </c>
      <c r="G140" s="23">
        <v>417916666</v>
      </c>
      <c r="H140" s="30">
        <v>0.82530952142857139</v>
      </c>
      <c r="I140" s="30">
        <v>0.78897023571428571</v>
      </c>
    </row>
    <row r="141" spans="1:9" x14ac:dyDescent="0.35">
      <c r="A141" s="5" t="s">
        <v>561</v>
      </c>
      <c r="B141" s="23">
        <v>0</v>
      </c>
      <c r="C141" s="23">
        <v>238270869</v>
      </c>
      <c r="D141" s="23">
        <v>146923746.36000001</v>
      </c>
      <c r="E141" s="23">
        <v>95377777.799999997</v>
      </c>
      <c r="F141" s="23">
        <v>40700000</v>
      </c>
      <c r="G141" s="23">
        <v>33000000</v>
      </c>
      <c r="H141" s="30">
        <v>0.40029139189482704</v>
      </c>
      <c r="I141" s="30">
        <v>0.17081399908773573</v>
      </c>
    </row>
    <row r="142" spans="1:9" x14ac:dyDescent="0.35">
      <c r="A142" s="7" t="s">
        <v>1154</v>
      </c>
      <c r="B142" s="26">
        <v>2649375000</v>
      </c>
      <c r="C142" s="26">
        <v>5141615485</v>
      </c>
      <c r="D142" s="26">
        <v>3718859450.96</v>
      </c>
      <c r="E142" s="26">
        <v>3160706743.96</v>
      </c>
      <c r="F142" s="26">
        <v>2393637334</v>
      </c>
      <c r="G142" s="26">
        <v>2308192798</v>
      </c>
      <c r="H142" s="38">
        <v>0.61473028334789992</v>
      </c>
      <c r="I142" s="38">
        <v>0.46554187900342375</v>
      </c>
    </row>
    <row r="143" spans="1:9" x14ac:dyDescent="0.35">
      <c r="A143" s="5" t="s">
        <v>49</v>
      </c>
      <c r="B143" s="23">
        <v>1479375000</v>
      </c>
      <c r="C143" s="23">
        <v>1279375000</v>
      </c>
      <c r="D143" s="23">
        <v>1259680000</v>
      </c>
      <c r="E143" s="23">
        <v>1247223330</v>
      </c>
      <c r="F143" s="23">
        <v>1247223330</v>
      </c>
      <c r="G143" s="23">
        <v>1224476665</v>
      </c>
      <c r="H143" s="30">
        <v>0.97486923693209571</v>
      </c>
      <c r="I143" s="30">
        <v>0.97486923693209571</v>
      </c>
    </row>
    <row r="144" spans="1:9" x14ac:dyDescent="0.35">
      <c r="A144" s="5" t="s">
        <v>580</v>
      </c>
      <c r="B144" s="23">
        <v>1020000000</v>
      </c>
      <c r="C144" s="23">
        <v>1020000000</v>
      </c>
      <c r="D144" s="23">
        <v>1018396477</v>
      </c>
      <c r="E144" s="23">
        <v>965254975</v>
      </c>
      <c r="F144" s="23">
        <v>960732975</v>
      </c>
      <c r="G144" s="23">
        <v>912871879</v>
      </c>
      <c r="H144" s="30">
        <v>0.94632840686274511</v>
      </c>
      <c r="I144" s="30">
        <v>0.94189507352941182</v>
      </c>
    </row>
    <row r="145" spans="1:9" x14ac:dyDescent="0.35">
      <c r="A145" s="5" t="s">
        <v>624</v>
      </c>
      <c r="B145" s="23">
        <v>150000000</v>
      </c>
      <c r="C145" s="23">
        <v>150000000</v>
      </c>
      <c r="D145" s="23">
        <v>50000000</v>
      </c>
      <c r="E145" s="23">
        <v>49333333</v>
      </c>
      <c r="F145" s="23">
        <v>49333333</v>
      </c>
      <c r="G145" s="23">
        <v>45000000</v>
      </c>
      <c r="H145" s="30">
        <v>0.32888888666666666</v>
      </c>
      <c r="I145" s="30">
        <v>0.32888888666666666</v>
      </c>
    </row>
    <row r="146" spans="1:9" x14ac:dyDescent="0.35">
      <c r="A146" s="5" t="s">
        <v>591</v>
      </c>
      <c r="B146" s="23">
        <v>0</v>
      </c>
      <c r="C146" s="23">
        <v>55163709</v>
      </c>
      <c r="D146" s="23">
        <v>10503442</v>
      </c>
      <c r="E146" s="23">
        <v>10503442</v>
      </c>
      <c r="F146" s="23">
        <v>10503442</v>
      </c>
      <c r="G146" s="23">
        <v>0</v>
      </c>
      <c r="H146" s="30">
        <v>0.1904049272683967</v>
      </c>
      <c r="I146" s="30">
        <v>0.1904049272683967</v>
      </c>
    </row>
    <row r="147" spans="1:9" x14ac:dyDescent="0.35">
      <c r="A147" s="5" t="s">
        <v>593</v>
      </c>
      <c r="B147" s="23">
        <v>0</v>
      </c>
      <c r="C147" s="23">
        <v>1992622303</v>
      </c>
      <c r="D147" s="23">
        <v>1222922161.96</v>
      </c>
      <c r="E147" s="23">
        <v>768009889.96000004</v>
      </c>
      <c r="F147" s="23">
        <v>47013000</v>
      </c>
      <c r="G147" s="23">
        <v>47013000</v>
      </c>
      <c r="H147" s="30">
        <v>0.38542672577925075</v>
      </c>
      <c r="I147" s="30">
        <v>2.3593532968701293E-2</v>
      </c>
    </row>
    <row r="148" spans="1:9" x14ac:dyDescent="0.35">
      <c r="A148" s="5" t="s">
        <v>541</v>
      </c>
      <c r="B148" s="23">
        <v>0</v>
      </c>
      <c r="C148" s="23">
        <v>274057130</v>
      </c>
      <c r="D148" s="23">
        <v>78831254</v>
      </c>
      <c r="E148" s="23">
        <v>78831254</v>
      </c>
      <c r="F148" s="23">
        <v>78831254</v>
      </c>
      <c r="G148" s="23">
        <v>78831254</v>
      </c>
      <c r="H148" s="30">
        <v>0.28764533146793153</v>
      </c>
      <c r="I148" s="30">
        <v>0.28764533146793153</v>
      </c>
    </row>
    <row r="149" spans="1:9" x14ac:dyDescent="0.35">
      <c r="A149" s="5" t="s">
        <v>552</v>
      </c>
      <c r="B149" s="23">
        <v>0</v>
      </c>
      <c r="C149" s="23">
        <v>134400</v>
      </c>
      <c r="D149" s="23">
        <v>0</v>
      </c>
      <c r="E149" s="23">
        <v>0</v>
      </c>
      <c r="F149" s="23">
        <v>0</v>
      </c>
      <c r="G149" s="23">
        <v>0</v>
      </c>
      <c r="H149" s="30">
        <v>0</v>
      </c>
      <c r="I149" s="30">
        <v>0</v>
      </c>
    </row>
    <row r="150" spans="1:9" x14ac:dyDescent="0.35">
      <c r="A150" s="5" t="s">
        <v>561</v>
      </c>
      <c r="B150" s="23">
        <v>0</v>
      </c>
      <c r="C150" s="23">
        <v>144934695</v>
      </c>
      <c r="D150" s="23">
        <v>78526116</v>
      </c>
      <c r="E150" s="23">
        <v>41550520</v>
      </c>
      <c r="F150" s="23">
        <v>0</v>
      </c>
      <c r="G150" s="23">
        <v>0</v>
      </c>
      <c r="H150" s="30">
        <v>0.28668442707938219</v>
      </c>
      <c r="I150" s="30">
        <v>0</v>
      </c>
    </row>
    <row r="151" spans="1:9" x14ac:dyDescent="0.35">
      <c r="A151" s="5" t="s">
        <v>563</v>
      </c>
      <c r="B151" s="23">
        <v>0</v>
      </c>
      <c r="C151" s="23">
        <v>225328248</v>
      </c>
      <c r="D151" s="23">
        <v>0</v>
      </c>
      <c r="E151" s="23">
        <v>0</v>
      </c>
      <c r="F151" s="23">
        <v>0</v>
      </c>
      <c r="G151" s="23">
        <v>0</v>
      </c>
      <c r="H151" s="30">
        <v>0</v>
      </c>
      <c r="I151" s="30">
        <v>0</v>
      </c>
    </row>
    <row r="152" spans="1:9" x14ac:dyDescent="0.35">
      <c r="A152" s="7" t="s">
        <v>1155</v>
      </c>
      <c r="B152" s="26">
        <v>1240490927</v>
      </c>
      <c r="C152" s="26">
        <v>1277450927</v>
      </c>
      <c r="D152" s="26">
        <v>1259948257</v>
      </c>
      <c r="E152" s="26">
        <v>1240031590</v>
      </c>
      <c r="F152" s="26">
        <v>1182075219</v>
      </c>
      <c r="G152" s="26">
        <v>1078066663</v>
      </c>
      <c r="H152" s="38">
        <v>0.97070780864523964</v>
      </c>
      <c r="I152" s="38">
        <v>0.92533904357173014</v>
      </c>
    </row>
    <row r="153" spans="1:9" x14ac:dyDescent="0.35">
      <c r="A153" s="5" t="s">
        <v>570</v>
      </c>
      <c r="B153" s="23">
        <v>1240490927</v>
      </c>
      <c r="C153" s="23">
        <v>1277450927</v>
      </c>
      <c r="D153" s="23">
        <v>1259948257</v>
      </c>
      <c r="E153" s="23">
        <v>1240031590</v>
      </c>
      <c r="F153" s="23">
        <v>1182075219</v>
      </c>
      <c r="G153" s="23">
        <v>1078066663</v>
      </c>
      <c r="H153" s="30">
        <v>0.97070780864523964</v>
      </c>
      <c r="I153" s="30">
        <v>0.92533904357173014</v>
      </c>
    </row>
    <row r="154" spans="1:9" x14ac:dyDescent="0.35">
      <c r="A154" s="7" t="s">
        <v>1156</v>
      </c>
      <c r="B154" s="26">
        <v>257224004</v>
      </c>
      <c r="C154" s="26">
        <v>257541687</v>
      </c>
      <c r="D154" s="26">
        <v>237224004</v>
      </c>
      <c r="E154" s="26">
        <v>233234671</v>
      </c>
      <c r="F154" s="26">
        <v>233234671</v>
      </c>
      <c r="G154" s="26">
        <v>227030671</v>
      </c>
      <c r="H154" s="38">
        <v>0.90561910080211594</v>
      </c>
      <c r="I154" s="38">
        <v>0.90561910080211594</v>
      </c>
    </row>
    <row r="155" spans="1:9" x14ac:dyDescent="0.35">
      <c r="A155" s="5" t="s">
        <v>577</v>
      </c>
      <c r="B155" s="23">
        <v>20000000</v>
      </c>
      <c r="C155" s="23">
        <v>20000000</v>
      </c>
      <c r="D155" s="23">
        <v>0</v>
      </c>
      <c r="E155" s="23">
        <v>0</v>
      </c>
      <c r="F155" s="23">
        <v>0</v>
      </c>
      <c r="G155" s="23">
        <v>0</v>
      </c>
      <c r="H155" s="30">
        <v>0</v>
      </c>
      <c r="I155" s="30">
        <v>0</v>
      </c>
    </row>
    <row r="156" spans="1:9" x14ac:dyDescent="0.35">
      <c r="A156" s="5" t="s">
        <v>570</v>
      </c>
      <c r="B156" s="23">
        <v>237224004</v>
      </c>
      <c r="C156" s="23">
        <v>237224004</v>
      </c>
      <c r="D156" s="23">
        <v>237224004</v>
      </c>
      <c r="E156" s="23">
        <v>233234671</v>
      </c>
      <c r="F156" s="23">
        <v>233234671</v>
      </c>
      <c r="G156" s="23">
        <v>227030671</v>
      </c>
      <c r="H156" s="30">
        <v>0.98318326588906235</v>
      </c>
      <c r="I156" s="30">
        <v>0.98318326588906235</v>
      </c>
    </row>
    <row r="157" spans="1:9" x14ac:dyDescent="0.35">
      <c r="A157" s="5" t="s">
        <v>558</v>
      </c>
      <c r="B157" s="23">
        <v>0</v>
      </c>
      <c r="C157" s="23">
        <v>317683</v>
      </c>
      <c r="D157" s="23">
        <v>0</v>
      </c>
      <c r="E157" s="23">
        <v>0</v>
      </c>
      <c r="F157" s="23">
        <v>0</v>
      </c>
      <c r="G157" s="23">
        <v>0</v>
      </c>
      <c r="H157" s="30">
        <v>0</v>
      </c>
      <c r="I157" s="30">
        <v>0</v>
      </c>
    </row>
    <row r="158" spans="1:9" x14ac:dyDescent="0.35">
      <c r="A158" s="7" t="s">
        <v>1157</v>
      </c>
      <c r="B158" s="26">
        <v>150000000</v>
      </c>
      <c r="C158" s="26">
        <v>150000000</v>
      </c>
      <c r="D158" s="26">
        <v>144600000</v>
      </c>
      <c r="E158" s="26">
        <v>140840000</v>
      </c>
      <c r="F158" s="26">
        <v>140840000</v>
      </c>
      <c r="G158" s="26">
        <v>139720000</v>
      </c>
      <c r="H158" s="38">
        <v>0.93893333333333329</v>
      </c>
      <c r="I158" s="38">
        <v>0.93893333333333329</v>
      </c>
    </row>
    <row r="159" spans="1:9" x14ac:dyDescent="0.35">
      <c r="A159" s="5" t="s">
        <v>49</v>
      </c>
      <c r="B159" s="23">
        <v>150000000</v>
      </c>
      <c r="C159" s="23">
        <v>150000000</v>
      </c>
      <c r="D159" s="23">
        <v>144600000</v>
      </c>
      <c r="E159" s="23">
        <v>140840000</v>
      </c>
      <c r="F159" s="23">
        <v>140840000</v>
      </c>
      <c r="G159" s="23">
        <v>139720000</v>
      </c>
      <c r="H159" s="30">
        <v>0.93893333333333329</v>
      </c>
      <c r="I159" s="30">
        <v>0.93893333333333329</v>
      </c>
    </row>
    <row r="160" spans="1:9" x14ac:dyDescent="0.35">
      <c r="A160" s="7" t="s">
        <v>1158</v>
      </c>
      <c r="B160" s="26">
        <v>22581843874</v>
      </c>
      <c r="C160" s="26">
        <v>44791674689.709999</v>
      </c>
      <c r="D160" s="26">
        <v>43606948106.479996</v>
      </c>
      <c r="E160" s="26">
        <v>35118935950.479996</v>
      </c>
      <c r="F160" s="26">
        <v>29542133632.129997</v>
      </c>
      <c r="G160" s="26">
        <v>25972575814.48</v>
      </c>
      <c r="H160" s="38">
        <v>0.78405052264205422</v>
      </c>
      <c r="I160" s="38">
        <v>0.65954519085924501</v>
      </c>
    </row>
    <row r="161" spans="1:9" x14ac:dyDescent="0.35">
      <c r="A161" s="5" t="s">
        <v>49</v>
      </c>
      <c r="B161" s="23">
        <v>22541843874</v>
      </c>
      <c r="C161" s="23">
        <v>22541843874</v>
      </c>
      <c r="D161" s="23">
        <v>22521843873.77</v>
      </c>
      <c r="E161" s="23">
        <v>22510777451.77</v>
      </c>
      <c r="F161" s="23">
        <v>18282002369.419998</v>
      </c>
      <c r="G161" s="23">
        <v>17328331797.77</v>
      </c>
      <c r="H161" s="30">
        <v>0.99862183313824515</v>
      </c>
      <c r="I161" s="30">
        <v>0.81102515267203368</v>
      </c>
    </row>
    <row r="162" spans="1:9" x14ac:dyDescent="0.35">
      <c r="A162" s="5" t="s">
        <v>576</v>
      </c>
      <c r="B162" s="23">
        <v>20000000</v>
      </c>
      <c r="C162" s="23">
        <v>20000000</v>
      </c>
      <c r="D162" s="23">
        <v>0</v>
      </c>
      <c r="E162" s="23">
        <v>0</v>
      </c>
      <c r="F162" s="23">
        <v>0</v>
      </c>
      <c r="G162" s="23">
        <v>0</v>
      </c>
      <c r="H162" s="30">
        <v>0</v>
      </c>
      <c r="I162" s="30">
        <v>0</v>
      </c>
    </row>
    <row r="163" spans="1:9" x14ac:dyDescent="0.35">
      <c r="A163" s="5" t="s">
        <v>624</v>
      </c>
      <c r="B163" s="23">
        <v>20000000</v>
      </c>
      <c r="C163" s="23">
        <v>20000000</v>
      </c>
      <c r="D163" s="23">
        <v>0</v>
      </c>
      <c r="E163" s="23">
        <v>0</v>
      </c>
      <c r="F163" s="23">
        <v>0</v>
      </c>
      <c r="G163" s="23">
        <v>0</v>
      </c>
      <c r="H163" s="30">
        <v>0</v>
      </c>
      <c r="I163" s="30">
        <v>0</v>
      </c>
    </row>
    <row r="164" spans="1:9" x14ac:dyDescent="0.35">
      <c r="A164" s="5" t="s">
        <v>588</v>
      </c>
      <c r="B164" s="23">
        <v>0</v>
      </c>
      <c r="C164" s="23">
        <v>254861959.71000001</v>
      </c>
      <c r="D164" s="23">
        <v>254861959.71000001</v>
      </c>
      <c r="E164" s="23">
        <v>254861959.71000001</v>
      </c>
      <c r="F164" s="23">
        <v>254861959.71000001</v>
      </c>
      <c r="G164" s="23">
        <v>254861959.71000001</v>
      </c>
      <c r="H164" s="30">
        <v>1</v>
      </c>
      <c r="I164" s="30">
        <v>1</v>
      </c>
    </row>
    <row r="165" spans="1:9" x14ac:dyDescent="0.35">
      <c r="A165" s="5" t="s">
        <v>98</v>
      </c>
      <c r="B165" s="23">
        <v>0</v>
      </c>
      <c r="C165" s="23">
        <v>15000000000</v>
      </c>
      <c r="D165" s="23">
        <v>13998574056</v>
      </c>
      <c r="E165" s="23">
        <v>8170083817</v>
      </c>
      <c r="F165" s="23">
        <v>7517906037</v>
      </c>
      <c r="G165" s="23">
        <v>5435228249</v>
      </c>
      <c r="H165" s="30">
        <v>0.54467225446666667</v>
      </c>
      <c r="I165" s="30">
        <v>0.50119373580000004</v>
      </c>
    </row>
    <row r="166" spans="1:9" x14ac:dyDescent="0.35">
      <c r="A166" s="5" t="s">
        <v>586</v>
      </c>
      <c r="B166" s="23">
        <v>0</v>
      </c>
      <c r="C166" s="23">
        <v>3157941864</v>
      </c>
      <c r="D166" s="23">
        <v>3157941864</v>
      </c>
      <c r="E166" s="23">
        <v>3157941864</v>
      </c>
      <c r="F166" s="23">
        <v>2954153808</v>
      </c>
      <c r="G166" s="23">
        <v>2954153808</v>
      </c>
      <c r="H166" s="30">
        <v>1</v>
      </c>
      <c r="I166" s="30">
        <v>0.9354680786485815</v>
      </c>
    </row>
    <row r="167" spans="1:9" x14ac:dyDescent="0.35">
      <c r="A167" s="5" t="s">
        <v>587</v>
      </c>
      <c r="B167" s="23">
        <v>0</v>
      </c>
      <c r="C167" s="23">
        <v>1230799304</v>
      </c>
      <c r="D167" s="23">
        <v>1230799304</v>
      </c>
      <c r="E167" s="23">
        <v>1025270858</v>
      </c>
      <c r="F167" s="23">
        <v>533209458</v>
      </c>
      <c r="G167" s="23">
        <v>0</v>
      </c>
      <c r="H167" s="30">
        <v>0.83301221788796198</v>
      </c>
      <c r="I167" s="30">
        <v>0.4332220990596205</v>
      </c>
    </row>
    <row r="168" spans="1:9" x14ac:dyDescent="0.35">
      <c r="A168" s="5" t="s">
        <v>593</v>
      </c>
      <c r="B168" s="23">
        <v>0</v>
      </c>
      <c r="C168" s="23">
        <v>6232761</v>
      </c>
      <c r="D168" s="23">
        <v>0</v>
      </c>
      <c r="E168" s="23">
        <v>0</v>
      </c>
      <c r="F168" s="23">
        <v>0</v>
      </c>
      <c r="G168" s="23">
        <v>0</v>
      </c>
      <c r="H168" s="30">
        <v>0</v>
      </c>
      <c r="I168" s="30">
        <v>0</v>
      </c>
    </row>
    <row r="169" spans="1:9" x14ac:dyDescent="0.35">
      <c r="A169" s="5" t="s">
        <v>541</v>
      </c>
      <c r="B169" s="23">
        <v>0</v>
      </c>
      <c r="C169" s="23">
        <v>73231586</v>
      </c>
      <c r="D169" s="23">
        <v>0</v>
      </c>
      <c r="E169" s="23">
        <v>0</v>
      </c>
      <c r="F169" s="23">
        <v>0</v>
      </c>
      <c r="G169" s="23">
        <v>0</v>
      </c>
      <c r="H169" s="30">
        <v>0</v>
      </c>
      <c r="I169" s="30">
        <v>0</v>
      </c>
    </row>
    <row r="170" spans="1:9" x14ac:dyDescent="0.35">
      <c r="A170" s="5" t="s">
        <v>561</v>
      </c>
      <c r="B170" s="23">
        <v>0</v>
      </c>
      <c r="C170" s="23">
        <v>19106973</v>
      </c>
      <c r="D170" s="23">
        <v>0</v>
      </c>
      <c r="E170" s="23">
        <v>0</v>
      </c>
      <c r="F170" s="23">
        <v>0</v>
      </c>
      <c r="G170" s="23">
        <v>0</v>
      </c>
      <c r="H170" s="30">
        <v>0</v>
      </c>
      <c r="I170" s="30">
        <v>0</v>
      </c>
    </row>
    <row r="171" spans="1:9" x14ac:dyDescent="0.35">
      <c r="A171" s="5" t="s">
        <v>555</v>
      </c>
      <c r="B171" s="23">
        <v>0</v>
      </c>
      <c r="C171" s="23">
        <v>2379439420</v>
      </c>
      <c r="D171" s="23">
        <v>2379439420</v>
      </c>
      <c r="E171" s="23">
        <v>0</v>
      </c>
      <c r="F171" s="23">
        <v>0</v>
      </c>
      <c r="G171" s="23">
        <v>0</v>
      </c>
      <c r="H171" s="30">
        <v>0</v>
      </c>
      <c r="I171" s="30">
        <v>0</v>
      </c>
    </row>
    <row r="172" spans="1:9" x14ac:dyDescent="0.35">
      <c r="A172" s="5" t="s">
        <v>594</v>
      </c>
      <c r="B172" s="23">
        <v>0</v>
      </c>
      <c r="C172" s="23">
        <v>63487629</v>
      </c>
      <c r="D172" s="23">
        <v>63487629</v>
      </c>
      <c r="E172" s="23">
        <v>0</v>
      </c>
      <c r="F172" s="23">
        <v>0</v>
      </c>
      <c r="G172" s="23">
        <v>0</v>
      </c>
      <c r="H172" s="30">
        <v>0</v>
      </c>
      <c r="I172" s="30">
        <v>0</v>
      </c>
    </row>
    <row r="173" spans="1:9" x14ac:dyDescent="0.35">
      <c r="A173" s="5" t="s">
        <v>556</v>
      </c>
      <c r="B173" s="23">
        <v>0</v>
      </c>
      <c r="C173" s="23">
        <v>24729319</v>
      </c>
      <c r="D173" s="23">
        <v>0</v>
      </c>
      <c r="E173" s="23">
        <v>0</v>
      </c>
      <c r="F173" s="23">
        <v>0</v>
      </c>
      <c r="G173" s="23">
        <v>0</v>
      </c>
      <c r="H173" s="30">
        <v>0</v>
      </c>
      <c r="I173" s="30">
        <v>0</v>
      </c>
    </row>
    <row r="174" spans="1:9" x14ac:dyDescent="0.35">
      <c r="A174" s="7" t="s">
        <v>1159</v>
      </c>
      <c r="B174" s="26">
        <v>916283369272</v>
      </c>
      <c r="C174" s="26">
        <v>940425145922</v>
      </c>
      <c r="D174" s="26">
        <v>936775336108</v>
      </c>
      <c r="E174" s="26">
        <v>936770008184</v>
      </c>
      <c r="F174" s="26">
        <v>936770008184</v>
      </c>
      <c r="G174" s="26">
        <v>936739344282</v>
      </c>
      <c r="H174" s="38">
        <v>0.99611331347970655</v>
      </c>
      <c r="I174" s="38">
        <v>0.99611331347970655</v>
      </c>
    </row>
    <row r="175" spans="1:9" x14ac:dyDescent="0.35">
      <c r="A175" s="5" t="s">
        <v>49</v>
      </c>
      <c r="B175" s="23">
        <v>1320000000</v>
      </c>
      <c r="C175" s="23">
        <v>1320000000</v>
      </c>
      <c r="D175" s="23">
        <v>1320000000</v>
      </c>
      <c r="E175" s="23">
        <v>1320000000</v>
      </c>
      <c r="F175" s="23">
        <v>1320000000</v>
      </c>
      <c r="G175" s="23">
        <v>1320000000</v>
      </c>
      <c r="H175" s="30">
        <v>1</v>
      </c>
      <c r="I175" s="30">
        <v>1</v>
      </c>
    </row>
    <row r="176" spans="1:9" x14ac:dyDescent="0.35">
      <c r="A176" s="5" t="s">
        <v>622</v>
      </c>
      <c r="B176" s="23">
        <v>12933675500</v>
      </c>
      <c r="C176" s="23">
        <v>13681003135</v>
      </c>
      <c r="D176" s="23">
        <v>13581082374</v>
      </c>
      <c r="E176" s="23">
        <v>13581082374</v>
      </c>
      <c r="F176" s="23">
        <v>13581082374</v>
      </c>
      <c r="G176" s="23">
        <v>13581082374</v>
      </c>
      <c r="H176" s="30">
        <v>0.99269638636772373</v>
      </c>
      <c r="I176" s="30">
        <v>0.99269638636772373</v>
      </c>
    </row>
    <row r="177" spans="1:9" x14ac:dyDescent="0.35">
      <c r="A177" s="5" t="s">
        <v>579</v>
      </c>
      <c r="B177" s="23">
        <v>476053295</v>
      </c>
      <c r="C177" s="23">
        <v>476053295</v>
      </c>
      <c r="D177" s="23">
        <v>460618074</v>
      </c>
      <c r="E177" s="23">
        <v>456429810</v>
      </c>
      <c r="F177" s="23">
        <v>456429810</v>
      </c>
      <c r="G177" s="23">
        <v>456429810</v>
      </c>
      <c r="H177" s="30">
        <v>0.95877880647795954</v>
      </c>
      <c r="I177" s="30">
        <v>0.95877880647795954</v>
      </c>
    </row>
    <row r="178" spans="1:9" x14ac:dyDescent="0.35">
      <c r="A178" s="5" t="s">
        <v>625</v>
      </c>
      <c r="B178" s="23">
        <v>624376680282</v>
      </c>
      <c r="C178" s="23">
        <v>632359592732</v>
      </c>
      <c r="D178" s="23">
        <v>629333092301</v>
      </c>
      <c r="E178" s="23">
        <v>629333092301</v>
      </c>
      <c r="F178" s="23">
        <v>629333092301</v>
      </c>
      <c r="G178" s="23">
        <v>629333092301</v>
      </c>
      <c r="H178" s="30">
        <v>0.9952139566383037</v>
      </c>
      <c r="I178" s="30">
        <v>0.9952139566383037</v>
      </c>
    </row>
    <row r="179" spans="1:9" x14ac:dyDescent="0.35">
      <c r="A179" s="5" t="s">
        <v>578</v>
      </c>
      <c r="B179" s="23">
        <v>3650531352</v>
      </c>
      <c r="C179" s="23">
        <v>3650531352</v>
      </c>
      <c r="D179" s="23">
        <v>3606465884</v>
      </c>
      <c r="E179" s="23">
        <v>3606465884</v>
      </c>
      <c r="F179" s="23">
        <v>3606465884</v>
      </c>
      <c r="G179" s="23">
        <v>3606465884</v>
      </c>
      <c r="H179" s="30">
        <v>0.98792902628384272</v>
      </c>
      <c r="I179" s="30">
        <v>0.98792902628384272</v>
      </c>
    </row>
    <row r="180" spans="1:9" x14ac:dyDescent="0.35">
      <c r="A180" s="5" t="s">
        <v>595</v>
      </c>
      <c r="B180" s="23">
        <v>273520428843</v>
      </c>
      <c r="C180" s="23">
        <v>288436273913</v>
      </c>
      <c r="D180" s="23">
        <v>288436273913</v>
      </c>
      <c r="E180" s="23">
        <v>288436273913</v>
      </c>
      <c r="F180" s="23">
        <v>288436273913</v>
      </c>
      <c r="G180" s="23">
        <v>288436273913</v>
      </c>
      <c r="H180" s="30">
        <v>1</v>
      </c>
      <c r="I180" s="30">
        <v>1</v>
      </c>
    </row>
    <row r="181" spans="1:9" x14ac:dyDescent="0.35">
      <c r="A181" s="5" t="s">
        <v>581</v>
      </c>
      <c r="B181" s="23">
        <v>6000000</v>
      </c>
      <c r="C181" s="23">
        <v>6000000</v>
      </c>
      <c r="D181" s="23">
        <v>6000000</v>
      </c>
      <c r="E181" s="23">
        <v>6000000</v>
      </c>
      <c r="F181" s="23">
        <v>6000000</v>
      </c>
      <c r="G181" s="23">
        <v>6000000</v>
      </c>
      <c r="H181" s="30">
        <v>1</v>
      </c>
      <c r="I181" s="30">
        <v>1</v>
      </c>
    </row>
    <row r="182" spans="1:9" x14ac:dyDescent="0.35">
      <c r="A182" s="5" t="s">
        <v>591</v>
      </c>
      <c r="B182" s="23">
        <v>0</v>
      </c>
      <c r="C182" s="23">
        <v>12309003</v>
      </c>
      <c r="D182" s="23">
        <v>0</v>
      </c>
      <c r="E182" s="23">
        <v>0</v>
      </c>
      <c r="F182" s="23">
        <v>0</v>
      </c>
      <c r="G182" s="23">
        <v>0</v>
      </c>
      <c r="H182" s="30">
        <v>0</v>
      </c>
      <c r="I182" s="30">
        <v>0</v>
      </c>
    </row>
    <row r="183" spans="1:9" x14ac:dyDescent="0.35">
      <c r="A183" s="5" t="s">
        <v>541</v>
      </c>
      <c r="B183" s="23">
        <v>0</v>
      </c>
      <c r="C183" s="23">
        <v>30432562</v>
      </c>
      <c r="D183" s="23">
        <v>0</v>
      </c>
      <c r="E183" s="23">
        <v>0</v>
      </c>
      <c r="F183" s="23">
        <v>0</v>
      </c>
      <c r="G183" s="23">
        <v>0</v>
      </c>
      <c r="H183" s="30">
        <v>0</v>
      </c>
      <c r="I183" s="30">
        <v>0</v>
      </c>
    </row>
    <row r="184" spans="1:9" x14ac:dyDescent="0.35">
      <c r="A184" s="5" t="s">
        <v>561</v>
      </c>
      <c r="B184" s="23">
        <v>0</v>
      </c>
      <c r="C184" s="23">
        <v>421146368</v>
      </c>
      <c r="D184" s="23">
        <v>0</v>
      </c>
      <c r="E184" s="23">
        <v>0</v>
      </c>
      <c r="F184" s="23">
        <v>0</v>
      </c>
      <c r="G184" s="23">
        <v>0</v>
      </c>
      <c r="H184" s="30">
        <v>0</v>
      </c>
      <c r="I184" s="30">
        <v>0</v>
      </c>
    </row>
    <row r="185" spans="1:9" x14ac:dyDescent="0.35">
      <c r="A185" s="5" t="s">
        <v>566</v>
      </c>
      <c r="B185" s="23">
        <v>0</v>
      </c>
      <c r="C185" s="23">
        <v>31803562</v>
      </c>
      <c r="D185" s="23">
        <v>31803562</v>
      </c>
      <c r="E185" s="23">
        <v>30663902</v>
      </c>
      <c r="F185" s="23">
        <v>30663902</v>
      </c>
      <c r="G185" s="23">
        <v>0</v>
      </c>
      <c r="H185" s="30">
        <v>0.96416564911817115</v>
      </c>
      <c r="I185" s="30">
        <v>0.96416564911817115</v>
      </c>
    </row>
    <row r="186" spans="1:9" x14ac:dyDescent="0.35">
      <c r="A186" s="7" t="s">
        <v>1160</v>
      </c>
      <c r="B186" s="26">
        <v>683098841</v>
      </c>
      <c r="C186" s="26">
        <v>683098841</v>
      </c>
      <c r="D186" s="26">
        <v>683098841</v>
      </c>
      <c r="E186" s="26">
        <v>673785504</v>
      </c>
      <c r="F186" s="26">
        <v>673785504</v>
      </c>
      <c r="G186" s="26">
        <v>665146839</v>
      </c>
      <c r="H186" s="38">
        <v>0.98636604772105008</v>
      </c>
      <c r="I186" s="38">
        <v>0.98636604772105008</v>
      </c>
    </row>
    <row r="187" spans="1:9" x14ac:dyDescent="0.35">
      <c r="A187" s="5" t="s">
        <v>570</v>
      </c>
      <c r="B187" s="23">
        <v>683098841</v>
      </c>
      <c r="C187" s="23">
        <v>683098841</v>
      </c>
      <c r="D187" s="23">
        <v>683098841</v>
      </c>
      <c r="E187" s="23">
        <v>673785504</v>
      </c>
      <c r="F187" s="23">
        <v>673785504</v>
      </c>
      <c r="G187" s="23">
        <v>665146839</v>
      </c>
      <c r="H187" s="30">
        <v>0.98636604772105008</v>
      </c>
      <c r="I187" s="30">
        <v>0.98636604772105008</v>
      </c>
    </row>
    <row r="188" spans="1:9" x14ac:dyDescent="0.35">
      <c r="A188" s="15" t="s">
        <v>1054</v>
      </c>
      <c r="B188" s="25">
        <v>420263996</v>
      </c>
      <c r="C188" s="25">
        <v>420263996</v>
      </c>
      <c r="D188" s="25">
        <v>417448662</v>
      </c>
      <c r="E188" s="25">
        <v>417448662</v>
      </c>
      <c r="F188" s="25">
        <v>414515329</v>
      </c>
      <c r="G188" s="25">
        <v>411171329</v>
      </c>
      <c r="H188" s="37">
        <v>0.9933010345240233</v>
      </c>
      <c r="I188" s="37">
        <v>0.98632129553158299</v>
      </c>
    </row>
    <row r="189" spans="1:9" x14ac:dyDescent="0.35">
      <c r="A189" s="7" t="s">
        <v>1161</v>
      </c>
      <c r="B189" s="26">
        <v>420263996</v>
      </c>
      <c r="C189" s="26">
        <v>420263996</v>
      </c>
      <c r="D189" s="26">
        <v>417448662</v>
      </c>
      <c r="E189" s="26">
        <v>417448662</v>
      </c>
      <c r="F189" s="26">
        <v>414515329</v>
      </c>
      <c r="G189" s="26">
        <v>411171329</v>
      </c>
      <c r="H189" s="38">
        <v>0.9933010345240233</v>
      </c>
      <c r="I189" s="38">
        <v>0.98632129553158299</v>
      </c>
    </row>
    <row r="190" spans="1:9" x14ac:dyDescent="0.35">
      <c r="A190" s="5" t="s">
        <v>570</v>
      </c>
      <c r="B190" s="23">
        <v>420263996</v>
      </c>
      <c r="C190" s="23">
        <v>420263996</v>
      </c>
      <c r="D190" s="23">
        <v>417448662</v>
      </c>
      <c r="E190" s="23">
        <v>417448662</v>
      </c>
      <c r="F190" s="23">
        <v>414515329</v>
      </c>
      <c r="G190" s="23">
        <v>411171329</v>
      </c>
      <c r="H190" s="30">
        <v>0.9933010345240233</v>
      </c>
      <c r="I190" s="30">
        <v>0.98632129553158299</v>
      </c>
    </row>
    <row r="191" spans="1:9" x14ac:dyDescent="0.35">
      <c r="A191" s="15" t="s">
        <v>1059</v>
      </c>
      <c r="B191" s="25">
        <v>776426433</v>
      </c>
      <c r="C191" s="25">
        <v>1146837430</v>
      </c>
      <c r="D191" s="25">
        <v>1135110752</v>
      </c>
      <c r="E191" s="25">
        <v>954734184.67000008</v>
      </c>
      <c r="F191" s="25">
        <v>826075950.67000008</v>
      </c>
      <c r="G191" s="25">
        <v>622811332</v>
      </c>
      <c r="H191" s="37">
        <v>0.83249304539179547</v>
      </c>
      <c r="I191" s="37">
        <v>0.72030780393172211</v>
      </c>
    </row>
    <row r="192" spans="1:9" x14ac:dyDescent="0.35">
      <c r="A192" s="7" t="s">
        <v>1162</v>
      </c>
      <c r="B192" s="26">
        <v>347547200</v>
      </c>
      <c r="C192" s="26">
        <v>458209290</v>
      </c>
      <c r="D192" s="26">
        <v>449024911</v>
      </c>
      <c r="E192" s="26">
        <v>424857864.67000002</v>
      </c>
      <c r="F192" s="26">
        <v>383278984.67000002</v>
      </c>
      <c r="G192" s="26">
        <v>273910665</v>
      </c>
      <c r="H192" s="38">
        <v>0.92721355490195323</v>
      </c>
      <c r="I192" s="38">
        <v>0.83647144009236485</v>
      </c>
    </row>
    <row r="193" spans="1:9" x14ac:dyDescent="0.35">
      <c r="A193" s="5" t="s">
        <v>570</v>
      </c>
      <c r="B193" s="23">
        <v>347547200</v>
      </c>
      <c r="C193" s="23">
        <v>458209290</v>
      </c>
      <c r="D193" s="23">
        <v>449024911</v>
      </c>
      <c r="E193" s="23">
        <v>424857864.67000002</v>
      </c>
      <c r="F193" s="23">
        <v>383278984.67000002</v>
      </c>
      <c r="G193" s="23">
        <v>273910665</v>
      </c>
      <c r="H193" s="30">
        <v>0.92721355490195323</v>
      </c>
      <c r="I193" s="30">
        <v>0.83647144009236485</v>
      </c>
    </row>
    <row r="194" spans="1:9" x14ac:dyDescent="0.35">
      <c r="A194" s="7" t="s">
        <v>1163</v>
      </c>
      <c r="B194" s="26">
        <v>428879233</v>
      </c>
      <c r="C194" s="26">
        <v>688628140</v>
      </c>
      <c r="D194" s="26">
        <v>686085841</v>
      </c>
      <c r="E194" s="26">
        <v>529876320</v>
      </c>
      <c r="F194" s="26">
        <v>442796966</v>
      </c>
      <c r="G194" s="26">
        <v>348900667</v>
      </c>
      <c r="H194" s="38">
        <v>0.76946655127976615</v>
      </c>
      <c r="I194" s="38">
        <v>0.64301317398966584</v>
      </c>
    </row>
    <row r="195" spans="1:9" x14ac:dyDescent="0.35">
      <c r="A195" s="5" t="s">
        <v>49</v>
      </c>
      <c r="B195" s="23">
        <v>293750000</v>
      </c>
      <c r="C195" s="23">
        <v>293750000</v>
      </c>
      <c r="D195" s="23">
        <v>291328660</v>
      </c>
      <c r="E195" s="23">
        <v>278488659</v>
      </c>
      <c r="F195" s="23">
        <v>278415214</v>
      </c>
      <c r="G195" s="23">
        <v>271348548</v>
      </c>
      <c r="H195" s="30">
        <v>0.9480464987234043</v>
      </c>
      <c r="I195" s="30">
        <v>0.94779647319148941</v>
      </c>
    </row>
    <row r="196" spans="1:9" x14ac:dyDescent="0.35">
      <c r="A196" s="5" t="s">
        <v>582</v>
      </c>
      <c r="B196" s="23">
        <v>135129233</v>
      </c>
      <c r="C196" s="23">
        <v>317326021</v>
      </c>
      <c r="D196" s="23">
        <v>317205062</v>
      </c>
      <c r="E196" s="23">
        <v>173835542</v>
      </c>
      <c r="F196" s="23">
        <v>86829633</v>
      </c>
      <c r="G196" s="23">
        <v>0</v>
      </c>
      <c r="H196" s="30">
        <v>0.54781370103903326</v>
      </c>
      <c r="I196" s="30">
        <v>0.27362909832093474</v>
      </c>
    </row>
    <row r="197" spans="1:9" x14ac:dyDescent="0.35">
      <c r="A197" s="5" t="s">
        <v>563</v>
      </c>
      <c r="B197" s="23">
        <v>0</v>
      </c>
      <c r="C197" s="23">
        <v>77552119</v>
      </c>
      <c r="D197" s="23">
        <v>77552119</v>
      </c>
      <c r="E197" s="23">
        <v>77552119</v>
      </c>
      <c r="F197" s="23">
        <v>77552119</v>
      </c>
      <c r="G197" s="23">
        <v>77552119</v>
      </c>
      <c r="H197" s="30">
        <v>1</v>
      </c>
      <c r="I197" s="30">
        <v>1</v>
      </c>
    </row>
    <row r="198" spans="1:9" x14ac:dyDescent="0.35">
      <c r="A198" s="15" t="s">
        <v>1055</v>
      </c>
      <c r="B198" s="25">
        <v>939273727</v>
      </c>
      <c r="C198" s="25">
        <v>1309353727</v>
      </c>
      <c r="D198" s="25">
        <v>1240961008</v>
      </c>
      <c r="E198" s="25">
        <v>1006909787</v>
      </c>
      <c r="F198" s="25">
        <v>777135022</v>
      </c>
      <c r="G198" s="25">
        <v>684304618</v>
      </c>
      <c r="H198" s="37">
        <v>0.76901280856093668</v>
      </c>
      <c r="I198" s="37">
        <v>0.59352565007820834</v>
      </c>
    </row>
    <row r="199" spans="1:9" x14ac:dyDescent="0.35">
      <c r="A199" s="7" t="s">
        <v>1164</v>
      </c>
      <c r="B199" s="26">
        <v>430911719</v>
      </c>
      <c r="C199" s="26">
        <v>700991719</v>
      </c>
      <c r="D199" s="26">
        <v>670599000</v>
      </c>
      <c r="E199" s="26">
        <v>453407285</v>
      </c>
      <c r="F199" s="26">
        <v>420407285</v>
      </c>
      <c r="G199" s="26">
        <v>406327285</v>
      </c>
      <c r="H199" s="38">
        <v>0.64680833269586746</v>
      </c>
      <c r="I199" s="38">
        <v>0.59973217030257098</v>
      </c>
    </row>
    <row r="200" spans="1:9" x14ac:dyDescent="0.35">
      <c r="A200" s="5" t="s">
        <v>49</v>
      </c>
      <c r="B200" s="23">
        <v>0</v>
      </c>
      <c r="C200" s="23">
        <v>200000000</v>
      </c>
      <c r="D200" s="23">
        <v>199550000</v>
      </c>
      <c r="E200" s="23">
        <v>0</v>
      </c>
      <c r="F200" s="23">
        <v>0</v>
      </c>
      <c r="G200" s="23">
        <v>0</v>
      </c>
      <c r="H200" s="30">
        <v>0</v>
      </c>
      <c r="I200" s="30">
        <v>0</v>
      </c>
    </row>
    <row r="201" spans="1:9" x14ac:dyDescent="0.35">
      <c r="A201" s="5" t="s">
        <v>570</v>
      </c>
      <c r="B201" s="23">
        <v>430911719</v>
      </c>
      <c r="C201" s="23">
        <v>430911719</v>
      </c>
      <c r="D201" s="23">
        <v>418790000</v>
      </c>
      <c r="E201" s="23">
        <v>401951329</v>
      </c>
      <c r="F201" s="23">
        <v>393151329</v>
      </c>
      <c r="G201" s="23">
        <v>379071329</v>
      </c>
      <c r="H201" s="30">
        <v>0.9327927537751648</v>
      </c>
      <c r="I201" s="30">
        <v>0.91237093739843267</v>
      </c>
    </row>
    <row r="202" spans="1:9" x14ac:dyDescent="0.35">
      <c r="A202" s="5" t="s">
        <v>555</v>
      </c>
      <c r="B202" s="23">
        <v>0</v>
      </c>
      <c r="C202" s="23">
        <v>70080000</v>
      </c>
      <c r="D202" s="23">
        <v>52259000</v>
      </c>
      <c r="E202" s="23">
        <v>51455956</v>
      </c>
      <c r="F202" s="23">
        <v>27255956</v>
      </c>
      <c r="G202" s="23">
        <v>27255956</v>
      </c>
      <c r="H202" s="30">
        <v>0.73424594748858452</v>
      </c>
      <c r="I202" s="30">
        <v>0.38892631278538814</v>
      </c>
    </row>
    <row r="203" spans="1:9" x14ac:dyDescent="0.35">
      <c r="A203" s="7" t="s">
        <v>1165</v>
      </c>
      <c r="B203" s="26">
        <v>248258002</v>
      </c>
      <c r="C203" s="26">
        <v>348258002</v>
      </c>
      <c r="D203" s="26">
        <v>310258002</v>
      </c>
      <c r="E203" s="26">
        <v>303833831</v>
      </c>
      <c r="F203" s="26">
        <v>154700000</v>
      </c>
      <c r="G203" s="26">
        <v>110000000</v>
      </c>
      <c r="H203" s="38">
        <v>0.8724389080943501</v>
      </c>
      <c r="I203" s="38">
        <v>0.44421089856249735</v>
      </c>
    </row>
    <row r="204" spans="1:9" x14ac:dyDescent="0.35">
      <c r="A204" s="5" t="s">
        <v>570</v>
      </c>
      <c r="B204" s="23">
        <v>248258002</v>
      </c>
      <c r="C204" s="23">
        <v>348258002</v>
      </c>
      <c r="D204" s="23">
        <v>310258002</v>
      </c>
      <c r="E204" s="23">
        <v>303833831</v>
      </c>
      <c r="F204" s="23">
        <v>154700000</v>
      </c>
      <c r="G204" s="23">
        <v>110000000</v>
      </c>
      <c r="H204" s="30">
        <v>0.8724389080943501</v>
      </c>
      <c r="I204" s="30">
        <v>0.44421089856249735</v>
      </c>
    </row>
    <row r="205" spans="1:9" x14ac:dyDescent="0.35">
      <c r="A205" s="7" t="s">
        <v>1166</v>
      </c>
      <c r="B205" s="26">
        <v>260104006</v>
      </c>
      <c r="C205" s="26">
        <v>260104006</v>
      </c>
      <c r="D205" s="26">
        <v>260104006</v>
      </c>
      <c r="E205" s="26">
        <v>249668671</v>
      </c>
      <c r="F205" s="26">
        <v>202027737</v>
      </c>
      <c r="G205" s="26">
        <v>167977333</v>
      </c>
      <c r="H205" s="38">
        <v>0.95988014502168029</v>
      </c>
      <c r="I205" s="38">
        <v>0.77671905214716297</v>
      </c>
    </row>
    <row r="206" spans="1:9" x14ac:dyDescent="0.35">
      <c r="A206" s="5" t="s">
        <v>570</v>
      </c>
      <c r="B206" s="23">
        <v>260104006</v>
      </c>
      <c r="C206" s="23">
        <v>260104006</v>
      </c>
      <c r="D206" s="23">
        <v>260104006</v>
      </c>
      <c r="E206" s="23">
        <v>249668671</v>
      </c>
      <c r="F206" s="23">
        <v>202027737</v>
      </c>
      <c r="G206" s="23">
        <v>167977333</v>
      </c>
      <c r="H206" s="30">
        <v>0.95988014502168029</v>
      </c>
      <c r="I206" s="30">
        <v>0.77671905214716297</v>
      </c>
    </row>
    <row r="207" spans="1:9" x14ac:dyDescent="0.35">
      <c r="A207" s="15" t="s">
        <v>1058</v>
      </c>
      <c r="B207" s="25">
        <v>859973365</v>
      </c>
      <c r="C207" s="25">
        <v>889233365</v>
      </c>
      <c r="D207" s="25">
        <v>859973365</v>
      </c>
      <c r="E207" s="25">
        <v>809300031</v>
      </c>
      <c r="F207" s="25">
        <v>763838686</v>
      </c>
      <c r="G207" s="25">
        <v>551125333</v>
      </c>
      <c r="H207" s="37">
        <v>0.91010983489131669</v>
      </c>
      <c r="I207" s="37">
        <v>0.85898563421537832</v>
      </c>
    </row>
    <row r="208" spans="1:9" x14ac:dyDescent="0.35">
      <c r="A208" s="7" t="s">
        <v>1167</v>
      </c>
      <c r="B208" s="26">
        <v>459973365</v>
      </c>
      <c r="C208" s="26">
        <v>489233365</v>
      </c>
      <c r="D208" s="26">
        <v>459973365</v>
      </c>
      <c r="E208" s="26">
        <v>410414698</v>
      </c>
      <c r="F208" s="26">
        <v>364953353</v>
      </c>
      <c r="G208" s="26">
        <v>284720000</v>
      </c>
      <c r="H208" s="38">
        <v>0.83889351659406963</v>
      </c>
      <c r="I208" s="38">
        <v>0.74596987676831894</v>
      </c>
    </row>
    <row r="209" spans="1:9" x14ac:dyDescent="0.35">
      <c r="A209" s="5" t="s">
        <v>570</v>
      </c>
      <c r="B209" s="23">
        <v>459973365</v>
      </c>
      <c r="C209" s="23">
        <v>489233365</v>
      </c>
      <c r="D209" s="23">
        <v>459973365</v>
      </c>
      <c r="E209" s="23">
        <v>410414698</v>
      </c>
      <c r="F209" s="23">
        <v>364953353</v>
      </c>
      <c r="G209" s="23">
        <v>284720000</v>
      </c>
      <c r="H209" s="30">
        <v>0.83889351659406963</v>
      </c>
      <c r="I209" s="30">
        <v>0.74596987676831894</v>
      </c>
    </row>
    <row r="210" spans="1:9" x14ac:dyDescent="0.35">
      <c r="A210" s="7" t="s">
        <v>1168</v>
      </c>
      <c r="B210" s="26">
        <v>200000000</v>
      </c>
      <c r="C210" s="26">
        <v>200000000</v>
      </c>
      <c r="D210" s="26">
        <v>200000000</v>
      </c>
      <c r="E210" s="26">
        <v>200000000</v>
      </c>
      <c r="F210" s="26">
        <v>200000000</v>
      </c>
      <c r="G210" s="26">
        <v>133760000</v>
      </c>
      <c r="H210" s="38">
        <v>1</v>
      </c>
      <c r="I210" s="38">
        <v>1</v>
      </c>
    </row>
    <row r="211" spans="1:9" x14ac:dyDescent="0.35">
      <c r="A211" s="5" t="s">
        <v>570</v>
      </c>
      <c r="B211" s="23">
        <v>200000000</v>
      </c>
      <c r="C211" s="23">
        <v>200000000</v>
      </c>
      <c r="D211" s="23">
        <v>200000000</v>
      </c>
      <c r="E211" s="23">
        <v>200000000</v>
      </c>
      <c r="F211" s="23">
        <v>200000000</v>
      </c>
      <c r="G211" s="23">
        <v>133760000</v>
      </c>
      <c r="H211" s="30">
        <v>1</v>
      </c>
      <c r="I211" s="30">
        <v>1</v>
      </c>
    </row>
    <row r="212" spans="1:9" x14ac:dyDescent="0.35">
      <c r="A212" s="7" t="s">
        <v>1169</v>
      </c>
      <c r="B212" s="26">
        <v>100000000</v>
      </c>
      <c r="C212" s="26">
        <v>100000000</v>
      </c>
      <c r="D212" s="26">
        <v>100000000</v>
      </c>
      <c r="E212" s="26">
        <v>98885333</v>
      </c>
      <c r="F212" s="26">
        <v>98885333</v>
      </c>
      <c r="G212" s="26">
        <v>65765333</v>
      </c>
      <c r="H212" s="38">
        <v>0.98885332999999997</v>
      </c>
      <c r="I212" s="38">
        <v>0.98885332999999997</v>
      </c>
    </row>
    <row r="213" spans="1:9" x14ac:dyDescent="0.35">
      <c r="A213" s="5" t="s">
        <v>570</v>
      </c>
      <c r="B213" s="23">
        <v>100000000</v>
      </c>
      <c r="C213" s="23">
        <v>100000000</v>
      </c>
      <c r="D213" s="23">
        <v>100000000</v>
      </c>
      <c r="E213" s="23">
        <v>98885333</v>
      </c>
      <c r="F213" s="23">
        <v>98885333</v>
      </c>
      <c r="G213" s="23">
        <v>65765333</v>
      </c>
      <c r="H213" s="30">
        <v>0.98885332999999997</v>
      </c>
      <c r="I213" s="30">
        <v>0.98885332999999997</v>
      </c>
    </row>
    <row r="214" spans="1:9" x14ac:dyDescent="0.35">
      <c r="A214" s="7" t="s">
        <v>1170</v>
      </c>
      <c r="B214" s="26">
        <v>100000000</v>
      </c>
      <c r="C214" s="26">
        <v>100000000</v>
      </c>
      <c r="D214" s="26">
        <v>100000000</v>
      </c>
      <c r="E214" s="26">
        <v>100000000</v>
      </c>
      <c r="F214" s="26">
        <v>100000000</v>
      </c>
      <c r="G214" s="26">
        <v>66880000</v>
      </c>
      <c r="H214" s="38">
        <v>1</v>
      </c>
      <c r="I214" s="38">
        <v>1</v>
      </c>
    </row>
    <row r="215" spans="1:9" x14ac:dyDescent="0.35">
      <c r="A215" s="5" t="s">
        <v>570</v>
      </c>
      <c r="B215" s="23">
        <v>100000000</v>
      </c>
      <c r="C215" s="23">
        <v>100000000</v>
      </c>
      <c r="D215" s="23">
        <v>100000000</v>
      </c>
      <c r="E215" s="23">
        <v>100000000</v>
      </c>
      <c r="F215" s="23">
        <v>100000000</v>
      </c>
      <c r="G215" s="23">
        <v>66880000</v>
      </c>
      <c r="H215" s="30">
        <v>1</v>
      </c>
      <c r="I215" s="30">
        <v>1</v>
      </c>
    </row>
    <row r="216" spans="1:9" x14ac:dyDescent="0.35">
      <c r="A216" s="15" t="s">
        <v>1057</v>
      </c>
      <c r="B216" s="25">
        <v>686400000</v>
      </c>
      <c r="C216" s="25">
        <v>791419836</v>
      </c>
      <c r="D216" s="25">
        <v>739200000</v>
      </c>
      <c r="E216" s="25">
        <v>700267996</v>
      </c>
      <c r="F216" s="25">
        <v>565099996</v>
      </c>
      <c r="G216" s="25">
        <v>357031330</v>
      </c>
      <c r="H216" s="37">
        <v>0.88482492369574628</v>
      </c>
      <c r="I216" s="37">
        <v>0.71403314687705144</v>
      </c>
    </row>
    <row r="217" spans="1:9" x14ac:dyDescent="0.35">
      <c r="A217" s="7" t="s">
        <v>1171</v>
      </c>
      <c r="B217" s="26">
        <v>686400000</v>
      </c>
      <c r="C217" s="26">
        <v>791419836</v>
      </c>
      <c r="D217" s="26">
        <v>739200000</v>
      </c>
      <c r="E217" s="26">
        <v>700267996</v>
      </c>
      <c r="F217" s="26">
        <v>565099996</v>
      </c>
      <c r="G217" s="26">
        <v>357031330</v>
      </c>
      <c r="H217" s="38">
        <v>0.88482492369574628</v>
      </c>
      <c r="I217" s="38">
        <v>0.71403314687705144</v>
      </c>
    </row>
    <row r="218" spans="1:9" x14ac:dyDescent="0.35">
      <c r="A218" s="5" t="s">
        <v>570</v>
      </c>
      <c r="B218" s="23">
        <v>686400000</v>
      </c>
      <c r="C218" s="23">
        <v>776399836</v>
      </c>
      <c r="D218" s="23">
        <v>739200000</v>
      </c>
      <c r="E218" s="23">
        <v>700267996</v>
      </c>
      <c r="F218" s="23">
        <v>565099996</v>
      </c>
      <c r="G218" s="23">
        <v>357031330</v>
      </c>
      <c r="H218" s="30">
        <v>0.90194248315116854</v>
      </c>
      <c r="I218" s="30">
        <v>0.72784661948331475</v>
      </c>
    </row>
    <row r="219" spans="1:9" x14ac:dyDescent="0.35">
      <c r="A219" s="5" t="s">
        <v>537</v>
      </c>
      <c r="B219" s="23">
        <v>0</v>
      </c>
      <c r="C219" s="23">
        <v>15020000</v>
      </c>
      <c r="D219" s="23">
        <v>0</v>
      </c>
      <c r="E219" s="23">
        <v>0</v>
      </c>
      <c r="F219" s="23">
        <v>0</v>
      </c>
      <c r="G219" s="23">
        <v>0</v>
      </c>
      <c r="H219" s="30">
        <v>0</v>
      </c>
      <c r="I219" s="30">
        <v>0</v>
      </c>
    </row>
    <row r="220" spans="1:9" x14ac:dyDescent="0.35">
      <c r="A220" s="15" t="s">
        <v>1056</v>
      </c>
      <c r="B220" s="25">
        <v>725648000</v>
      </c>
      <c r="C220" s="25">
        <v>725648000</v>
      </c>
      <c r="D220" s="25">
        <v>720848000</v>
      </c>
      <c r="E220" s="25">
        <v>713580666</v>
      </c>
      <c r="F220" s="25">
        <v>710940666</v>
      </c>
      <c r="G220" s="25">
        <v>696164000</v>
      </c>
      <c r="H220" s="37">
        <v>0.98337026492183544</v>
      </c>
      <c r="I220" s="37">
        <v>0.97973213734482834</v>
      </c>
    </row>
    <row r="221" spans="1:9" x14ac:dyDescent="0.35">
      <c r="A221" s="7" t="s">
        <v>1172</v>
      </c>
      <c r="B221" s="26">
        <v>334400000</v>
      </c>
      <c r="C221" s="26">
        <v>334400000</v>
      </c>
      <c r="D221" s="26">
        <v>331100000</v>
      </c>
      <c r="E221" s="26">
        <v>328731333</v>
      </c>
      <c r="F221" s="26">
        <v>328731333</v>
      </c>
      <c r="G221" s="26">
        <v>318956000</v>
      </c>
      <c r="H221" s="38">
        <v>0.98304824461722484</v>
      </c>
      <c r="I221" s="38">
        <v>0.98304824461722484</v>
      </c>
    </row>
    <row r="222" spans="1:9" x14ac:dyDescent="0.35">
      <c r="A222" s="5" t="s">
        <v>570</v>
      </c>
      <c r="B222" s="23">
        <v>334400000</v>
      </c>
      <c r="C222" s="23">
        <v>334400000</v>
      </c>
      <c r="D222" s="23">
        <v>331100000</v>
      </c>
      <c r="E222" s="23">
        <v>328731333</v>
      </c>
      <c r="F222" s="23">
        <v>328731333</v>
      </c>
      <c r="G222" s="23">
        <v>318956000</v>
      </c>
      <c r="H222" s="30">
        <v>0.98304824461722484</v>
      </c>
      <c r="I222" s="30">
        <v>0.98304824461722484</v>
      </c>
    </row>
    <row r="223" spans="1:9" x14ac:dyDescent="0.35">
      <c r="A223" s="7" t="s">
        <v>1173</v>
      </c>
      <c r="B223" s="26">
        <v>391248000</v>
      </c>
      <c r="C223" s="26">
        <v>391248000</v>
      </c>
      <c r="D223" s="26">
        <v>389748000</v>
      </c>
      <c r="E223" s="26">
        <v>384849333</v>
      </c>
      <c r="F223" s="26">
        <v>382209333</v>
      </c>
      <c r="G223" s="26">
        <v>377208000</v>
      </c>
      <c r="H223" s="38">
        <v>0.98364549595141704</v>
      </c>
      <c r="I223" s="38">
        <v>0.97689785762483128</v>
      </c>
    </row>
    <row r="224" spans="1:9" x14ac:dyDescent="0.35">
      <c r="A224" s="5" t="s">
        <v>570</v>
      </c>
      <c r="B224" s="23">
        <v>391248000</v>
      </c>
      <c r="C224" s="23">
        <v>391248000</v>
      </c>
      <c r="D224" s="23">
        <v>389748000</v>
      </c>
      <c r="E224" s="23">
        <v>384849333</v>
      </c>
      <c r="F224" s="23">
        <v>382209333</v>
      </c>
      <c r="G224" s="23">
        <v>377208000</v>
      </c>
      <c r="H224" s="30">
        <v>0.98364549595141704</v>
      </c>
      <c r="I224" s="30">
        <v>0.97689785762483128</v>
      </c>
    </row>
    <row r="225" spans="1:9" x14ac:dyDescent="0.35">
      <c r="A225" s="15" t="s">
        <v>1053</v>
      </c>
      <c r="B225" s="25">
        <v>997984006</v>
      </c>
      <c r="C225" s="25">
        <v>1039635580</v>
      </c>
      <c r="D225" s="25">
        <v>1039544672</v>
      </c>
      <c r="E225" s="25">
        <v>1018494001</v>
      </c>
      <c r="F225" s="25">
        <v>892099027.47000003</v>
      </c>
      <c r="G225" s="25">
        <v>569970024.39999998</v>
      </c>
      <c r="H225" s="37">
        <v>0.97966443299295314</v>
      </c>
      <c r="I225" s="37">
        <v>0.8580882038204195</v>
      </c>
    </row>
    <row r="226" spans="1:9" x14ac:dyDescent="0.35">
      <c r="A226" s="7" t="s">
        <v>1174</v>
      </c>
      <c r="B226" s="26">
        <v>711984006</v>
      </c>
      <c r="C226" s="26">
        <v>753635580</v>
      </c>
      <c r="D226" s="26">
        <v>753544672</v>
      </c>
      <c r="E226" s="26">
        <v>735141335</v>
      </c>
      <c r="F226" s="26">
        <v>658754361.47000003</v>
      </c>
      <c r="G226" s="26">
        <v>481637358.39999998</v>
      </c>
      <c r="H226" s="38">
        <v>0.97545996302350801</v>
      </c>
      <c r="I226" s="38">
        <v>0.8741019916681747</v>
      </c>
    </row>
    <row r="227" spans="1:9" x14ac:dyDescent="0.35">
      <c r="A227" s="5" t="s">
        <v>570</v>
      </c>
      <c r="B227" s="23">
        <v>711984006</v>
      </c>
      <c r="C227" s="23">
        <v>753635580</v>
      </c>
      <c r="D227" s="23">
        <v>753544672</v>
      </c>
      <c r="E227" s="23">
        <v>735141335</v>
      </c>
      <c r="F227" s="23">
        <v>658754361.47000003</v>
      </c>
      <c r="G227" s="23">
        <v>481637358.39999998</v>
      </c>
      <c r="H227" s="30">
        <v>0.97545996302350801</v>
      </c>
      <c r="I227" s="30">
        <v>0.8741019916681747</v>
      </c>
    </row>
    <row r="228" spans="1:9" x14ac:dyDescent="0.35">
      <c r="A228" s="7" t="s">
        <v>1175</v>
      </c>
      <c r="B228" s="26">
        <v>286000000</v>
      </c>
      <c r="C228" s="26">
        <v>286000000</v>
      </c>
      <c r="D228" s="26">
        <v>286000000</v>
      </c>
      <c r="E228" s="26">
        <v>283352666</v>
      </c>
      <c r="F228" s="26">
        <v>233344666</v>
      </c>
      <c r="G228" s="26">
        <v>88332666</v>
      </c>
      <c r="H228" s="38">
        <v>0.99074358741258739</v>
      </c>
      <c r="I228" s="38">
        <v>0.8158904405594406</v>
      </c>
    </row>
    <row r="229" spans="1:9" x14ac:dyDescent="0.35">
      <c r="A229" s="5" t="s">
        <v>570</v>
      </c>
      <c r="B229" s="23">
        <v>286000000</v>
      </c>
      <c r="C229" s="23">
        <v>286000000</v>
      </c>
      <c r="D229" s="23">
        <v>286000000</v>
      </c>
      <c r="E229" s="23">
        <v>283352666</v>
      </c>
      <c r="F229" s="23">
        <v>233344666</v>
      </c>
      <c r="G229" s="23">
        <v>88332666</v>
      </c>
      <c r="H229" s="30">
        <v>0.99074358741258739</v>
      </c>
      <c r="I229" s="30">
        <v>0.8158904405594406</v>
      </c>
    </row>
    <row r="230" spans="1:9" x14ac:dyDescent="0.35">
      <c r="A230" s="15" t="s">
        <v>1052</v>
      </c>
      <c r="B230" s="25">
        <v>3200269478</v>
      </c>
      <c r="C230" s="25">
        <v>4967056094</v>
      </c>
      <c r="D230" s="25">
        <v>4381768975</v>
      </c>
      <c r="E230" s="25">
        <v>3899027674</v>
      </c>
      <c r="F230" s="25">
        <v>3547231877</v>
      </c>
      <c r="G230" s="25">
        <v>3044375384</v>
      </c>
      <c r="H230" s="37">
        <v>0.78497758032365805</v>
      </c>
      <c r="I230" s="37">
        <v>0.71415176512399581</v>
      </c>
    </row>
    <row r="231" spans="1:9" x14ac:dyDescent="0.35">
      <c r="A231" s="7" t="s">
        <v>1176</v>
      </c>
      <c r="B231" s="26">
        <v>328385222</v>
      </c>
      <c r="C231" s="26">
        <v>455328638</v>
      </c>
      <c r="D231" s="26">
        <v>344708729</v>
      </c>
      <c r="E231" s="26">
        <v>340836729</v>
      </c>
      <c r="F231" s="26">
        <v>338563396</v>
      </c>
      <c r="G231" s="26">
        <v>248524629</v>
      </c>
      <c r="H231" s="38">
        <v>0.74855104765011504</v>
      </c>
      <c r="I231" s="38">
        <v>0.74355831754206503</v>
      </c>
    </row>
    <row r="232" spans="1:9" x14ac:dyDescent="0.35">
      <c r="A232" s="5" t="s">
        <v>623</v>
      </c>
      <c r="B232" s="23">
        <v>64385222</v>
      </c>
      <c r="C232" s="23">
        <v>58532020</v>
      </c>
      <c r="D232" s="23">
        <v>34085333</v>
      </c>
      <c r="E232" s="23">
        <v>34085333</v>
      </c>
      <c r="F232" s="23">
        <v>31812000</v>
      </c>
      <c r="G232" s="23">
        <v>31812000</v>
      </c>
      <c r="H232" s="30">
        <v>0.5823365228126417</v>
      </c>
      <c r="I232" s="30">
        <v>0.54349738826713989</v>
      </c>
    </row>
    <row r="233" spans="1:9" x14ac:dyDescent="0.35">
      <c r="A233" s="5" t="s">
        <v>570</v>
      </c>
      <c r="B233" s="23">
        <v>264000000</v>
      </c>
      <c r="C233" s="23">
        <v>264000000</v>
      </c>
      <c r="D233" s="23">
        <v>264000000</v>
      </c>
      <c r="E233" s="23">
        <v>260128000</v>
      </c>
      <c r="F233" s="23">
        <v>260128000</v>
      </c>
      <c r="G233" s="23">
        <v>181588000</v>
      </c>
      <c r="H233" s="30">
        <v>0.98533333333333328</v>
      </c>
      <c r="I233" s="30">
        <v>0.98533333333333328</v>
      </c>
    </row>
    <row r="234" spans="1:9" x14ac:dyDescent="0.35">
      <c r="A234" s="5" t="s">
        <v>590</v>
      </c>
      <c r="B234" s="23">
        <v>0</v>
      </c>
      <c r="C234" s="23">
        <v>22371989</v>
      </c>
      <c r="D234" s="23">
        <v>0</v>
      </c>
      <c r="E234" s="23">
        <v>0</v>
      </c>
      <c r="F234" s="23">
        <v>0</v>
      </c>
      <c r="G234" s="23">
        <v>0</v>
      </c>
      <c r="H234" s="30">
        <v>0</v>
      </c>
      <c r="I234" s="30">
        <v>0</v>
      </c>
    </row>
    <row r="235" spans="1:9" x14ac:dyDescent="0.35">
      <c r="A235" s="5" t="s">
        <v>537</v>
      </c>
      <c r="B235" s="23">
        <v>0</v>
      </c>
      <c r="C235" s="23">
        <v>26984629</v>
      </c>
      <c r="D235" s="23">
        <v>26984629</v>
      </c>
      <c r="E235" s="23">
        <v>26984629</v>
      </c>
      <c r="F235" s="23">
        <v>26984629</v>
      </c>
      <c r="G235" s="23">
        <v>26984629</v>
      </c>
      <c r="H235" s="30">
        <v>1</v>
      </c>
      <c r="I235" s="30">
        <v>1</v>
      </c>
    </row>
    <row r="236" spans="1:9" x14ac:dyDescent="0.35">
      <c r="A236" s="5" t="s">
        <v>541</v>
      </c>
      <c r="B236" s="23">
        <v>0</v>
      </c>
      <c r="C236" s="23">
        <v>50000000</v>
      </c>
      <c r="D236" s="23">
        <v>3358767</v>
      </c>
      <c r="E236" s="23">
        <v>3358767</v>
      </c>
      <c r="F236" s="23">
        <v>3358767</v>
      </c>
      <c r="G236" s="23">
        <v>0</v>
      </c>
      <c r="H236" s="30">
        <v>6.717534E-2</v>
      </c>
      <c r="I236" s="30">
        <v>6.717534E-2</v>
      </c>
    </row>
    <row r="237" spans="1:9" x14ac:dyDescent="0.35">
      <c r="A237" s="5" t="s">
        <v>592</v>
      </c>
      <c r="B237" s="23">
        <v>0</v>
      </c>
      <c r="C237" s="23">
        <v>10000000</v>
      </c>
      <c r="D237" s="23">
        <v>0</v>
      </c>
      <c r="E237" s="23">
        <v>0</v>
      </c>
      <c r="F237" s="23">
        <v>0</v>
      </c>
      <c r="G237" s="23">
        <v>0</v>
      </c>
      <c r="H237" s="30">
        <v>0</v>
      </c>
      <c r="I237" s="30">
        <v>0</v>
      </c>
    </row>
    <row r="238" spans="1:9" x14ac:dyDescent="0.35">
      <c r="A238" s="5" t="s">
        <v>555</v>
      </c>
      <c r="B238" s="23">
        <v>0</v>
      </c>
      <c r="C238" s="23">
        <v>23440000</v>
      </c>
      <c r="D238" s="23">
        <v>16280000</v>
      </c>
      <c r="E238" s="23">
        <v>16280000</v>
      </c>
      <c r="F238" s="23">
        <v>16280000</v>
      </c>
      <c r="G238" s="23">
        <v>8140000</v>
      </c>
      <c r="H238" s="30">
        <v>0.69453924914675769</v>
      </c>
      <c r="I238" s="30">
        <v>0.69453924914675769</v>
      </c>
    </row>
    <row r="239" spans="1:9" x14ac:dyDescent="0.35">
      <c r="A239" s="7" t="s">
        <v>1177</v>
      </c>
      <c r="B239" s="26">
        <v>430806267</v>
      </c>
      <c r="C239" s="26">
        <v>652356205</v>
      </c>
      <c r="D239" s="26">
        <v>567634404</v>
      </c>
      <c r="E239" s="26">
        <v>464341557</v>
      </c>
      <c r="F239" s="26">
        <v>422221398</v>
      </c>
      <c r="G239" s="26">
        <v>342568727</v>
      </c>
      <c r="H239" s="38">
        <v>0.71179143149255397</v>
      </c>
      <c r="I239" s="38">
        <v>0.64722523486995887</v>
      </c>
    </row>
    <row r="240" spans="1:9" x14ac:dyDescent="0.35">
      <c r="A240" s="5" t="s">
        <v>623</v>
      </c>
      <c r="B240" s="23">
        <v>166806267</v>
      </c>
      <c r="C240" s="23">
        <v>258182845</v>
      </c>
      <c r="D240" s="23">
        <v>244239512</v>
      </c>
      <c r="E240" s="23">
        <v>140946666</v>
      </c>
      <c r="F240" s="23">
        <v>136766666</v>
      </c>
      <c r="G240" s="23">
        <v>136766666</v>
      </c>
      <c r="H240" s="30">
        <v>0.5459180140338139</v>
      </c>
      <c r="I240" s="30">
        <v>0.52972793757850178</v>
      </c>
    </row>
    <row r="241" spans="1:9" x14ac:dyDescent="0.35">
      <c r="A241" s="5" t="s">
        <v>570</v>
      </c>
      <c r="B241" s="23">
        <v>264000000</v>
      </c>
      <c r="C241" s="23">
        <v>264000000</v>
      </c>
      <c r="D241" s="23">
        <v>262920000</v>
      </c>
      <c r="E241" s="23">
        <v>262919999</v>
      </c>
      <c r="F241" s="23">
        <v>224979840</v>
      </c>
      <c r="G241" s="23">
        <v>150993333</v>
      </c>
      <c r="H241" s="30">
        <v>0.99590908712121207</v>
      </c>
      <c r="I241" s="30">
        <v>0.85219636363636364</v>
      </c>
    </row>
    <row r="242" spans="1:9" x14ac:dyDescent="0.35">
      <c r="A242" s="5" t="s">
        <v>590</v>
      </c>
      <c r="B242" s="23">
        <v>0</v>
      </c>
      <c r="C242" s="23">
        <v>22371989</v>
      </c>
      <c r="D242" s="23">
        <v>0</v>
      </c>
      <c r="E242" s="23">
        <v>0</v>
      </c>
      <c r="F242" s="23">
        <v>0</v>
      </c>
      <c r="G242" s="23">
        <v>0</v>
      </c>
      <c r="H242" s="30">
        <v>0</v>
      </c>
      <c r="I242" s="30">
        <v>0</v>
      </c>
    </row>
    <row r="243" spans="1:9" x14ac:dyDescent="0.35">
      <c r="A243" s="5" t="s">
        <v>591</v>
      </c>
      <c r="B243" s="23">
        <v>0</v>
      </c>
      <c r="C243" s="23">
        <v>12494275</v>
      </c>
      <c r="D243" s="23">
        <v>5666164</v>
      </c>
      <c r="E243" s="23">
        <v>5666164</v>
      </c>
      <c r="F243" s="23">
        <v>5666164</v>
      </c>
      <c r="G243" s="23">
        <v>0</v>
      </c>
      <c r="H243" s="30">
        <v>0.45350082337710673</v>
      </c>
      <c r="I243" s="30">
        <v>0.45350082337710673</v>
      </c>
    </row>
    <row r="244" spans="1:9" x14ac:dyDescent="0.35">
      <c r="A244" s="5" t="s">
        <v>537</v>
      </c>
      <c r="B244" s="23">
        <v>0</v>
      </c>
      <c r="C244" s="23">
        <v>54808728</v>
      </c>
      <c r="D244" s="23">
        <v>54808728</v>
      </c>
      <c r="E244" s="23">
        <v>54808728</v>
      </c>
      <c r="F244" s="23">
        <v>54808728</v>
      </c>
      <c r="G244" s="23">
        <v>54808728</v>
      </c>
      <c r="H244" s="30">
        <v>1</v>
      </c>
      <c r="I244" s="30">
        <v>1</v>
      </c>
    </row>
    <row r="245" spans="1:9" x14ac:dyDescent="0.35">
      <c r="A245" s="5" t="s">
        <v>541</v>
      </c>
      <c r="B245" s="23">
        <v>0</v>
      </c>
      <c r="C245" s="23">
        <v>40498368</v>
      </c>
      <c r="D245" s="23">
        <v>0</v>
      </c>
      <c r="E245" s="23">
        <v>0</v>
      </c>
      <c r="F245" s="23">
        <v>0</v>
      </c>
      <c r="G245" s="23">
        <v>0</v>
      </c>
      <c r="H245" s="30">
        <v>0</v>
      </c>
      <c r="I245" s="30">
        <v>0</v>
      </c>
    </row>
    <row r="246" spans="1:9" x14ac:dyDescent="0.35">
      <c r="A246" s="7" t="s">
        <v>1178</v>
      </c>
      <c r="B246" s="26">
        <v>594880000</v>
      </c>
      <c r="C246" s="26">
        <v>1042435000</v>
      </c>
      <c r="D246" s="26">
        <v>1037860902</v>
      </c>
      <c r="E246" s="26">
        <v>821991143</v>
      </c>
      <c r="F246" s="26">
        <v>704571143</v>
      </c>
      <c r="G246" s="26">
        <v>595635333</v>
      </c>
      <c r="H246" s="38">
        <v>0.78852987764225102</v>
      </c>
      <c r="I246" s="38">
        <v>0.67588976099229203</v>
      </c>
    </row>
    <row r="247" spans="1:9" x14ac:dyDescent="0.35">
      <c r="A247" s="5" t="s">
        <v>570</v>
      </c>
      <c r="B247" s="23">
        <v>594880000</v>
      </c>
      <c r="C247" s="23">
        <v>677100000</v>
      </c>
      <c r="D247" s="23">
        <v>675952667</v>
      </c>
      <c r="E247" s="23">
        <v>666272666</v>
      </c>
      <c r="F247" s="23">
        <v>592452666</v>
      </c>
      <c r="G247" s="23">
        <v>537394000</v>
      </c>
      <c r="H247" s="30">
        <v>0.98400925417220497</v>
      </c>
      <c r="I247" s="30">
        <v>0.87498547629596812</v>
      </c>
    </row>
    <row r="248" spans="1:9" x14ac:dyDescent="0.35">
      <c r="A248" s="5" t="s">
        <v>592</v>
      </c>
      <c r="B248" s="23">
        <v>0</v>
      </c>
      <c r="C248" s="23">
        <v>70000000</v>
      </c>
      <c r="D248" s="23">
        <v>70000000</v>
      </c>
      <c r="E248" s="23">
        <v>64720000</v>
      </c>
      <c r="F248" s="23">
        <v>21120000</v>
      </c>
      <c r="G248" s="23">
        <v>21120000</v>
      </c>
      <c r="H248" s="30">
        <v>0.9245714285714286</v>
      </c>
      <c r="I248" s="30">
        <v>0.30171428571428571</v>
      </c>
    </row>
    <row r="249" spans="1:9" x14ac:dyDescent="0.35">
      <c r="A249" s="5" t="s">
        <v>555</v>
      </c>
      <c r="B249" s="23">
        <v>0</v>
      </c>
      <c r="C249" s="23">
        <v>295335000</v>
      </c>
      <c r="D249" s="23">
        <v>291908235</v>
      </c>
      <c r="E249" s="23">
        <v>90998477</v>
      </c>
      <c r="F249" s="23">
        <v>90998477</v>
      </c>
      <c r="G249" s="23">
        <v>37121333</v>
      </c>
      <c r="H249" s="30">
        <v>0.30811951512688979</v>
      </c>
      <c r="I249" s="30">
        <v>0.30811951512688979</v>
      </c>
    </row>
    <row r="250" spans="1:9" x14ac:dyDescent="0.35">
      <c r="A250" s="7" t="s">
        <v>1179</v>
      </c>
      <c r="B250" s="26">
        <v>1524733989</v>
      </c>
      <c r="C250" s="26">
        <v>2379550484</v>
      </c>
      <c r="D250" s="26">
        <v>1994359174</v>
      </c>
      <c r="E250" s="26">
        <v>1874822833</v>
      </c>
      <c r="F250" s="26">
        <v>1733034128</v>
      </c>
      <c r="G250" s="26">
        <v>1568603283</v>
      </c>
      <c r="H250" s="38">
        <v>0.78788949661132723</v>
      </c>
      <c r="I250" s="38">
        <v>0.7283031562695772</v>
      </c>
    </row>
    <row r="251" spans="1:9" x14ac:dyDescent="0.35">
      <c r="A251" s="5" t="s">
        <v>623</v>
      </c>
      <c r="B251" s="23">
        <v>675716390</v>
      </c>
      <c r="C251" s="23">
        <v>656529958</v>
      </c>
      <c r="D251" s="23">
        <v>656529958</v>
      </c>
      <c r="E251" s="23">
        <v>656529958</v>
      </c>
      <c r="F251" s="23">
        <v>656529958</v>
      </c>
      <c r="G251" s="23">
        <v>656529958</v>
      </c>
      <c r="H251" s="30">
        <v>1</v>
      </c>
      <c r="I251" s="30">
        <v>1</v>
      </c>
    </row>
    <row r="252" spans="1:9" x14ac:dyDescent="0.35">
      <c r="A252" s="5" t="s">
        <v>570</v>
      </c>
      <c r="B252" s="23">
        <v>689017599</v>
      </c>
      <c r="C252" s="23">
        <v>689017599</v>
      </c>
      <c r="D252" s="23">
        <v>688861599</v>
      </c>
      <c r="E252" s="23">
        <v>688857599</v>
      </c>
      <c r="F252" s="23">
        <v>627330559</v>
      </c>
      <c r="G252" s="23">
        <v>530860000</v>
      </c>
      <c r="H252" s="30">
        <v>0.99976778532183763</v>
      </c>
      <c r="I252" s="30">
        <v>0.91047102412256387</v>
      </c>
    </row>
    <row r="253" spans="1:9" x14ac:dyDescent="0.35">
      <c r="A253" s="5" t="s">
        <v>596</v>
      </c>
      <c r="B253" s="23">
        <v>120000000</v>
      </c>
      <c r="C253" s="23">
        <v>120000000</v>
      </c>
      <c r="D253" s="23">
        <v>118205999</v>
      </c>
      <c r="E253" s="23">
        <v>118029999</v>
      </c>
      <c r="F253" s="23">
        <v>114685999</v>
      </c>
      <c r="G253" s="23">
        <v>112045999</v>
      </c>
      <c r="H253" s="30">
        <v>0.98358332500000001</v>
      </c>
      <c r="I253" s="30">
        <v>0.9557166583333333</v>
      </c>
    </row>
    <row r="254" spans="1:9" x14ac:dyDescent="0.35">
      <c r="A254" s="5" t="s">
        <v>624</v>
      </c>
      <c r="B254" s="23">
        <v>40000000</v>
      </c>
      <c r="C254" s="23">
        <v>40000000</v>
      </c>
      <c r="D254" s="23">
        <v>0</v>
      </c>
      <c r="E254" s="23">
        <v>0</v>
      </c>
      <c r="F254" s="23">
        <v>0</v>
      </c>
      <c r="G254" s="23">
        <v>0</v>
      </c>
      <c r="H254" s="30">
        <v>0</v>
      </c>
      <c r="I254" s="30">
        <v>0</v>
      </c>
    </row>
    <row r="255" spans="1:9" x14ac:dyDescent="0.35">
      <c r="A255" s="5" t="s">
        <v>590</v>
      </c>
      <c r="B255" s="23">
        <v>0</v>
      </c>
      <c r="C255" s="23">
        <v>104402614</v>
      </c>
      <c r="D255" s="23">
        <v>0</v>
      </c>
      <c r="E255" s="23">
        <v>0</v>
      </c>
      <c r="F255" s="23">
        <v>0</v>
      </c>
      <c r="G255" s="23">
        <v>0</v>
      </c>
      <c r="H255" s="30">
        <v>0</v>
      </c>
      <c r="I255" s="30">
        <v>0</v>
      </c>
    </row>
    <row r="256" spans="1:9" x14ac:dyDescent="0.35">
      <c r="A256" s="5" t="s">
        <v>591</v>
      </c>
      <c r="B256" s="23">
        <v>0</v>
      </c>
      <c r="C256" s="23">
        <v>41808082</v>
      </c>
      <c r="D256" s="23">
        <v>1996290</v>
      </c>
      <c r="E256" s="23">
        <v>1996290</v>
      </c>
      <c r="F256" s="23">
        <v>1996290</v>
      </c>
      <c r="G256" s="23">
        <v>0</v>
      </c>
      <c r="H256" s="30">
        <v>4.7748901755407004E-2</v>
      </c>
      <c r="I256" s="30">
        <v>4.7748901755407004E-2</v>
      </c>
    </row>
    <row r="257" spans="1:9" x14ac:dyDescent="0.35">
      <c r="A257" s="5" t="s">
        <v>537</v>
      </c>
      <c r="B257" s="23">
        <v>0</v>
      </c>
      <c r="C257" s="23">
        <v>137988988</v>
      </c>
      <c r="D257" s="23">
        <v>0</v>
      </c>
      <c r="E257" s="23">
        <v>0</v>
      </c>
      <c r="F257" s="23">
        <v>0</v>
      </c>
      <c r="G257" s="23">
        <v>0</v>
      </c>
      <c r="H257" s="30">
        <v>0</v>
      </c>
      <c r="I257" s="30">
        <v>0</v>
      </c>
    </row>
    <row r="258" spans="1:9" x14ac:dyDescent="0.35">
      <c r="A258" s="5" t="s">
        <v>541</v>
      </c>
      <c r="B258" s="23">
        <v>0</v>
      </c>
      <c r="C258" s="23">
        <v>52992643</v>
      </c>
      <c r="D258" s="23">
        <v>0</v>
      </c>
      <c r="E258" s="23">
        <v>0</v>
      </c>
      <c r="F258" s="23">
        <v>0</v>
      </c>
      <c r="G258" s="23">
        <v>0</v>
      </c>
      <c r="H258" s="30">
        <v>0</v>
      </c>
      <c r="I258" s="30">
        <v>0</v>
      </c>
    </row>
    <row r="259" spans="1:9" x14ac:dyDescent="0.35">
      <c r="A259" s="5" t="s">
        <v>592</v>
      </c>
      <c r="B259" s="23">
        <v>0</v>
      </c>
      <c r="C259" s="23">
        <v>154000000</v>
      </c>
      <c r="D259" s="23">
        <v>150963999</v>
      </c>
      <c r="E259" s="23">
        <v>43889998</v>
      </c>
      <c r="F259" s="23">
        <v>41660665</v>
      </c>
      <c r="G259" s="23">
        <v>35669333</v>
      </c>
      <c r="H259" s="30">
        <v>0.28499998701298701</v>
      </c>
      <c r="I259" s="30">
        <v>0.27052379870129872</v>
      </c>
    </row>
    <row r="260" spans="1:9" x14ac:dyDescent="0.35">
      <c r="A260" s="5" t="s">
        <v>553</v>
      </c>
      <c r="B260" s="23">
        <v>0</v>
      </c>
      <c r="C260" s="23">
        <v>24400000</v>
      </c>
      <c r="D260" s="23">
        <v>20621329</v>
      </c>
      <c r="E260" s="23">
        <v>20621329</v>
      </c>
      <c r="F260" s="23">
        <v>20621329</v>
      </c>
      <c r="G260" s="23">
        <v>18531329</v>
      </c>
      <c r="H260" s="30">
        <v>0.84513643442622954</v>
      </c>
      <c r="I260" s="30">
        <v>0.84513643442622954</v>
      </c>
    </row>
    <row r="261" spans="1:9" x14ac:dyDescent="0.35">
      <c r="A261" s="5" t="s">
        <v>555</v>
      </c>
      <c r="B261" s="23">
        <v>0</v>
      </c>
      <c r="C261" s="23">
        <v>358410600</v>
      </c>
      <c r="D261" s="23">
        <v>357180000</v>
      </c>
      <c r="E261" s="23">
        <v>344897660</v>
      </c>
      <c r="F261" s="23">
        <v>270209328</v>
      </c>
      <c r="G261" s="23">
        <v>214966664</v>
      </c>
      <c r="H261" s="30">
        <v>0.96229759945715887</v>
      </c>
      <c r="I261" s="30">
        <v>0.75390997922494485</v>
      </c>
    </row>
    <row r="262" spans="1:9" x14ac:dyDescent="0.35">
      <c r="A262" s="7" t="s">
        <v>1180</v>
      </c>
      <c r="B262" s="26">
        <v>321464000</v>
      </c>
      <c r="C262" s="26">
        <v>437385767</v>
      </c>
      <c r="D262" s="26">
        <v>437205766</v>
      </c>
      <c r="E262" s="26">
        <v>397035412</v>
      </c>
      <c r="F262" s="26">
        <v>348841812</v>
      </c>
      <c r="G262" s="26">
        <v>289043412</v>
      </c>
      <c r="H262" s="38">
        <v>0.90774652939266764</v>
      </c>
      <c r="I262" s="38">
        <v>0.79756095949962635</v>
      </c>
    </row>
    <row r="263" spans="1:9" x14ac:dyDescent="0.35">
      <c r="A263" s="5" t="s">
        <v>570</v>
      </c>
      <c r="B263" s="23">
        <v>321464000</v>
      </c>
      <c r="C263" s="23">
        <v>321464000</v>
      </c>
      <c r="D263" s="23">
        <v>321464000</v>
      </c>
      <c r="E263" s="23">
        <v>320302666</v>
      </c>
      <c r="F263" s="23">
        <v>282109066</v>
      </c>
      <c r="G263" s="23">
        <v>224818666</v>
      </c>
      <c r="H263" s="30">
        <v>0.99638735908219889</v>
      </c>
      <c r="I263" s="30">
        <v>0.87757592140955132</v>
      </c>
    </row>
    <row r="264" spans="1:9" x14ac:dyDescent="0.35">
      <c r="A264" s="5" t="s">
        <v>592</v>
      </c>
      <c r="B264" s="23">
        <v>0</v>
      </c>
      <c r="C264" s="23">
        <v>20818432</v>
      </c>
      <c r="D264" s="23">
        <v>20638431</v>
      </c>
      <c r="E264" s="23">
        <v>16541411</v>
      </c>
      <c r="F264" s="23">
        <v>16541411</v>
      </c>
      <c r="G264" s="23">
        <v>16541411</v>
      </c>
      <c r="H264" s="30">
        <v>0.79455604533521063</v>
      </c>
      <c r="I264" s="30">
        <v>0.79455604533521063</v>
      </c>
    </row>
    <row r="265" spans="1:9" x14ac:dyDescent="0.35">
      <c r="A265" s="5" t="s">
        <v>555</v>
      </c>
      <c r="B265" s="23">
        <v>0</v>
      </c>
      <c r="C265" s="23">
        <v>95103335</v>
      </c>
      <c r="D265" s="23">
        <v>95103335</v>
      </c>
      <c r="E265" s="23">
        <v>60191335</v>
      </c>
      <c r="F265" s="23">
        <v>50191335</v>
      </c>
      <c r="G265" s="23">
        <v>47683335</v>
      </c>
      <c r="H265" s="30">
        <v>0.63290456638560577</v>
      </c>
      <c r="I265" s="30">
        <v>0.5277557826967898</v>
      </c>
    </row>
    <row r="266" spans="1:9" x14ac:dyDescent="0.35">
      <c r="A266" s="15" t="s">
        <v>1051</v>
      </c>
      <c r="B266" s="25">
        <v>1380625000</v>
      </c>
      <c r="C266" s="25">
        <v>1541211877</v>
      </c>
      <c r="D266" s="25">
        <v>1439686877</v>
      </c>
      <c r="E266" s="25">
        <v>1303955114</v>
      </c>
      <c r="F266" s="25">
        <v>1293955114</v>
      </c>
      <c r="G266" s="25">
        <v>1241173332</v>
      </c>
      <c r="H266" s="37">
        <v>0.84605830869807142</v>
      </c>
      <c r="I266" s="37">
        <v>0.83956990814183818</v>
      </c>
    </row>
    <row r="267" spans="1:9" x14ac:dyDescent="0.35">
      <c r="A267" s="7" t="s">
        <v>1181</v>
      </c>
      <c r="B267" s="26">
        <v>1380625000</v>
      </c>
      <c r="C267" s="26">
        <v>1541211877</v>
      </c>
      <c r="D267" s="26">
        <v>1439686877</v>
      </c>
      <c r="E267" s="26">
        <v>1303955114</v>
      </c>
      <c r="F267" s="26">
        <v>1293955114</v>
      </c>
      <c r="G267" s="26">
        <v>1241173332</v>
      </c>
      <c r="H267" s="38">
        <v>0.84605830869807142</v>
      </c>
      <c r="I267" s="38">
        <v>0.83956990814183818</v>
      </c>
    </row>
    <row r="268" spans="1:9" x14ac:dyDescent="0.35">
      <c r="A268" s="5" t="s">
        <v>49</v>
      </c>
      <c r="B268" s="23">
        <v>1380625000</v>
      </c>
      <c r="C268" s="23">
        <v>1380625000</v>
      </c>
      <c r="D268" s="23">
        <v>1327600000</v>
      </c>
      <c r="E268" s="23">
        <v>1301868237</v>
      </c>
      <c r="F268" s="23">
        <v>1291868237</v>
      </c>
      <c r="G268" s="23">
        <v>1241173332</v>
      </c>
      <c r="H268" s="30">
        <v>0.94295571715708471</v>
      </c>
      <c r="I268" s="30">
        <v>0.93571262073336348</v>
      </c>
    </row>
    <row r="269" spans="1:9" x14ac:dyDescent="0.35">
      <c r="A269" s="5" t="s">
        <v>541</v>
      </c>
      <c r="B269" s="23">
        <v>0</v>
      </c>
      <c r="C269" s="23">
        <v>14286438</v>
      </c>
      <c r="D269" s="23">
        <v>0</v>
      </c>
      <c r="E269" s="23">
        <v>0</v>
      </c>
      <c r="F269" s="23">
        <v>0</v>
      </c>
      <c r="G269" s="23">
        <v>0</v>
      </c>
      <c r="H269" s="30">
        <v>0</v>
      </c>
      <c r="I269" s="30">
        <v>0</v>
      </c>
    </row>
    <row r="270" spans="1:9" x14ac:dyDescent="0.35">
      <c r="A270" s="5" t="s">
        <v>561</v>
      </c>
      <c r="B270" s="23">
        <v>0</v>
      </c>
      <c r="C270" s="23">
        <v>144213562</v>
      </c>
      <c r="D270" s="23">
        <v>110000000</v>
      </c>
      <c r="E270" s="23">
        <v>0</v>
      </c>
      <c r="F270" s="23">
        <v>0</v>
      </c>
      <c r="G270" s="23">
        <v>0</v>
      </c>
      <c r="H270" s="30">
        <v>0</v>
      </c>
      <c r="I270" s="30">
        <v>0</v>
      </c>
    </row>
    <row r="271" spans="1:9" x14ac:dyDescent="0.35">
      <c r="A271" s="5" t="s">
        <v>563</v>
      </c>
      <c r="B271" s="23">
        <v>0</v>
      </c>
      <c r="C271" s="23">
        <v>2086877</v>
      </c>
      <c r="D271" s="23">
        <v>2086877</v>
      </c>
      <c r="E271" s="23">
        <v>2086877</v>
      </c>
      <c r="F271" s="23">
        <v>2086877</v>
      </c>
      <c r="G271" s="23">
        <v>0</v>
      </c>
      <c r="H271" s="30">
        <v>1</v>
      </c>
      <c r="I271" s="30">
        <v>1</v>
      </c>
    </row>
    <row r="272" spans="1:9" x14ac:dyDescent="0.35">
      <c r="A272" s="12" t="s">
        <v>1109</v>
      </c>
      <c r="B272" s="28">
        <v>7000000000</v>
      </c>
      <c r="C272" s="28">
        <v>9892174237.9899998</v>
      </c>
      <c r="D272" s="28">
        <v>6920000000</v>
      </c>
      <c r="E272" s="28">
        <v>6919636240.8000002</v>
      </c>
      <c r="F272" s="28">
        <v>6919636240.8000002</v>
      </c>
      <c r="G272" s="28">
        <v>6919636240.8000002</v>
      </c>
      <c r="H272" s="40">
        <v>0.69950610192709339</v>
      </c>
      <c r="I272" s="40">
        <v>0.69950610192709339</v>
      </c>
    </row>
    <row r="273" spans="1:9" x14ac:dyDescent="0.35">
      <c r="A273" s="6" t="s">
        <v>933</v>
      </c>
      <c r="B273" s="27">
        <v>7000000000</v>
      </c>
      <c r="C273" s="27">
        <v>9892174237.9899998</v>
      </c>
      <c r="D273" s="27">
        <v>6920000000</v>
      </c>
      <c r="E273" s="27">
        <v>6919636240.8000002</v>
      </c>
      <c r="F273" s="27">
        <v>6919636240.8000002</v>
      </c>
      <c r="G273" s="27">
        <v>6919636240.8000002</v>
      </c>
      <c r="H273" s="39">
        <v>0.69950610192709339</v>
      </c>
      <c r="I273" s="39">
        <v>0.69950610192709339</v>
      </c>
    </row>
    <row r="274" spans="1:9" x14ac:dyDescent="0.35">
      <c r="A274" s="13" t="s">
        <v>953</v>
      </c>
      <c r="B274" s="24">
        <v>7000000000</v>
      </c>
      <c r="C274" s="24">
        <v>9892174237.9899998</v>
      </c>
      <c r="D274" s="24">
        <v>6920000000</v>
      </c>
      <c r="E274" s="24">
        <v>6919636240.8000002</v>
      </c>
      <c r="F274" s="24">
        <v>6919636240.8000002</v>
      </c>
      <c r="G274" s="24">
        <v>6919636240.8000002</v>
      </c>
      <c r="H274" s="36">
        <v>0.69950610192709339</v>
      </c>
      <c r="I274" s="36">
        <v>0.69950610192709339</v>
      </c>
    </row>
    <row r="275" spans="1:9" x14ac:dyDescent="0.35">
      <c r="A275" s="15" t="s">
        <v>970</v>
      </c>
      <c r="B275" s="25">
        <v>7000000000</v>
      </c>
      <c r="C275" s="25">
        <v>9892174237.9899998</v>
      </c>
      <c r="D275" s="25">
        <v>6920000000</v>
      </c>
      <c r="E275" s="25">
        <v>6919636240.8000002</v>
      </c>
      <c r="F275" s="25">
        <v>6919636240.8000002</v>
      </c>
      <c r="G275" s="25">
        <v>6919636240.8000002</v>
      </c>
      <c r="H275" s="37">
        <v>0.69950610192709339</v>
      </c>
      <c r="I275" s="37">
        <v>0.69950610192709339</v>
      </c>
    </row>
    <row r="276" spans="1:9" x14ac:dyDescent="0.35">
      <c r="A276" s="7" t="s">
        <v>1182</v>
      </c>
      <c r="B276" s="26">
        <v>0</v>
      </c>
      <c r="C276" s="26">
        <v>5789091.9900000002</v>
      </c>
      <c r="D276" s="26">
        <v>0</v>
      </c>
      <c r="E276" s="26">
        <v>0</v>
      </c>
      <c r="F276" s="26">
        <v>0</v>
      </c>
      <c r="G276" s="26">
        <v>0</v>
      </c>
      <c r="H276" s="38">
        <v>0</v>
      </c>
      <c r="I276" s="38">
        <v>0</v>
      </c>
    </row>
    <row r="277" spans="1:9" x14ac:dyDescent="0.35">
      <c r="A277" s="5" t="s">
        <v>641</v>
      </c>
      <c r="B277" s="23">
        <v>0</v>
      </c>
      <c r="C277" s="23">
        <v>26086.91</v>
      </c>
      <c r="D277" s="23">
        <v>0</v>
      </c>
      <c r="E277" s="23">
        <v>0</v>
      </c>
      <c r="F277" s="23">
        <v>0</v>
      </c>
      <c r="G277" s="23">
        <v>0</v>
      </c>
      <c r="H277" s="30">
        <v>0</v>
      </c>
      <c r="I277" s="30">
        <v>0</v>
      </c>
    </row>
    <row r="278" spans="1:9" x14ac:dyDescent="0.35">
      <c r="A278" s="5" t="s">
        <v>627</v>
      </c>
      <c r="B278" s="23">
        <v>0</v>
      </c>
      <c r="C278" s="23">
        <v>5763005.0800000001</v>
      </c>
      <c r="D278" s="23">
        <v>0</v>
      </c>
      <c r="E278" s="23">
        <v>0</v>
      </c>
      <c r="F278" s="23">
        <v>0</v>
      </c>
      <c r="G278" s="23">
        <v>0</v>
      </c>
      <c r="H278" s="30">
        <v>0</v>
      </c>
      <c r="I278" s="30">
        <v>0</v>
      </c>
    </row>
    <row r="279" spans="1:9" x14ac:dyDescent="0.35">
      <c r="A279" s="7" t="s">
        <v>1183</v>
      </c>
      <c r="B279" s="26">
        <v>1240000000</v>
      </c>
      <c r="C279" s="26">
        <v>4126385146</v>
      </c>
      <c r="D279" s="26">
        <v>1160000000</v>
      </c>
      <c r="E279" s="26">
        <v>1159636240.8</v>
      </c>
      <c r="F279" s="26">
        <v>1159636240.8</v>
      </c>
      <c r="G279" s="26">
        <v>1159636240.8</v>
      </c>
      <c r="H279" s="38">
        <v>0.2810295694099515</v>
      </c>
      <c r="I279" s="38">
        <v>0.2810295694099515</v>
      </c>
    </row>
    <row r="280" spans="1:9" x14ac:dyDescent="0.35">
      <c r="A280" s="5" t="s">
        <v>49</v>
      </c>
      <c r="B280" s="23">
        <v>1240000000</v>
      </c>
      <c r="C280" s="23">
        <v>4126385146</v>
      </c>
      <c r="D280" s="23">
        <v>1160000000</v>
      </c>
      <c r="E280" s="23">
        <v>1159636240.8</v>
      </c>
      <c r="F280" s="23">
        <v>1159636240.8</v>
      </c>
      <c r="G280" s="23">
        <v>1159636240.8</v>
      </c>
      <c r="H280" s="30">
        <v>0.2810295694099515</v>
      </c>
      <c r="I280" s="30">
        <v>0.2810295694099515</v>
      </c>
    </row>
    <row r="281" spans="1:9" x14ac:dyDescent="0.35">
      <c r="A281" s="7" t="s">
        <v>1184</v>
      </c>
      <c r="B281" s="26">
        <v>232000000</v>
      </c>
      <c r="C281" s="26">
        <v>232000000</v>
      </c>
      <c r="D281" s="26">
        <v>232000000</v>
      </c>
      <c r="E281" s="26">
        <v>232000000</v>
      </c>
      <c r="F281" s="26">
        <v>232000000</v>
      </c>
      <c r="G281" s="26">
        <v>232000000</v>
      </c>
      <c r="H281" s="38">
        <v>1</v>
      </c>
      <c r="I281" s="38">
        <v>1</v>
      </c>
    </row>
    <row r="282" spans="1:9" x14ac:dyDescent="0.35">
      <c r="A282" s="5" t="s">
        <v>49</v>
      </c>
      <c r="B282" s="23">
        <v>232000000</v>
      </c>
      <c r="C282" s="23">
        <v>232000000</v>
      </c>
      <c r="D282" s="23">
        <v>232000000</v>
      </c>
      <c r="E282" s="23">
        <v>232000000</v>
      </c>
      <c r="F282" s="23">
        <v>232000000</v>
      </c>
      <c r="G282" s="23">
        <v>232000000</v>
      </c>
      <c r="H282" s="30">
        <v>1</v>
      </c>
      <c r="I282" s="30">
        <v>1</v>
      </c>
    </row>
    <row r="283" spans="1:9" x14ac:dyDescent="0.35">
      <c r="A283" s="7" t="s">
        <v>1185</v>
      </c>
      <c r="B283" s="26">
        <v>825000000</v>
      </c>
      <c r="C283" s="26">
        <v>825000000</v>
      </c>
      <c r="D283" s="26">
        <v>825000000</v>
      </c>
      <c r="E283" s="26">
        <v>825000000</v>
      </c>
      <c r="F283" s="26">
        <v>825000000</v>
      </c>
      <c r="G283" s="26">
        <v>825000000</v>
      </c>
      <c r="H283" s="38">
        <v>1</v>
      </c>
      <c r="I283" s="38">
        <v>1</v>
      </c>
    </row>
    <row r="284" spans="1:9" x14ac:dyDescent="0.35">
      <c r="A284" s="5" t="s">
        <v>49</v>
      </c>
      <c r="B284" s="23">
        <v>825000000</v>
      </c>
      <c r="C284" s="23">
        <v>825000000</v>
      </c>
      <c r="D284" s="23">
        <v>825000000</v>
      </c>
      <c r="E284" s="23">
        <v>825000000</v>
      </c>
      <c r="F284" s="23">
        <v>825000000</v>
      </c>
      <c r="G284" s="23">
        <v>825000000</v>
      </c>
      <c r="H284" s="30">
        <v>1</v>
      </c>
      <c r="I284" s="30">
        <v>1</v>
      </c>
    </row>
    <row r="285" spans="1:9" x14ac:dyDescent="0.35">
      <c r="A285" s="7" t="s">
        <v>1186</v>
      </c>
      <c r="B285" s="26">
        <v>2778000000</v>
      </c>
      <c r="C285" s="26">
        <v>2778000000</v>
      </c>
      <c r="D285" s="26">
        <v>2778000000</v>
      </c>
      <c r="E285" s="26">
        <v>2778000000</v>
      </c>
      <c r="F285" s="26">
        <v>2778000000</v>
      </c>
      <c r="G285" s="26">
        <v>2778000000</v>
      </c>
      <c r="H285" s="38">
        <v>1</v>
      </c>
      <c r="I285" s="38">
        <v>1</v>
      </c>
    </row>
    <row r="286" spans="1:9" x14ac:dyDescent="0.35">
      <c r="A286" s="5" t="s">
        <v>49</v>
      </c>
      <c r="B286" s="23">
        <v>2778000000</v>
      </c>
      <c r="C286" s="23">
        <v>2778000000</v>
      </c>
      <c r="D286" s="23">
        <v>2778000000</v>
      </c>
      <c r="E286" s="23">
        <v>2778000000</v>
      </c>
      <c r="F286" s="23">
        <v>2778000000</v>
      </c>
      <c r="G286" s="23">
        <v>2778000000</v>
      </c>
      <c r="H286" s="30">
        <v>1</v>
      </c>
      <c r="I286" s="30">
        <v>1</v>
      </c>
    </row>
    <row r="287" spans="1:9" x14ac:dyDescent="0.35">
      <c r="A287" s="7" t="s">
        <v>1187</v>
      </c>
      <c r="B287" s="26">
        <v>250000000</v>
      </c>
      <c r="C287" s="26">
        <v>250000000</v>
      </c>
      <c r="D287" s="26">
        <v>250000000</v>
      </c>
      <c r="E287" s="26">
        <v>250000000</v>
      </c>
      <c r="F287" s="26">
        <v>250000000</v>
      </c>
      <c r="G287" s="26">
        <v>250000000</v>
      </c>
      <c r="H287" s="38">
        <v>1</v>
      </c>
      <c r="I287" s="38">
        <v>1</v>
      </c>
    </row>
    <row r="288" spans="1:9" x14ac:dyDescent="0.35">
      <c r="A288" s="5" t="s">
        <v>49</v>
      </c>
      <c r="B288" s="23">
        <v>250000000</v>
      </c>
      <c r="C288" s="23">
        <v>250000000</v>
      </c>
      <c r="D288" s="23">
        <v>250000000</v>
      </c>
      <c r="E288" s="23">
        <v>250000000</v>
      </c>
      <c r="F288" s="23">
        <v>250000000</v>
      </c>
      <c r="G288" s="23">
        <v>250000000</v>
      </c>
      <c r="H288" s="30">
        <v>1</v>
      </c>
      <c r="I288" s="30">
        <v>1</v>
      </c>
    </row>
    <row r="289" spans="1:9" x14ac:dyDescent="0.35">
      <c r="A289" s="7" t="s">
        <v>1188</v>
      </c>
      <c r="B289" s="26">
        <v>600000000</v>
      </c>
      <c r="C289" s="26">
        <v>600000000</v>
      </c>
      <c r="D289" s="26">
        <v>600000000</v>
      </c>
      <c r="E289" s="26">
        <v>600000000</v>
      </c>
      <c r="F289" s="26">
        <v>600000000</v>
      </c>
      <c r="G289" s="26">
        <v>600000000</v>
      </c>
      <c r="H289" s="38">
        <v>1</v>
      </c>
      <c r="I289" s="38">
        <v>1</v>
      </c>
    </row>
    <row r="290" spans="1:9" x14ac:dyDescent="0.35">
      <c r="A290" s="5" t="s">
        <v>49</v>
      </c>
      <c r="B290" s="23">
        <v>600000000</v>
      </c>
      <c r="C290" s="23">
        <v>600000000</v>
      </c>
      <c r="D290" s="23">
        <v>600000000</v>
      </c>
      <c r="E290" s="23">
        <v>600000000</v>
      </c>
      <c r="F290" s="23">
        <v>600000000</v>
      </c>
      <c r="G290" s="23">
        <v>600000000</v>
      </c>
      <c r="H290" s="30">
        <v>1</v>
      </c>
      <c r="I290" s="30">
        <v>1</v>
      </c>
    </row>
    <row r="291" spans="1:9" x14ac:dyDescent="0.35">
      <c r="A291" s="7" t="s">
        <v>1189</v>
      </c>
      <c r="B291" s="26">
        <v>250000000</v>
      </c>
      <c r="C291" s="26">
        <v>250000000</v>
      </c>
      <c r="D291" s="26">
        <v>250000000</v>
      </c>
      <c r="E291" s="26">
        <v>250000000</v>
      </c>
      <c r="F291" s="26">
        <v>250000000</v>
      </c>
      <c r="G291" s="26">
        <v>250000000</v>
      </c>
      <c r="H291" s="38">
        <v>1</v>
      </c>
      <c r="I291" s="38">
        <v>1</v>
      </c>
    </row>
    <row r="292" spans="1:9" x14ac:dyDescent="0.35">
      <c r="A292" s="5" t="s">
        <v>49</v>
      </c>
      <c r="B292" s="23">
        <v>250000000</v>
      </c>
      <c r="C292" s="23">
        <v>250000000</v>
      </c>
      <c r="D292" s="23">
        <v>250000000</v>
      </c>
      <c r="E292" s="23">
        <v>250000000</v>
      </c>
      <c r="F292" s="23">
        <v>250000000</v>
      </c>
      <c r="G292" s="23">
        <v>250000000</v>
      </c>
      <c r="H292" s="30">
        <v>1</v>
      </c>
      <c r="I292" s="30">
        <v>1</v>
      </c>
    </row>
    <row r="293" spans="1:9" x14ac:dyDescent="0.35">
      <c r="A293" s="7" t="s">
        <v>1190</v>
      </c>
      <c r="B293" s="26">
        <v>825000000</v>
      </c>
      <c r="C293" s="26">
        <v>825000000</v>
      </c>
      <c r="D293" s="26">
        <v>825000000</v>
      </c>
      <c r="E293" s="26">
        <v>825000000</v>
      </c>
      <c r="F293" s="26">
        <v>825000000</v>
      </c>
      <c r="G293" s="26">
        <v>825000000</v>
      </c>
      <c r="H293" s="38">
        <v>1</v>
      </c>
      <c r="I293" s="38">
        <v>1</v>
      </c>
    </row>
    <row r="294" spans="1:9" x14ac:dyDescent="0.35">
      <c r="A294" s="5" t="s">
        <v>49</v>
      </c>
      <c r="B294" s="23">
        <v>825000000</v>
      </c>
      <c r="C294" s="23">
        <v>825000000</v>
      </c>
      <c r="D294" s="23">
        <v>825000000</v>
      </c>
      <c r="E294" s="23">
        <v>825000000</v>
      </c>
      <c r="F294" s="23">
        <v>825000000</v>
      </c>
      <c r="G294" s="23">
        <v>825000000</v>
      </c>
      <c r="H294" s="30">
        <v>1</v>
      </c>
      <c r="I294" s="30">
        <v>1</v>
      </c>
    </row>
    <row r="295" spans="1:9" x14ac:dyDescent="0.35">
      <c r="A295" s="12" t="s">
        <v>1110</v>
      </c>
      <c r="B295" s="28">
        <v>10925420690</v>
      </c>
      <c r="C295" s="28">
        <v>16337624858</v>
      </c>
      <c r="D295" s="28">
        <v>12644681168.41</v>
      </c>
      <c r="E295" s="28">
        <v>12395144071.41</v>
      </c>
      <c r="F295" s="28">
        <v>8843936782.6399994</v>
      </c>
      <c r="G295" s="28">
        <v>5981283485.3600006</v>
      </c>
      <c r="H295" s="40">
        <v>0.75868702942707755</v>
      </c>
      <c r="I295" s="40">
        <v>0.54132328655529227</v>
      </c>
    </row>
    <row r="296" spans="1:9" x14ac:dyDescent="0.35">
      <c r="A296" s="6" t="s">
        <v>906</v>
      </c>
      <c r="B296" s="27">
        <v>10925420690</v>
      </c>
      <c r="C296" s="27">
        <v>16337624858</v>
      </c>
      <c r="D296" s="27">
        <v>12644681168.41</v>
      </c>
      <c r="E296" s="27">
        <v>12395144071.41</v>
      </c>
      <c r="F296" s="27">
        <v>8843936782.6399994</v>
      </c>
      <c r="G296" s="27">
        <v>5981283485.3600006</v>
      </c>
      <c r="H296" s="39">
        <v>0.75868702942707755</v>
      </c>
      <c r="I296" s="39">
        <v>0.54132328655529227</v>
      </c>
    </row>
    <row r="297" spans="1:9" x14ac:dyDescent="0.35">
      <c r="A297" s="13" t="s">
        <v>907</v>
      </c>
      <c r="B297" s="24">
        <v>10925420690</v>
      </c>
      <c r="C297" s="24">
        <v>16337624858</v>
      </c>
      <c r="D297" s="24">
        <v>12644681168.41</v>
      </c>
      <c r="E297" s="24">
        <v>12395144071.41</v>
      </c>
      <c r="F297" s="24">
        <v>8843936782.6399994</v>
      </c>
      <c r="G297" s="24">
        <v>5981283485.3600006</v>
      </c>
      <c r="H297" s="36">
        <v>0.75868702942707755</v>
      </c>
      <c r="I297" s="36">
        <v>0.54132328655529227</v>
      </c>
    </row>
    <row r="298" spans="1:9" x14ac:dyDescent="0.35">
      <c r="A298" s="15" t="s">
        <v>1061</v>
      </c>
      <c r="B298" s="25">
        <v>5806371810</v>
      </c>
      <c r="C298" s="25">
        <v>7149091810</v>
      </c>
      <c r="D298" s="25">
        <v>4995036633</v>
      </c>
      <c r="E298" s="25">
        <v>4849422603</v>
      </c>
      <c r="F298" s="25">
        <v>3802045917</v>
      </c>
      <c r="G298" s="25">
        <v>1625673187</v>
      </c>
      <c r="H298" s="37">
        <v>0.67832708431814082</v>
      </c>
      <c r="I298" s="37">
        <v>0.5318222255422399</v>
      </c>
    </row>
    <row r="299" spans="1:9" x14ac:dyDescent="0.35">
      <c r="A299" s="7" t="s">
        <v>1191</v>
      </c>
      <c r="B299" s="26">
        <v>1865844426</v>
      </c>
      <c r="C299" s="26">
        <v>2497844426</v>
      </c>
      <c r="D299" s="26">
        <v>1894213323</v>
      </c>
      <c r="E299" s="26">
        <v>1778801173</v>
      </c>
      <c r="F299" s="26">
        <v>1763201173</v>
      </c>
      <c r="G299" s="26">
        <v>1205258000</v>
      </c>
      <c r="H299" s="38">
        <v>0.71213449263873407</v>
      </c>
      <c r="I299" s="38">
        <v>0.70588910768296187</v>
      </c>
    </row>
    <row r="300" spans="1:9" x14ac:dyDescent="0.35">
      <c r="A300" s="5" t="s">
        <v>661</v>
      </c>
      <c r="B300" s="23">
        <v>1865844426</v>
      </c>
      <c r="C300" s="23">
        <v>1865844426</v>
      </c>
      <c r="D300" s="23">
        <v>1349433173</v>
      </c>
      <c r="E300" s="23">
        <v>1349433173</v>
      </c>
      <c r="F300" s="23">
        <v>1333833173</v>
      </c>
      <c r="G300" s="23">
        <v>1205258000</v>
      </c>
      <c r="H300" s="30">
        <v>0.72322920078225217</v>
      </c>
      <c r="I300" s="30">
        <v>0.71486837509784962</v>
      </c>
    </row>
    <row r="301" spans="1:9" x14ac:dyDescent="0.35">
      <c r="A301" s="5" t="s">
        <v>646</v>
      </c>
      <c r="B301" s="23">
        <v>0</v>
      </c>
      <c r="C301" s="23">
        <v>632000000</v>
      </c>
      <c r="D301" s="23">
        <v>544780150</v>
      </c>
      <c r="E301" s="23">
        <v>429368000</v>
      </c>
      <c r="F301" s="23">
        <v>429368000</v>
      </c>
      <c r="G301" s="23">
        <v>0</v>
      </c>
      <c r="H301" s="30">
        <v>0.679379746835443</v>
      </c>
      <c r="I301" s="30">
        <v>0.679379746835443</v>
      </c>
    </row>
    <row r="302" spans="1:9" x14ac:dyDescent="0.35">
      <c r="A302" s="7" t="s">
        <v>1192</v>
      </c>
      <c r="B302" s="26">
        <v>3831946384</v>
      </c>
      <c r="C302" s="26">
        <v>4518666384</v>
      </c>
      <c r="D302" s="26">
        <v>2981913310</v>
      </c>
      <c r="E302" s="26">
        <v>2951711430</v>
      </c>
      <c r="F302" s="26">
        <v>1919934744</v>
      </c>
      <c r="G302" s="26">
        <v>301505187</v>
      </c>
      <c r="H302" s="38">
        <v>0.65322623516788492</v>
      </c>
      <c r="I302" s="38">
        <v>0.42488968665583166</v>
      </c>
    </row>
    <row r="303" spans="1:9" x14ac:dyDescent="0.35">
      <c r="A303" s="5" t="s">
        <v>49</v>
      </c>
      <c r="B303" s="23">
        <v>2335000000</v>
      </c>
      <c r="C303" s="23">
        <v>2953720000</v>
      </c>
      <c r="D303" s="23">
        <v>1657167006</v>
      </c>
      <c r="E303" s="23">
        <v>1636365126</v>
      </c>
      <c r="F303" s="23">
        <v>1468317500</v>
      </c>
      <c r="G303" s="23">
        <v>285298520</v>
      </c>
      <c r="H303" s="30">
        <v>0.5540014375093103</v>
      </c>
      <c r="I303" s="30">
        <v>0.49710788429505842</v>
      </c>
    </row>
    <row r="304" spans="1:9" x14ac:dyDescent="0.35">
      <c r="A304" s="5" t="s">
        <v>661</v>
      </c>
      <c r="B304" s="23">
        <v>1496946384</v>
      </c>
      <c r="C304" s="23">
        <v>1496946384</v>
      </c>
      <c r="D304" s="23">
        <v>1298392970</v>
      </c>
      <c r="E304" s="23">
        <v>1298392970</v>
      </c>
      <c r="F304" s="23">
        <v>434663910</v>
      </c>
      <c r="G304" s="23">
        <v>0</v>
      </c>
      <c r="H304" s="30">
        <v>0.86736103836301459</v>
      </c>
      <c r="I304" s="30">
        <v>0.29036705298591375</v>
      </c>
    </row>
    <row r="305" spans="1:9" x14ac:dyDescent="0.35">
      <c r="A305" s="5" t="s">
        <v>646</v>
      </c>
      <c r="B305" s="23">
        <v>0</v>
      </c>
      <c r="C305" s="23">
        <v>68000000</v>
      </c>
      <c r="D305" s="23">
        <v>26353334</v>
      </c>
      <c r="E305" s="23">
        <v>16953334</v>
      </c>
      <c r="F305" s="23">
        <v>16953334</v>
      </c>
      <c r="G305" s="23">
        <v>16206667</v>
      </c>
      <c r="H305" s="30">
        <v>0.24931373529411766</v>
      </c>
      <c r="I305" s="30">
        <v>0.24931373529411766</v>
      </c>
    </row>
    <row r="306" spans="1:9" x14ac:dyDescent="0.35">
      <c r="A306" s="7" t="s">
        <v>1193</v>
      </c>
      <c r="B306" s="26">
        <v>108581000</v>
      </c>
      <c r="C306" s="26">
        <v>132581000</v>
      </c>
      <c r="D306" s="26">
        <v>118910000</v>
      </c>
      <c r="E306" s="26">
        <v>118910000</v>
      </c>
      <c r="F306" s="26">
        <v>118910000</v>
      </c>
      <c r="G306" s="26">
        <v>118910000</v>
      </c>
      <c r="H306" s="38">
        <v>0.89688567743492653</v>
      </c>
      <c r="I306" s="38">
        <v>0.89688567743492653</v>
      </c>
    </row>
    <row r="307" spans="1:9" x14ac:dyDescent="0.35">
      <c r="A307" s="5" t="s">
        <v>661</v>
      </c>
      <c r="B307" s="23">
        <v>108581000</v>
      </c>
      <c r="C307" s="23">
        <v>108581000</v>
      </c>
      <c r="D307" s="23">
        <v>97420000</v>
      </c>
      <c r="E307" s="23">
        <v>97420000</v>
      </c>
      <c r="F307" s="23">
        <v>97420000</v>
      </c>
      <c r="G307" s="23">
        <v>97420000</v>
      </c>
      <c r="H307" s="30">
        <v>0.89721037750619348</v>
      </c>
      <c r="I307" s="30">
        <v>0.89721037750619348</v>
      </c>
    </row>
    <row r="308" spans="1:9" x14ac:dyDescent="0.35">
      <c r="A308" s="5" t="s">
        <v>646</v>
      </c>
      <c r="B308" s="23">
        <v>0</v>
      </c>
      <c r="C308" s="23">
        <v>24000000</v>
      </c>
      <c r="D308" s="23">
        <v>21490000</v>
      </c>
      <c r="E308" s="23">
        <v>21490000</v>
      </c>
      <c r="F308" s="23">
        <v>21490000</v>
      </c>
      <c r="G308" s="23">
        <v>21490000</v>
      </c>
      <c r="H308" s="30">
        <v>0.89541666666666664</v>
      </c>
      <c r="I308" s="30">
        <v>0.89541666666666664</v>
      </c>
    </row>
    <row r="309" spans="1:9" x14ac:dyDescent="0.35">
      <c r="A309" s="15" t="s">
        <v>1062</v>
      </c>
      <c r="B309" s="25">
        <v>2683054280</v>
      </c>
      <c r="C309" s="25">
        <v>3224656140.0299997</v>
      </c>
      <c r="D309" s="25">
        <v>2823137313.9099998</v>
      </c>
      <c r="E309" s="25">
        <v>2719214246.9099998</v>
      </c>
      <c r="F309" s="25">
        <v>1768927912.5799999</v>
      </c>
      <c r="G309" s="25">
        <v>1085394012.3</v>
      </c>
      <c r="H309" s="37">
        <v>0.84325711915587453</v>
      </c>
      <c r="I309" s="37">
        <v>0.54856326869119854</v>
      </c>
    </row>
    <row r="310" spans="1:9" x14ac:dyDescent="0.35">
      <c r="A310" s="7" t="s">
        <v>1194</v>
      </c>
      <c r="B310" s="26">
        <v>2683054275</v>
      </c>
      <c r="C310" s="26">
        <v>3224656135.0299997</v>
      </c>
      <c r="D310" s="26">
        <v>2823137313.9099998</v>
      </c>
      <c r="E310" s="26">
        <v>2719214246.9099998</v>
      </c>
      <c r="F310" s="26">
        <v>1768927912.5799999</v>
      </c>
      <c r="G310" s="26">
        <v>1085394012.3</v>
      </c>
      <c r="H310" s="38">
        <v>0.8432571204633893</v>
      </c>
      <c r="I310" s="38">
        <v>0.54856326954177492</v>
      </c>
    </row>
    <row r="311" spans="1:9" x14ac:dyDescent="0.35">
      <c r="A311" s="5" t="s">
        <v>49</v>
      </c>
      <c r="B311" s="23">
        <v>2354996397</v>
      </c>
      <c r="C311" s="23">
        <v>2354996397</v>
      </c>
      <c r="D311" s="23">
        <v>1987353238.8199999</v>
      </c>
      <c r="E311" s="23">
        <v>1897832502.01</v>
      </c>
      <c r="F311" s="23">
        <v>1095273812.5799999</v>
      </c>
      <c r="G311" s="23">
        <v>1043386512.3</v>
      </c>
      <c r="H311" s="30">
        <v>0.80587490682687446</v>
      </c>
      <c r="I311" s="30">
        <v>0.46508513302833726</v>
      </c>
    </row>
    <row r="312" spans="1:9" x14ac:dyDescent="0.35">
      <c r="A312" s="5" t="s">
        <v>661</v>
      </c>
      <c r="B312" s="23">
        <v>319000000</v>
      </c>
      <c r="C312" s="23">
        <v>319000000</v>
      </c>
      <c r="D312" s="23">
        <v>289736685.31999999</v>
      </c>
      <c r="E312" s="23">
        <v>279779884.89999998</v>
      </c>
      <c r="F312" s="23">
        <v>132052240</v>
      </c>
      <c r="G312" s="23">
        <v>42007500</v>
      </c>
      <c r="H312" s="30">
        <v>0.8770529307210031</v>
      </c>
      <c r="I312" s="30">
        <v>0.41395686520376174</v>
      </c>
    </row>
    <row r="313" spans="1:9" x14ac:dyDescent="0.35">
      <c r="A313" s="5" t="s">
        <v>662</v>
      </c>
      <c r="B313" s="23">
        <v>9057878</v>
      </c>
      <c r="C313" s="23">
        <v>9057878</v>
      </c>
      <c r="D313" s="23">
        <v>4445529.7699999996</v>
      </c>
      <c r="E313" s="23">
        <v>0</v>
      </c>
      <c r="F313" s="23">
        <v>0</v>
      </c>
      <c r="G313" s="23">
        <v>0</v>
      </c>
      <c r="H313" s="30">
        <v>0</v>
      </c>
      <c r="I313" s="30">
        <v>0</v>
      </c>
    </row>
    <row r="314" spans="1:9" x14ac:dyDescent="0.35">
      <c r="A314" s="5" t="s">
        <v>646</v>
      </c>
      <c r="B314" s="23">
        <v>0</v>
      </c>
      <c r="C314" s="23">
        <v>541601860.02999997</v>
      </c>
      <c r="D314" s="23">
        <v>541601860</v>
      </c>
      <c r="E314" s="23">
        <v>541601860</v>
      </c>
      <c r="F314" s="23">
        <v>541601860</v>
      </c>
      <c r="G314" s="23">
        <v>0</v>
      </c>
      <c r="H314" s="30">
        <v>0.99999999994460886</v>
      </c>
      <c r="I314" s="30">
        <v>0.99999999994460886</v>
      </c>
    </row>
    <row r="315" spans="1:9" x14ac:dyDescent="0.35">
      <c r="A315" s="7" t="s">
        <v>1195</v>
      </c>
      <c r="B315" s="26">
        <v>2</v>
      </c>
      <c r="C315" s="26">
        <v>2</v>
      </c>
      <c r="D315" s="26">
        <v>0</v>
      </c>
      <c r="E315" s="26">
        <v>0</v>
      </c>
      <c r="F315" s="26">
        <v>0</v>
      </c>
      <c r="G315" s="26">
        <v>0</v>
      </c>
      <c r="H315" s="38">
        <v>0</v>
      </c>
      <c r="I315" s="38">
        <v>0</v>
      </c>
    </row>
    <row r="316" spans="1:9" x14ac:dyDescent="0.35">
      <c r="A316" s="5" t="s">
        <v>662</v>
      </c>
      <c r="B316" s="23">
        <v>2</v>
      </c>
      <c r="C316" s="23">
        <v>2</v>
      </c>
      <c r="D316" s="23">
        <v>0</v>
      </c>
      <c r="E316" s="23">
        <v>0</v>
      </c>
      <c r="F316" s="23">
        <v>0</v>
      </c>
      <c r="G316" s="23">
        <v>0</v>
      </c>
      <c r="H316" s="30">
        <v>0</v>
      </c>
      <c r="I316" s="30">
        <v>0</v>
      </c>
    </row>
    <row r="317" spans="1:9" x14ac:dyDescent="0.35">
      <c r="A317" s="7" t="s">
        <v>1196</v>
      </c>
      <c r="B317" s="26">
        <v>3</v>
      </c>
      <c r="C317" s="26">
        <v>3</v>
      </c>
      <c r="D317" s="26">
        <v>0</v>
      </c>
      <c r="E317" s="26">
        <v>0</v>
      </c>
      <c r="F317" s="26">
        <v>0</v>
      </c>
      <c r="G317" s="26">
        <v>0</v>
      </c>
      <c r="H317" s="38">
        <v>0</v>
      </c>
      <c r="I317" s="38">
        <v>0</v>
      </c>
    </row>
    <row r="318" spans="1:9" x14ac:dyDescent="0.35">
      <c r="A318" s="5" t="s">
        <v>49</v>
      </c>
      <c r="B318" s="23">
        <v>3</v>
      </c>
      <c r="C318" s="23">
        <v>3</v>
      </c>
      <c r="D318" s="23">
        <v>0</v>
      </c>
      <c r="E318" s="23">
        <v>0</v>
      </c>
      <c r="F318" s="23">
        <v>0</v>
      </c>
      <c r="G318" s="23">
        <v>0</v>
      </c>
      <c r="H318" s="30">
        <v>0</v>
      </c>
      <c r="I318" s="30">
        <v>0</v>
      </c>
    </row>
    <row r="319" spans="1:9" x14ac:dyDescent="0.35">
      <c r="A319" s="15" t="s">
        <v>1060</v>
      </c>
      <c r="B319" s="25">
        <v>2435994600</v>
      </c>
      <c r="C319" s="25">
        <v>5963876907.9700003</v>
      </c>
      <c r="D319" s="25">
        <v>4826507221.5</v>
      </c>
      <c r="E319" s="25">
        <v>4826507221.5</v>
      </c>
      <c r="F319" s="25">
        <v>3272962953.0599999</v>
      </c>
      <c r="G319" s="25">
        <v>3270216286.0599999</v>
      </c>
      <c r="H319" s="37">
        <v>0.80929021439895188</v>
      </c>
      <c r="I319" s="37">
        <v>0.54879787151308923</v>
      </c>
    </row>
    <row r="320" spans="1:9" x14ac:dyDescent="0.35">
      <c r="A320" s="7" t="s">
        <v>1197</v>
      </c>
      <c r="B320" s="26">
        <v>1</v>
      </c>
      <c r="C320" s="26">
        <v>2703792507</v>
      </c>
      <c r="D320" s="26">
        <v>1717280000</v>
      </c>
      <c r="E320" s="26">
        <v>1717280000</v>
      </c>
      <c r="F320" s="26">
        <v>1545552000</v>
      </c>
      <c r="G320" s="26">
        <v>1545552000</v>
      </c>
      <c r="H320" s="38">
        <v>0.63513749503855699</v>
      </c>
      <c r="I320" s="38">
        <v>0.5716237455347013</v>
      </c>
    </row>
    <row r="321" spans="1:9" x14ac:dyDescent="0.35">
      <c r="A321" s="5" t="s">
        <v>49</v>
      </c>
      <c r="B321" s="23">
        <v>1</v>
      </c>
      <c r="C321" s="23">
        <v>1</v>
      </c>
      <c r="D321" s="23">
        <v>0</v>
      </c>
      <c r="E321" s="23">
        <v>0</v>
      </c>
      <c r="F321" s="23">
        <v>0</v>
      </c>
      <c r="G321" s="23">
        <v>0</v>
      </c>
      <c r="H321" s="30">
        <v>0</v>
      </c>
      <c r="I321" s="30">
        <v>0</v>
      </c>
    </row>
    <row r="322" spans="1:9" x14ac:dyDescent="0.35">
      <c r="A322" s="5" t="s">
        <v>661</v>
      </c>
      <c r="B322" s="23">
        <v>0</v>
      </c>
      <c r="C322" s="23">
        <v>986512506</v>
      </c>
      <c r="D322" s="23">
        <v>0</v>
      </c>
      <c r="E322" s="23">
        <v>0</v>
      </c>
      <c r="F322" s="23">
        <v>0</v>
      </c>
      <c r="G322" s="23">
        <v>0</v>
      </c>
      <c r="H322" s="30">
        <v>0</v>
      </c>
      <c r="I322" s="30">
        <v>0</v>
      </c>
    </row>
    <row r="323" spans="1:9" x14ac:dyDescent="0.35">
      <c r="A323" s="5" t="s">
        <v>646</v>
      </c>
      <c r="B323" s="23">
        <v>0</v>
      </c>
      <c r="C323" s="23">
        <v>82964134</v>
      </c>
      <c r="D323" s="23">
        <v>82964134</v>
      </c>
      <c r="E323" s="23">
        <v>82964134</v>
      </c>
      <c r="F323" s="23">
        <v>0</v>
      </c>
      <c r="G323" s="23">
        <v>0</v>
      </c>
      <c r="H323" s="30">
        <v>1</v>
      </c>
      <c r="I323" s="30">
        <v>0</v>
      </c>
    </row>
    <row r="324" spans="1:9" x14ac:dyDescent="0.35">
      <c r="A324" s="5" t="s">
        <v>658</v>
      </c>
      <c r="B324" s="23">
        <v>0</v>
      </c>
      <c r="C324" s="23">
        <v>399921773.56999999</v>
      </c>
      <c r="D324" s="23">
        <v>399921773.56999999</v>
      </c>
      <c r="E324" s="23">
        <v>399921773.56999999</v>
      </c>
      <c r="F324" s="23">
        <v>323163742.56999999</v>
      </c>
      <c r="G324" s="23">
        <v>323163742.56999999</v>
      </c>
      <c r="H324" s="30">
        <v>1</v>
      </c>
      <c r="I324" s="30">
        <v>0.80806738699220959</v>
      </c>
    </row>
    <row r="325" spans="1:9" x14ac:dyDescent="0.35">
      <c r="A325" s="5" t="s">
        <v>659</v>
      </c>
      <c r="B325" s="23">
        <v>0</v>
      </c>
      <c r="C325" s="23">
        <v>12005835</v>
      </c>
      <c r="D325" s="23">
        <v>12005835</v>
      </c>
      <c r="E325" s="23">
        <v>12005835</v>
      </c>
      <c r="F325" s="23">
        <v>0</v>
      </c>
      <c r="G325" s="23">
        <v>0</v>
      </c>
      <c r="H325" s="30">
        <v>1</v>
      </c>
      <c r="I325" s="30">
        <v>0</v>
      </c>
    </row>
    <row r="326" spans="1:9" x14ac:dyDescent="0.35">
      <c r="A326" s="5" t="s">
        <v>660</v>
      </c>
      <c r="B326" s="23">
        <v>0</v>
      </c>
      <c r="C326" s="23">
        <v>1222388257.4300001</v>
      </c>
      <c r="D326" s="23">
        <v>1222388257.4300001</v>
      </c>
      <c r="E326" s="23">
        <v>1222388257.4300001</v>
      </c>
      <c r="F326" s="23">
        <v>1222388257.4300001</v>
      </c>
      <c r="G326" s="23">
        <v>1222388257.4300001</v>
      </c>
      <c r="H326" s="30">
        <v>1</v>
      </c>
      <c r="I326" s="30">
        <v>1</v>
      </c>
    </row>
    <row r="327" spans="1:9" x14ac:dyDescent="0.35">
      <c r="A327" s="7" t="s">
        <v>1198</v>
      </c>
      <c r="B327" s="26">
        <v>298950299</v>
      </c>
      <c r="C327" s="26">
        <v>318785004</v>
      </c>
      <c r="D327" s="26">
        <v>299860000</v>
      </c>
      <c r="E327" s="26">
        <v>299860000</v>
      </c>
      <c r="F327" s="26">
        <v>298860000</v>
      </c>
      <c r="G327" s="26">
        <v>296113333</v>
      </c>
      <c r="H327" s="38">
        <v>0.94063395780059966</v>
      </c>
      <c r="I327" s="38">
        <v>0.93749704738306949</v>
      </c>
    </row>
    <row r="328" spans="1:9" x14ac:dyDescent="0.35">
      <c r="A328" s="5" t="s">
        <v>49</v>
      </c>
      <c r="B328" s="23">
        <v>244891039</v>
      </c>
      <c r="C328" s="23">
        <v>244891039</v>
      </c>
      <c r="D328" s="23">
        <v>244800000</v>
      </c>
      <c r="E328" s="23">
        <v>244800000</v>
      </c>
      <c r="F328" s="23">
        <v>244800000</v>
      </c>
      <c r="G328" s="23">
        <v>244800000</v>
      </c>
      <c r="H328" s="30">
        <v>0.99962824691188479</v>
      </c>
      <c r="I328" s="30">
        <v>0.99962824691188479</v>
      </c>
    </row>
    <row r="329" spans="1:9" x14ac:dyDescent="0.35">
      <c r="A329" s="5" t="s">
        <v>661</v>
      </c>
      <c r="B329" s="23">
        <v>47694300</v>
      </c>
      <c r="C329" s="23">
        <v>47694300</v>
      </c>
      <c r="D329" s="23">
        <v>33413333</v>
      </c>
      <c r="E329" s="23">
        <v>33413333</v>
      </c>
      <c r="F329" s="23">
        <v>33413333</v>
      </c>
      <c r="G329" s="23">
        <v>33413333</v>
      </c>
      <c r="H329" s="30">
        <v>0.70057287768140009</v>
      </c>
      <c r="I329" s="30">
        <v>0.70057287768140009</v>
      </c>
    </row>
    <row r="330" spans="1:9" x14ac:dyDescent="0.35">
      <c r="A330" s="5" t="s">
        <v>662</v>
      </c>
      <c r="B330" s="23">
        <v>6364960</v>
      </c>
      <c r="C330" s="23">
        <v>6364960</v>
      </c>
      <c r="D330" s="23">
        <v>6364960</v>
      </c>
      <c r="E330" s="23">
        <v>6364960</v>
      </c>
      <c r="F330" s="23">
        <v>6364960</v>
      </c>
      <c r="G330" s="23">
        <v>5150000</v>
      </c>
      <c r="H330" s="30">
        <v>1</v>
      </c>
      <c r="I330" s="30">
        <v>1</v>
      </c>
    </row>
    <row r="331" spans="1:9" x14ac:dyDescent="0.35">
      <c r="A331" s="5" t="s">
        <v>646</v>
      </c>
      <c r="B331" s="23">
        <v>0</v>
      </c>
      <c r="C331" s="23">
        <v>19834705</v>
      </c>
      <c r="D331" s="23">
        <v>15281707</v>
      </c>
      <c r="E331" s="23">
        <v>15281707</v>
      </c>
      <c r="F331" s="23">
        <v>14281707</v>
      </c>
      <c r="G331" s="23">
        <v>12750000</v>
      </c>
      <c r="H331" s="30">
        <v>0.7704529510270004</v>
      </c>
      <c r="I331" s="30">
        <v>0.72003626976050317</v>
      </c>
    </row>
    <row r="332" spans="1:9" x14ac:dyDescent="0.35">
      <c r="A332" s="7" t="s">
        <v>1199</v>
      </c>
      <c r="B332" s="26">
        <v>2137044300</v>
      </c>
      <c r="C332" s="26">
        <v>2941299396.9700003</v>
      </c>
      <c r="D332" s="26">
        <v>2809367221.5</v>
      </c>
      <c r="E332" s="26">
        <v>2809367221.5</v>
      </c>
      <c r="F332" s="26">
        <v>1428550953.0599999</v>
      </c>
      <c r="G332" s="26">
        <v>1428550953.0599999</v>
      </c>
      <c r="H332" s="38">
        <v>0.95514493505628462</v>
      </c>
      <c r="I332" s="38">
        <v>0.48568702476586761</v>
      </c>
    </row>
    <row r="333" spans="1:9" x14ac:dyDescent="0.35">
      <c r="A333" s="5" t="s">
        <v>49</v>
      </c>
      <c r="B333" s="23">
        <v>1600000000</v>
      </c>
      <c r="C333" s="23">
        <v>1600000000</v>
      </c>
      <c r="D333" s="23">
        <v>1600000000</v>
      </c>
      <c r="E333" s="23">
        <v>1600000000</v>
      </c>
      <c r="F333" s="23">
        <v>1056948272.0599999</v>
      </c>
      <c r="G333" s="23">
        <v>1056948272.0599999</v>
      </c>
      <c r="H333" s="30">
        <v>1</v>
      </c>
      <c r="I333" s="30">
        <v>0.6605926700375</v>
      </c>
    </row>
    <row r="334" spans="1:9" x14ac:dyDescent="0.35">
      <c r="A334" s="5" t="s">
        <v>661</v>
      </c>
      <c r="B334" s="23">
        <v>537044300</v>
      </c>
      <c r="C334" s="23">
        <v>537044300</v>
      </c>
      <c r="D334" s="23">
        <v>536542000</v>
      </c>
      <c r="E334" s="23">
        <v>536542000</v>
      </c>
      <c r="F334" s="23">
        <v>96000000</v>
      </c>
      <c r="G334" s="23">
        <v>96000000</v>
      </c>
      <c r="H334" s="30">
        <v>0.99906469540780896</v>
      </c>
      <c r="I334" s="30">
        <v>0.17875620316610752</v>
      </c>
    </row>
    <row r="335" spans="1:9" x14ac:dyDescent="0.35">
      <c r="A335" s="5" t="s">
        <v>646</v>
      </c>
      <c r="B335" s="23">
        <v>0</v>
      </c>
      <c r="C335" s="23">
        <v>804255096.97000003</v>
      </c>
      <c r="D335" s="23">
        <v>672825221.5</v>
      </c>
      <c r="E335" s="23">
        <v>672825221.5</v>
      </c>
      <c r="F335" s="23">
        <v>275602681</v>
      </c>
      <c r="G335" s="23">
        <v>275602681</v>
      </c>
      <c r="H335" s="30">
        <v>0.83658185572568078</v>
      </c>
      <c r="I335" s="30">
        <v>0.34268067686275466</v>
      </c>
    </row>
    <row r="336" spans="1:9" x14ac:dyDescent="0.35">
      <c r="A336" s="12" t="s">
        <v>1111</v>
      </c>
      <c r="B336" s="28">
        <v>2334016628</v>
      </c>
      <c r="C336" s="28">
        <v>3953783897.23</v>
      </c>
      <c r="D336" s="28">
        <v>2005242566</v>
      </c>
      <c r="E336" s="28">
        <v>1445624068</v>
      </c>
      <c r="F336" s="28">
        <v>1366617588</v>
      </c>
      <c r="G336" s="28">
        <v>1336610548</v>
      </c>
      <c r="H336" s="40">
        <v>0.36563052143866448</v>
      </c>
      <c r="I336" s="40">
        <v>0.34564802313992049</v>
      </c>
    </row>
    <row r="337" spans="1:9" x14ac:dyDescent="0.35">
      <c r="A337" s="6" t="s">
        <v>906</v>
      </c>
      <c r="B337" s="27">
        <v>2334016628</v>
      </c>
      <c r="C337" s="27">
        <v>3953783897.23</v>
      </c>
      <c r="D337" s="27">
        <v>2005242566</v>
      </c>
      <c r="E337" s="27">
        <v>1445624068</v>
      </c>
      <c r="F337" s="27">
        <v>1366617588</v>
      </c>
      <c r="G337" s="27">
        <v>1336610548</v>
      </c>
      <c r="H337" s="39">
        <v>0.36563052143866448</v>
      </c>
      <c r="I337" s="39">
        <v>0.34564802313992049</v>
      </c>
    </row>
    <row r="338" spans="1:9" x14ac:dyDescent="0.35">
      <c r="A338" s="13" t="s">
        <v>994</v>
      </c>
      <c r="B338" s="24">
        <v>2334016628</v>
      </c>
      <c r="C338" s="24">
        <v>3953783897.23</v>
      </c>
      <c r="D338" s="24">
        <v>2005242566</v>
      </c>
      <c r="E338" s="24">
        <v>1445624068</v>
      </c>
      <c r="F338" s="24">
        <v>1366617588</v>
      </c>
      <c r="G338" s="24">
        <v>1336610548</v>
      </c>
      <c r="H338" s="36">
        <v>0.36563052143866448</v>
      </c>
      <c r="I338" s="36">
        <v>0.34564802313992049</v>
      </c>
    </row>
    <row r="339" spans="1:9" x14ac:dyDescent="0.35">
      <c r="A339" s="15" t="s">
        <v>996</v>
      </c>
      <c r="B339" s="25">
        <v>2284016627</v>
      </c>
      <c r="C339" s="25">
        <v>2326621396.23</v>
      </c>
      <c r="D339" s="25">
        <v>949242566</v>
      </c>
      <c r="E339" s="25">
        <v>345624068</v>
      </c>
      <c r="F339" s="25">
        <v>266617588</v>
      </c>
      <c r="G339" s="25">
        <v>236610548</v>
      </c>
      <c r="H339" s="37">
        <v>0.14855191676653567</v>
      </c>
      <c r="I339" s="37">
        <v>0.11459431621836735</v>
      </c>
    </row>
    <row r="340" spans="1:9" x14ac:dyDescent="0.35">
      <c r="A340" s="7" t="s">
        <v>1200</v>
      </c>
      <c r="B340" s="26">
        <v>2284016627</v>
      </c>
      <c r="C340" s="26">
        <v>2326621396.23</v>
      </c>
      <c r="D340" s="26">
        <v>949242566</v>
      </c>
      <c r="E340" s="26">
        <v>345624068</v>
      </c>
      <c r="F340" s="26">
        <v>266617588</v>
      </c>
      <c r="G340" s="26">
        <v>236610548</v>
      </c>
      <c r="H340" s="38">
        <v>0.14855191676653567</v>
      </c>
      <c r="I340" s="38">
        <v>0.11459431621836735</v>
      </c>
    </row>
    <row r="341" spans="1:9" x14ac:dyDescent="0.35">
      <c r="A341" s="5" t="s">
        <v>49</v>
      </c>
      <c r="B341" s="23">
        <v>2088612467</v>
      </c>
      <c r="C341" s="23">
        <v>1300949967</v>
      </c>
      <c r="D341" s="23">
        <v>949242566</v>
      </c>
      <c r="E341" s="23">
        <v>345624068</v>
      </c>
      <c r="F341" s="23">
        <v>266617588</v>
      </c>
      <c r="G341" s="23">
        <v>236610548</v>
      </c>
      <c r="H341" s="30">
        <v>0.26567053058697682</v>
      </c>
      <c r="I341" s="30">
        <v>0.20494069315734106</v>
      </c>
    </row>
    <row r="342" spans="1:9" x14ac:dyDescent="0.35">
      <c r="A342" s="5" t="s">
        <v>678</v>
      </c>
      <c r="B342" s="23">
        <v>187421000</v>
      </c>
      <c r="C342" s="23">
        <v>187421000</v>
      </c>
      <c r="D342" s="23">
        <v>0</v>
      </c>
      <c r="E342" s="23">
        <v>0</v>
      </c>
      <c r="F342" s="23">
        <v>0</v>
      </c>
      <c r="G342" s="23">
        <v>0</v>
      </c>
      <c r="H342" s="30">
        <v>0</v>
      </c>
      <c r="I342" s="30">
        <v>0</v>
      </c>
    </row>
    <row r="343" spans="1:9" x14ac:dyDescent="0.35">
      <c r="A343" s="5" t="s">
        <v>681</v>
      </c>
      <c r="B343" s="23">
        <v>7983160</v>
      </c>
      <c r="C343" s="23">
        <v>7983160</v>
      </c>
      <c r="D343" s="23">
        <v>0</v>
      </c>
      <c r="E343" s="23">
        <v>0</v>
      </c>
      <c r="F343" s="23">
        <v>0</v>
      </c>
      <c r="G343" s="23">
        <v>0</v>
      </c>
      <c r="H343" s="30">
        <v>0</v>
      </c>
      <c r="I343" s="30">
        <v>0</v>
      </c>
    </row>
    <row r="344" spans="1:9" x14ac:dyDescent="0.35">
      <c r="A344" s="5" t="s">
        <v>677</v>
      </c>
      <c r="B344" s="23">
        <v>0</v>
      </c>
      <c r="C344" s="23">
        <v>15890000.23</v>
      </c>
      <c r="D344" s="23">
        <v>0</v>
      </c>
      <c r="E344" s="23">
        <v>0</v>
      </c>
      <c r="F344" s="23">
        <v>0</v>
      </c>
      <c r="G344" s="23">
        <v>0</v>
      </c>
      <c r="H344" s="30">
        <v>0</v>
      </c>
      <c r="I344" s="30">
        <v>0</v>
      </c>
    </row>
    <row r="345" spans="1:9" x14ac:dyDescent="0.35">
      <c r="A345" s="5" t="s">
        <v>682</v>
      </c>
      <c r="B345" s="23">
        <v>0</v>
      </c>
      <c r="C345" s="23">
        <v>58134942.530000001</v>
      </c>
      <c r="D345" s="23">
        <v>0</v>
      </c>
      <c r="E345" s="23">
        <v>0</v>
      </c>
      <c r="F345" s="23">
        <v>0</v>
      </c>
      <c r="G345" s="23">
        <v>0</v>
      </c>
      <c r="H345" s="30">
        <v>0</v>
      </c>
      <c r="I345" s="30">
        <v>0</v>
      </c>
    </row>
    <row r="346" spans="1:9" x14ac:dyDescent="0.35">
      <c r="A346" s="5" t="s">
        <v>671</v>
      </c>
      <c r="B346" s="23">
        <v>0</v>
      </c>
      <c r="C346" s="23">
        <v>756242326.47000003</v>
      </c>
      <c r="D346" s="23">
        <v>0</v>
      </c>
      <c r="E346" s="23">
        <v>0</v>
      </c>
      <c r="F346" s="23">
        <v>0</v>
      </c>
      <c r="G346" s="23">
        <v>0</v>
      </c>
      <c r="H346" s="30">
        <v>0</v>
      </c>
      <c r="I346" s="30">
        <v>0</v>
      </c>
    </row>
    <row r="347" spans="1:9" x14ac:dyDescent="0.35">
      <c r="A347" s="5" t="s">
        <v>674</v>
      </c>
      <c r="B347" s="23">
        <v>0</v>
      </c>
      <c r="C347" s="23">
        <v>0</v>
      </c>
      <c r="D347" s="23">
        <v>0</v>
      </c>
      <c r="E347" s="23">
        <v>0</v>
      </c>
      <c r="F347" s="23">
        <v>0</v>
      </c>
      <c r="G347" s="23">
        <v>0</v>
      </c>
      <c r="H347" s="30">
        <v>0</v>
      </c>
      <c r="I347" s="30">
        <v>0</v>
      </c>
    </row>
    <row r="348" spans="1:9" x14ac:dyDescent="0.35">
      <c r="A348" s="5" t="s">
        <v>676</v>
      </c>
      <c r="B348" s="23">
        <v>0</v>
      </c>
      <c r="C348" s="23">
        <v>0</v>
      </c>
      <c r="D348" s="23">
        <v>0</v>
      </c>
      <c r="E348" s="23">
        <v>0</v>
      </c>
      <c r="F348" s="23">
        <v>0</v>
      </c>
      <c r="G348" s="23">
        <v>0</v>
      </c>
      <c r="H348" s="30">
        <v>0</v>
      </c>
      <c r="I348" s="30">
        <v>0</v>
      </c>
    </row>
    <row r="349" spans="1:9" x14ac:dyDescent="0.35">
      <c r="A349" s="15" t="s">
        <v>1063</v>
      </c>
      <c r="B349" s="25">
        <v>50000000</v>
      </c>
      <c r="C349" s="25">
        <v>1627162500</v>
      </c>
      <c r="D349" s="25">
        <v>1056000000</v>
      </c>
      <c r="E349" s="25">
        <v>1100000000</v>
      </c>
      <c r="F349" s="25">
        <v>1100000000</v>
      </c>
      <c r="G349" s="25">
        <v>1100000000</v>
      </c>
      <c r="H349" s="37">
        <v>0.67602344572223116</v>
      </c>
      <c r="I349" s="37">
        <v>0.67602344572223116</v>
      </c>
    </row>
    <row r="350" spans="1:9" x14ac:dyDescent="0.35">
      <c r="A350" s="7" t="s">
        <v>1201</v>
      </c>
      <c r="B350" s="26">
        <v>50000000</v>
      </c>
      <c r="C350" s="26">
        <v>1627162500</v>
      </c>
      <c r="D350" s="26">
        <v>1056000000</v>
      </c>
      <c r="E350" s="26">
        <v>1100000000</v>
      </c>
      <c r="F350" s="26">
        <v>1100000000</v>
      </c>
      <c r="G350" s="26">
        <v>1100000000</v>
      </c>
      <c r="H350" s="38">
        <v>0.67602344572223116</v>
      </c>
      <c r="I350" s="38">
        <v>0.67602344572223116</v>
      </c>
    </row>
    <row r="351" spans="1:9" x14ac:dyDescent="0.35">
      <c r="A351" s="5" t="s">
        <v>49</v>
      </c>
      <c r="B351" s="23">
        <v>50000000</v>
      </c>
      <c r="C351" s="23">
        <v>837662500</v>
      </c>
      <c r="D351" s="23">
        <v>743662500</v>
      </c>
      <c r="E351" s="23">
        <v>787662500</v>
      </c>
      <c r="F351" s="23">
        <v>787662500</v>
      </c>
      <c r="G351" s="23">
        <v>787662500</v>
      </c>
      <c r="H351" s="30">
        <v>0.94031008908719205</v>
      </c>
      <c r="I351" s="30">
        <v>0.94031008908719205</v>
      </c>
    </row>
    <row r="352" spans="1:9" x14ac:dyDescent="0.35">
      <c r="A352" s="5" t="s">
        <v>674</v>
      </c>
      <c r="B352" s="23">
        <v>0</v>
      </c>
      <c r="C352" s="23">
        <v>394380762.88</v>
      </c>
      <c r="D352" s="23">
        <v>312337500</v>
      </c>
      <c r="E352" s="23">
        <v>312337500</v>
      </c>
      <c r="F352" s="23">
        <v>312337500</v>
      </c>
      <c r="G352" s="23">
        <v>312337500</v>
      </c>
      <c r="H352" s="30">
        <v>0.79196940976311347</v>
      </c>
      <c r="I352" s="30">
        <v>0.79196940976311347</v>
      </c>
    </row>
    <row r="353" spans="1:9" x14ac:dyDescent="0.35">
      <c r="A353" s="5" t="s">
        <v>676</v>
      </c>
      <c r="B353" s="23">
        <v>0</v>
      </c>
      <c r="C353" s="23">
        <v>395119237.12</v>
      </c>
      <c r="D353" s="23">
        <v>0</v>
      </c>
      <c r="E353" s="23">
        <v>0</v>
      </c>
      <c r="F353" s="23">
        <v>0</v>
      </c>
      <c r="G353" s="23">
        <v>0</v>
      </c>
      <c r="H353" s="30">
        <v>0</v>
      </c>
      <c r="I353" s="30">
        <v>0</v>
      </c>
    </row>
    <row r="354" spans="1:9" x14ac:dyDescent="0.35">
      <c r="A354" s="15" t="s">
        <v>1064</v>
      </c>
      <c r="B354" s="25">
        <v>1</v>
      </c>
      <c r="C354" s="25">
        <v>1</v>
      </c>
      <c r="D354" s="25">
        <v>0</v>
      </c>
      <c r="E354" s="25">
        <v>0</v>
      </c>
      <c r="F354" s="25">
        <v>0</v>
      </c>
      <c r="G354" s="25">
        <v>0</v>
      </c>
      <c r="H354" s="37">
        <v>0</v>
      </c>
      <c r="I354" s="37">
        <v>0</v>
      </c>
    </row>
    <row r="355" spans="1:9" x14ac:dyDescent="0.35">
      <c r="A355" s="7" t="s">
        <v>1202</v>
      </c>
      <c r="B355" s="26">
        <v>1</v>
      </c>
      <c r="C355" s="26">
        <v>1</v>
      </c>
      <c r="D355" s="26">
        <v>0</v>
      </c>
      <c r="E355" s="26">
        <v>0</v>
      </c>
      <c r="F355" s="26">
        <v>0</v>
      </c>
      <c r="G355" s="26">
        <v>0</v>
      </c>
      <c r="H355" s="38">
        <v>0</v>
      </c>
      <c r="I355" s="38">
        <v>0</v>
      </c>
    </row>
    <row r="356" spans="1:9" x14ac:dyDescent="0.35">
      <c r="A356" s="5" t="s">
        <v>49</v>
      </c>
      <c r="B356" s="23">
        <v>1</v>
      </c>
      <c r="C356" s="23">
        <v>1</v>
      </c>
      <c r="D356" s="23">
        <v>0</v>
      </c>
      <c r="E356" s="23">
        <v>0</v>
      </c>
      <c r="F356" s="23">
        <v>0</v>
      </c>
      <c r="G356" s="23">
        <v>0</v>
      </c>
      <c r="H356" s="30">
        <v>0</v>
      </c>
      <c r="I356" s="30">
        <v>0</v>
      </c>
    </row>
    <row r="357" spans="1:9" x14ac:dyDescent="0.35">
      <c r="A357" s="12" t="s">
        <v>1112</v>
      </c>
      <c r="B357" s="28">
        <v>2770000001</v>
      </c>
      <c r="C357" s="28">
        <v>2770000001</v>
      </c>
      <c r="D357" s="28">
        <v>2479275000</v>
      </c>
      <c r="E357" s="28">
        <v>2268268229.1300001</v>
      </c>
      <c r="F357" s="28">
        <v>2230214955.9200001</v>
      </c>
      <c r="G357" s="28">
        <v>2157358329.3299999</v>
      </c>
      <c r="H357" s="40">
        <v>0.81886939650221324</v>
      </c>
      <c r="I357" s="40">
        <v>0.80513175274904991</v>
      </c>
    </row>
    <row r="358" spans="1:9" x14ac:dyDescent="0.35">
      <c r="A358" s="6" t="s">
        <v>933</v>
      </c>
      <c r="B358" s="27">
        <v>2770000001</v>
      </c>
      <c r="C358" s="27">
        <v>2770000001</v>
      </c>
      <c r="D358" s="27">
        <v>2479275000</v>
      </c>
      <c r="E358" s="27">
        <v>2268268229.1300001</v>
      </c>
      <c r="F358" s="27">
        <v>2230214955.9200001</v>
      </c>
      <c r="G358" s="27">
        <v>2157358329.3299999</v>
      </c>
      <c r="H358" s="39">
        <v>0.81886939650221324</v>
      </c>
      <c r="I358" s="39">
        <v>0.80513175274904991</v>
      </c>
    </row>
    <row r="359" spans="1:9" x14ac:dyDescent="0.35">
      <c r="A359" s="13" t="s">
        <v>982</v>
      </c>
      <c r="B359" s="24">
        <v>1</v>
      </c>
      <c r="C359" s="24">
        <v>1</v>
      </c>
      <c r="D359" s="24">
        <v>0</v>
      </c>
      <c r="E359" s="24">
        <v>0</v>
      </c>
      <c r="F359" s="24">
        <v>0</v>
      </c>
      <c r="G359" s="24">
        <v>0</v>
      </c>
      <c r="H359" s="36">
        <v>0</v>
      </c>
      <c r="I359" s="36">
        <v>0</v>
      </c>
    </row>
    <row r="360" spans="1:9" x14ac:dyDescent="0.35">
      <c r="A360" s="15" t="s">
        <v>1072</v>
      </c>
      <c r="B360" s="25">
        <v>1</v>
      </c>
      <c r="C360" s="25">
        <v>1</v>
      </c>
      <c r="D360" s="25">
        <v>0</v>
      </c>
      <c r="E360" s="25">
        <v>0</v>
      </c>
      <c r="F360" s="25">
        <v>0</v>
      </c>
      <c r="G360" s="25">
        <v>0</v>
      </c>
      <c r="H360" s="37">
        <v>0</v>
      </c>
      <c r="I360" s="37">
        <v>0</v>
      </c>
    </row>
    <row r="361" spans="1:9" x14ac:dyDescent="0.35">
      <c r="A361" s="7" t="s">
        <v>1203</v>
      </c>
      <c r="B361" s="26">
        <v>1</v>
      </c>
      <c r="C361" s="26">
        <v>1</v>
      </c>
      <c r="D361" s="26">
        <v>0</v>
      </c>
      <c r="E361" s="26">
        <v>0</v>
      </c>
      <c r="F361" s="26">
        <v>0</v>
      </c>
      <c r="G361" s="26">
        <v>0</v>
      </c>
      <c r="H361" s="38">
        <v>0</v>
      </c>
      <c r="I361" s="38">
        <v>0</v>
      </c>
    </row>
    <row r="362" spans="1:9" x14ac:dyDescent="0.35">
      <c r="A362" s="5" t="s">
        <v>49</v>
      </c>
      <c r="B362" s="23">
        <v>1</v>
      </c>
      <c r="C362" s="23">
        <v>1</v>
      </c>
      <c r="D362" s="23">
        <v>0</v>
      </c>
      <c r="E362" s="23">
        <v>0</v>
      </c>
      <c r="F362" s="23">
        <v>0</v>
      </c>
      <c r="G362" s="23">
        <v>0</v>
      </c>
      <c r="H362" s="30">
        <v>0</v>
      </c>
      <c r="I362" s="30">
        <v>0</v>
      </c>
    </row>
    <row r="363" spans="1:9" x14ac:dyDescent="0.35">
      <c r="A363" s="13" t="s">
        <v>1065</v>
      </c>
      <c r="B363" s="24">
        <v>2770000000</v>
      </c>
      <c r="C363" s="24">
        <v>2770000000</v>
      </c>
      <c r="D363" s="24">
        <v>2479275000</v>
      </c>
      <c r="E363" s="24">
        <v>2268268229.1300001</v>
      </c>
      <c r="F363" s="24">
        <v>2230214955.9200001</v>
      </c>
      <c r="G363" s="24">
        <v>2157358329.3299999</v>
      </c>
      <c r="H363" s="36">
        <v>0.81886939679783399</v>
      </c>
      <c r="I363" s="36">
        <v>0.80513175303971118</v>
      </c>
    </row>
    <row r="364" spans="1:9" x14ac:dyDescent="0.35">
      <c r="A364" s="15" t="s">
        <v>1069</v>
      </c>
      <c r="B364" s="25">
        <v>200000000</v>
      </c>
      <c r="C364" s="25">
        <v>200000000</v>
      </c>
      <c r="D364" s="25">
        <v>197135000</v>
      </c>
      <c r="E364" s="25">
        <v>197135000</v>
      </c>
      <c r="F364" s="25">
        <v>197135000</v>
      </c>
      <c r="G364" s="25">
        <v>156135000</v>
      </c>
      <c r="H364" s="37">
        <v>0.98567499999999997</v>
      </c>
      <c r="I364" s="37">
        <v>0.98567499999999997</v>
      </c>
    </row>
    <row r="365" spans="1:9" x14ac:dyDescent="0.35">
      <c r="A365" s="7" t="s">
        <v>1204</v>
      </c>
      <c r="B365" s="26">
        <v>200000000</v>
      </c>
      <c r="C365" s="26">
        <v>200000000</v>
      </c>
      <c r="D365" s="26">
        <v>197135000</v>
      </c>
      <c r="E365" s="26">
        <v>197135000</v>
      </c>
      <c r="F365" s="26">
        <v>197135000</v>
      </c>
      <c r="G365" s="26">
        <v>156135000</v>
      </c>
      <c r="H365" s="38">
        <v>0.98567499999999997</v>
      </c>
      <c r="I365" s="38">
        <v>0.98567499999999997</v>
      </c>
    </row>
    <row r="366" spans="1:9" x14ac:dyDescent="0.35">
      <c r="A366" s="5" t="s">
        <v>49</v>
      </c>
      <c r="B366" s="23">
        <v>200000000</v>
      </c>
      <c r="C366" s="23">
        <v>200000000</v>
      </c>
      <c r="D366" s="23">
        <v>197135000</v>
      </c>
      <c r="E366" s="23">
        <v>197135000</v>
      </c>
      <c r="F366" s="23">
        <v>197135000</v>
      </c>
      <c r="G366" s="23">
        <v>156135000</v>
      </c>
      <c r="H366" s="30">
        <v>0.98567499999999997</v>
      </c>
      <c r="I366" s="30">
        <v>0.98567499999999997</v>
      </c>
    </row>
    <row r="367" spans="1:9" x14ac:dyDescent="0.35">
      <c r="A367" s="15" t="s">
        <v>1068</v>
      </c>
      <c r="B367" s="25">
        <v>200000000</v>
      </c>
      <c r="C367" s="25">
        <v>200000000</v>
      </c>
      <c r="D367" s="25">
        <v>196280000</v>
      </c>
      <c r="E367" s="25">
        <v>196280000</v>
      </c>
      <c r="F367" s="25">
        <v>196280000</v>
      </c>
      <c r="G367" s="25">
        <v>196280000</v>
      </c>
      <c r="H367" s="37">
        <v>0.98140000000000005</v>
      </c>
      <c r="I367" s="37">
        <v>0.98140000000000005</v>
      </c>
    </row>
    <row r="368" spans="1:9" x14ac:dyDescent="0.35">
      <c r="A368" s="7" t="s">
        <v>1205</v>
      </c>
      <c r="B368" s="26">
        <v>200000000</v>
      </c>
      <c r="C368" s="26">
        <v>200000000</v>
      </c>
      <c r="D368" s="26">
        <v>196280000</v>
      </c>
      <c r="E368" s="26">
        <v>196280000</v>
      </c>
      <c r="F368" s="26">
        <v>196280000</v>
      </c>
      <c r="G368" s="26">
        <v>196280000</v>
      </c>
      <c r="H368" s="38">
        <v>0.98140000000000005</v>
      </c>
      <c r="I368" s="38">
        <v>0.98140000000000005</v>
      </c>
    </row>
    <row r="369" spans="1:9" x14ac:dyDescent="0.35">
      <c r="A369" s="5" t="s">
        <v>49</v>
      </c>
      <c r="B369" s="23">
        <v>200000000</v>
      </c>
      <c r="C369" s="23">
        <v>200000000</v>
      </c>
      <c r="D369" s="23">
        <v>196280000</v>
      </c>
      <c r="E369" s="23">
        <v>196280000</v>
      </c>
      <c r="F369" s="23">
        <v>196280000</v>
      </c>
      <c r="G369" s="23">
        <v>196280000</v>
      </c>
      <c r="H369" s="30">
        <v>0.98140000000000005</v>
      </c>
      <c r="I369" s="30">
        <v>0.98140000000000005</v>
      </c>
    </row>
    <row r="370" spans="1:9" x14ac:dyDescent="0.35">
      <c r="A370" s="15" t="s">
        <v>1066</v>
      </c>
      <c r="B370" s="25">
        <v>1500000000</v>
      </c>
      <c r="C370" s="25">
        <v>1500000000</v>
      </c>
      <c r="D370" s="25">
        <v>1499960000</v>
      </c>
      <c r="E370" s="25">
        <v>1490553333.3299999</v>
      </c>
      <c r="F370" s="25">
        <v>1489380000</v>
      </c>
      <c r="G370" s="25">
        <v>1485143333.3299999</v>
      </c>
      <c r="H370" s="37">
        <v>0.99370222221999993</v>
      </c>
      <c r="I370" s="37">
        <v>0.99292000000000002</v>
      </c>
    </row>
    <row r="371" spans="1:9" x14ac:dyDescent="0.35">
      <c r="A371" s="7" t="s">
        <v>1206</v>
      </c>
      <c r="B371" s="26">
        <v>1500000000</v>
      </c>
      <c r="C371" s="26">
        <v>1500000000</v>
      </c>
      <c r="D371" s="26">
        <v>1499960000</v>
      </c>
      <c r="E371" s="26">
        <v>1490553333.3299999</v>
      </c>
      <c r="F371" s="26">
        <v>1489380000</v>
      </c>
      <c r="G371" s="26">
        <v>1485143333.3299999</v>
      </c>
      <c r="H371" s="38">
        <v>0.99370222221999993</v>
      </c>
      <c r="I371" s="38">
        <v>0.99292000000000002</v>
      </c>
    </row>
    <row r="372" spans="1:9" x14ac:dyDescent="0.35">
      <c r="A372" s="5" t="s">
        <v>49</v>
      </c>
      <c r="B372" s="23">
        <v>1500000000</v>
      </c>
      <c r="C372" s="23">
        <v>1500000000</v>
      </c>
      <c r="D372" s="23">
        <v>1499960000</v>
      </c>
      <c r="E372" s="23">
        <v>1490553333.3299999</v>
      </c>
      <c r="F372" s="23">
        <v>1489380000</v>
      </c>
      <c r="G372" s="23">
        <v>1485143333.3299999</v>
      </c>
      <c r="H372" s="30">
        <v>0.99370222221999993</v>
      </c>
      <c r="I372" s="30">
        <v>0.99292000000000002</v>
      </c>
    </row>
    <row r="373" spans="1:9" x14ac:dyDescent="0.35">
      <c r="A373" s="15" t="s">
        <v>1071</v>
      </c>
      <c r="B373" s="25">
        <v>150000000</v>
      </c>
      <c r="C373" s="25">
        <v>150000000</v>
      </c>
      <c r="D373" s="25">
        <v>150000000</v>
      </c>
      <c r="E373" s="25">
        <v>35856666.670000002</v>
      </c>
      <c r="F373" s="25">
        <v>35856666.670000002</v>
      </c>
      <c r="G373" s="25">
        <v>35856666.670000002</v>
      </c>
      <c r="H373" s="37">
        <v>0.23904444446666667</v>
      </c>
      <c r="I373" s="37">
        <v>0.23904444446666667</v>
      </c>
    </row>
    <row r="374" spans="1:9" x14ac:dyDescent="0.35">
      <c r="A374" s="7" t="s">
        <v>1207</v>
      </c>
      <c r="B374" s="26">
        <v>150000000</v>
      </c>
      <c r="C374" s="26">
        <v>150000000</v>
      </c>
      <c r="D374" s="26">
        <v>150000000</v>
      </c>
      <c r="E374" s="26">
        <v>35856666.670000002</v>
      </c>
      <c r="F374" s="26">
        <v>35856666.670000002</v>
      </c>
      <c r="G374" s="26">
        <v>35856666.670000002</v>
      </c>
      <c r="H374" s="38">
        <v>0.23904444446666667</v>
      </c>
      <c r="I374" s="38">
        <v>0.23904444446666667</v>
      </c>
    </row>
    <row r="375" spans="1:9" x14ac:dyDescent="0.35">
      <c r="A375" s="5" t="s">
        <v>49</v>
      </c>
      <c r="B375" s="23">
        <v>150000000</v>
      </c>
      <c r="C375" s="23">
        <v>150000000</v>
      </c>
      <c r="D375" s="23">
        <v>150000000</v>
      </c>
      <c r="E375" s="23">
        <v>35856666.670000002</v>
      </c>
      <c r="F375" s="23">
        <v>35856666.670000002</v>
      </c>
      <c r="G375" s="23">
        <v>35856666.670000002</v>
      </c>
      <c r="H375" s="30">
        <v>0.23904444446666667</v>
      </c>
      <c r="I375" s="30">
        <v>0.23904444446666667</v>
      </c>
    </row>
    <row r="376" spans="1:9" x14ac:dyDescent="0.35">
      <c r="A376" s="15" t="s">
        <v>1067</v>
      </c>
      <c r="B376" s="25">
        <v>620000000</v>
      </c>
      <c r="C376" s="25">
        <v>620000000</v>
      </c>
      <c r="D376" s="25">
        <v>335900000</v>
      </c>
      <c r="E376" s="25">
        <v>248443333.33000001</v>
      </c>
      <c r="F376" s="25">
        <v>245643333.33000001</v>
      </c>
      <c r="G376" s="25">
        <v>240743333.33000001</v>
      </c>
      <c r="H376" s="37">
        <v>0.40071505375806454</v>
      </c>
      <c r="I376" s="37">
        <v>0.39619892472580648</v>
      </c>
    </row>
    <row r="377" spans="1:9" x14ac:dyDescent="0.35">
      <c r="A377" s="7" t="s">
        <v>1208</v>
      </c>
      <c r="B377" s="26">
        <v>620000000</v>
      </c>
      <c r="C377" s="26">
        <v>620000000</v>
      </c>
      <c r="D377" s="26">
        <v>335900000</v>
      </c>
      <c r="E377" s="26">
        <v>248443333.33000001</v>
      </c>
      <c r="F377" s="26">
        <v>245643333.33000001</v>
      </c>
      <c r="G377" s="26">
        <v>240743333.33000001</v>
      </c>
      <c r="H377" s="38">
        <v>0.40071505375806454</v>
      </c>
      <c r="I377" s="38">
        <v>0.39619892472580648</v>
      </c>
    </row>
    <row r="378" spans="1:9" x14ac:dyDescent="0.35">
      <c r="A378" s="5" t="s">
        <v>49</v>
      </c>
      <c r="B378" s="23">
        <v>620000000</v>
      </c>
      <c r="C378" s="23">
        <v>620000000</v>
      </c>
      <c r="D378" s="23">
        <v>335900000</v>
      </c>
      <c r="E378" s="23">
        <v>248443333.33000001</v>
      </c>
      <c r="F378" s="23">
        <v>245643333.33000001</v>
      </c>
      <c r="G378" s="23">
        <v>240743333.33000001</v>
      </c>
      <c r="H378" s="30">
        <v>0.40071505375806454</v>
      </c>
      <c r="I378" s="30">
        <v>0.39619892472580648</v>
      </c>
    </row>
    <row r="379" spans="1:9" x14ac:dyDescent="0.35">
      <c r="A379" s="15" t="s">
        <v>1070</v>
      </c>
      <c r="B379" s="25">
        <v>100000000</v>
      </c>
      <c r="C379" s="25">
        <v>100000000</v>
      </c>
      <c r="D379" s="25">
        <v>100000000</v>
      </c>
      <c r="E379" s="25">
        <v>99999895.799999997</v>
      </c>
      <c r="F379" s="25">
        <v>65919955.920000002</v>
      </c>
      <c r="G379" s="25">
        <v>43199996</v>
      </c>
      <c r="H379" s="37">
        <v>0.99999895799999994</v>
      </c>
      <c r="I379" s="37">
        <v>0.65919955920000006</v>
      </c>
    </row>
    <row r="380" spans="1:9" x14ac:dyDescent="0.35">
      <c r="A380" s="7" t="s">
        <v>1209</v>
      </c>
      <c r="B380" s="26">
        <v>100000000</v>
      </c>
      <c r="C380" s="26">
        <v>100000000</v>
      </c>
      <c r="D380" s="26">
        <v>100000000</v>
      </c>
      <c r="E380" s="26">
        <v>99999895.799999997</v>
      </c>
      <c r="F380" s="26">
        <v>65919955.920000002</v>
      </c>
      <c r="G380" s="26">
        <v>43199996</v>
      </c>
      <c r="H380" s="38">
        <v>0.99999895799999994</v>
      </c>
      <c r="I380" s="38">
        <v>0.65919955920000006</v>
      </c>
    </row>
    <row r="381" spans="1:9" x14ac:dyDescent="0.35">
      <c r="A381" s="5" t="s">
        <v>49</v>
      </c>
      <c r="B381" s="23">
        <v>100000000</v>
      </c>
      <c r="C381" s="23">
        <v>100000000</v>
      </c>
      <c r="D381" s="23">
        <v>100000000</v>
      </c>
      <c r="E381" s="23">
        <v>99999895.799999997</v>
      </c>
      <c r="F381" s="23">
        <v>65919955.920000002</v>
      </c>
      <c r="G381" s="23">
        <v>43199996</v>
      </c>
      <c r="H381" s="30">
        <v>0.99999895799999994</v>
      </c>
      <c r="I381" s="30">
        <v>0.65919955920000006</v>
      </c>
    </row>
    <row r="382" spans="1:9" x14ac:dyDescent="0.35">
      <c r="A382" s="12" t="s">
        <v>1113</v>
      </c>
      <c r="B382" s="28">
        <v>20692884749</v>
      </c>
      <c r="C382" s="28">
        <v>36864910405.399994</v>
      </c>
      <c r="D382" s="28">
        <v>28751909826.280003</v>
      </c>
      <c r="E382" s="28">
        <v>28674876375.280003</v>
      </c>
      <c r="F382" s="28">
        <v>28575830432.280003</v>
      </c>
      <c r="G382" s="28">
        <v>28575830432.280003</v>
      </c>
      <c r="H382" s="40">
        <v>0.77783659474402767</v>
      </c>
      <c r="I382" s="40">
        <v>0.77514986793767438</v>
      </c>
    </row>
    <row r="383" spans="1:9" x14ac:dyDescent="0.35">
      <c r="A383" s="6" t="s">
        <v>909</v>
      </c>
      <c r="B383" s="27">
        <v>20692884749</v>
      </c>
      <c r="C383" s="27">
        <v>36864910405.399994</v>
      </c>
      <c r="D383" s="27">
        <v>28751909826.280003</v>
      </c>
      <c r="E383" s="27">
        <v>28674876375.280003</v>
      </c>
      <c r="F383" s="27">
        <v>28575830432.280003</v>
      </c>
      <c r="G383" s="27">
        <v>28575830432.280003</v>
      </c>
      <c r="H383" s="39">
        <v>0.77783659474402767</v>
      </c>
      <c r="I383" s="39">
        <v>0.77514986793767438</v>
      </c>
    </row>
    <row r="384" spans="1:9" x14ac:dyDescent="0.35">
      <c r="A384" s="13" t="s">
        <v>910</v>
      </c>
      <c r="B384" s="24">
        <v>20692884749</v>
      </c>
      <c r="C384" s="24">
        <v>36864910405.399994</v>
      </c>
      <c r="D384" s="24">
        <v>28751909826.280003</v>
      </c>
      <c r="E384" s="24">
        <v>28674876375.280003</v>
      </c>
      <c r="F384" s="24">
        <v>28575830432.280003</v>
      </c>
      <c r="G384" s="24">
        <v>28575830432.280003</v>
      </c>
      <c r="H384" s="36">
        <v>0.77783659474402767</v>
      </c>
      <c r="I384" s="36">
        <v>0.77514986793767438</v>
      </c>
    </row>
    <row r="385" spans="1:9" x14ac:dyDescent="0.35">
      <c r="A385" s="15" t="s">
        <v>1075</v>
      </c>
      <c r="B385" s="25">
        <v>2613647661</v>
      </c>
      <c r="C385" s="25">
        <v>4975830854.0300007</v>
      </c>
      <c r="D385" s="25">
        <v>2572880656</v>
      </c>
      <c r="E385" s="25">
        <v>2572880656</v>
      </c>
      <c r="F385" s="25">
        <v>2572880656</v>
      </c>
      <c r="G385" s="25">
        <v>2572880656</v>
      </c>
      <c r="H385" s="37">
        <v>0.51707558626438943</v>
      </c>
      <c r="I385" s="37">
        <v>0.51707558626438943</v>
      </c>
    </row>
    <row r="386" spans="1:9" x14ac:dyDescent="0.35">
      <c r="A386" s="7" t="s">
        <v>1210</v>
      </c>
      <c r="B386" s="26">
        <v>2169560667</v>
      </c>
      <c r="C386" s="26">
        <v>4531743860.0300007</v>
      </c>
      <c r="D386" s="26">
        <v>2169467773</v>
      </c>
      <c r="E386" s="26">
        <v>2169467773</v>
      </c>
      <c r="F386" s="26">
        <v>2169467773</v>
      </c>
      <c r="G386" s="26">
        <v>2169467773</v>
      </c>
      <c r="H386" s="38">
        <v>0.47872691838007764</v>
      </c>
      <c r="I386" s="38">
        <v>0.47872691838007764</v>
      </c>
    </row>
    <row r="387" spans="1:9" x14ac:dyDescent="0.35">
      <c r="A387" s="5" t="s">
        <v>725</v>
      </c>
      <c r="B387" s="23">
        <v>1250822596</v>
      </c>
      <c r="C387" s="23">
        <v>1250822596</v>
      </c>
      <c r="D387" s="23">
        <v>1250822596</v>
      </c>
      <c r="E387" s="23">
        <v>1250822596</v>
      </c>
      <c r="F387" s="23">
        <v>1250822596</v>
      </c>
      <c r="G387" s="23">
        <v>1250822596</v>
      </c>
      <c r="H387" s="30">
        <v>1</v>
      </c>
      <c r="I387" s="30">
        <v>1</v>
      </c>
    </row>
    <row r="388" spans="1:9" x14ac:dyDescent="0.35">
      <c r="A388" s="5" t="s">
        <v>703</v>
      </c>
      <c r="B388" s="23">
        <v>575746557</v>
      </c>
      <c r="C388" s="23">
        <v>575746557</v>
      </c>
      <c r="D388" s="23">
        <v>575746557</v>
      </c>
      <c r="E388" s="23">
        <v>575746557</v>
      </c>
      <c r="F388" s="23">
        <v>575746557</v>
      </c>
      <c r="G388" s="23">
        <v>575746557</v>
      </c>
      <c r="H388" s="30">
        <v>1</v>
      </c>
      <c r="I388" s="30">
        <v>1</v>
      </c>
    </row>
    <row r="389" spans="1:9" x14ac:dyDescent="0.35">
      <c r="A389" s="5" t="s">
        <v>719</v>
      </c>
      <c r="B389" s="23">
        <v>342991514</v>
      </c>
      <c r="C389" s="23">
        <v>342991514</v>
      </c>
      <c r="D389" s="23">
        <v>342898620</v>
      </c>
      <c r="E389" s="23">
        <v>342898620</v>
      </c>
      <c r="F389" s="23">
        <v>342898620</v>
      </c>
      <c r="G389" s="23">
        <v>342898620</v>
      </c>
      <c r="H389" s="30">
        <v>0.99972916531106948</v>
      </c>
      <c r="I389" s="30">
        <v>0.99972916531106948</v>
      </c>
    </row>
    <row r="390" spans="1:9" x14ac:dyDescent="0.35">
      <c r="A390" s="5" t="s">
        <v>711</v>
      </c>
      <c r="B390" s="23">
        <v>0</v>
      </c>
      <c r="C390" s="23">
        <v>100810194.81999999</v>
      </c>
      <c r="D390" s="23">
        <v>0</v>
      </c>
      <c r="E390" s="23">
        <v>0</v>
      </c>
      <c r="F390" s="23">
        <v>0</v>
      </c>
      <c r="G390" s="23">
        <v>0</v>
      </c>
      <c r="H390" s="30">
        <v>0</v>
      </c>
      <c r="I390" s="30">
        <v>0</v>
      </c>
    </row>
    <row r="391" spans="1:9" x14ac:dyDescent="0.35">
      <c r="A391" s="5" t="s">
        <v>714</v>
      </c>
      <c r="B391" s="23">
        <v>0</v>
      </c>
      <c r="C391" s="23">
        <v>2261372998.21</v>
      </c>
      <c r="D391" s="23">
        <v>0</v>
      </c>
      <c r="E391" s="23">
        <v>0</v>
      </c>
      <c r="F391" s="23">
        <v>0</v>
      </c>
      <c r="G391" s="23">
        <v>0</v>
      </c>
      <c r="H391" s="30">
        <v>0</v>
      </c>
      <c r="I391" s="30">
        <v>0</v>
      </c>
    </row>
    <row r="392" spans="1:9" x14ac:dyDescent="0.35">
      <c r="A392" s="7" t="s">
        <v>1211</v>
      </c>
      <c r="B392" s="26">
        <v>444086994</v>
      </c>
      <c r="C392" s="26">
        <v>444086994</v>
      </c>
      <c r="D392" s="26">
        <v>403412883</v>
      </c>
      <c r="E392" s="26">
        <v>403412883</v>
      </c>
      <c r="F392" s="26">
        <v>403412883</v>
      </c>
      <c r="G392" s="26">
        <v>403412883</v>
      </c>
      <c r="H392" s="38">
        <v>0.9084095874242154</v>
      </c>
      <c r="I392" s="38">
        <v>0.9084095874242154</v>
      </c>
    </row>
    <row r="393" spans="1:9" x14ac:dyDescent="0.35">
      <c r="A393" s="5" t="s">
        <v>725</v>
      </c>
      <c r="B393" s="23">
        <v>250173447</v>
      </c>
      <c r="C393" s="23">
        <v>250173447</v>
      </c>
      <c r="D393" s="23">
        <v>209499336</v>
      </c>
      <c r="E393" s="23">
        <v>209499336</v>
      </c>
      <c r="F393" s="23">
        <v>209499336</v>
      </c>
      <c r="G393" s="23">
        <v>209499336</v>
      </c>
      <c r="H393" s="30">
        <v>0.83741635458218711</v>
      </c>
      <c r="I393" s="30">
        <v>0.83741635458218711</v>
      </c>
    </row>
    <row r="394" spans="1:9" x14ac:dyDescent="0.35">
      <c r="A394" s="5" t="s">
        <v>703</v>
      </c>
      <c r="B394" s="23">
        <v>193913547</v>
      </c>
      <c r="C394" s="23">
        <v>193913547</v>
      </c>
      <c r="D394" s="23">
        <v>193913547</v>
      </c>
      <c r="E394" s="23">
        <v>193913547</v>
      </c>
      <c r="F394" s="23">
        <v>193913547</v>
      </c>
      <c r="G394" s="23">
        <v>193913547</v>
      </c>
      <c r="H394" s="30">
        <v>1</v>
      </c>
      <c r="I394" s="30">
        <v>1</v>
      </c>
    </row>
    <row r="395" spans="1:9" x14ac:dyDescent="0.35">
      <c r="A395" s="15" t="s">
        <v>1074</v>
      </c>
      <c r="B395" s="25">
        <v>2145805725</v>
      </c>
      <c r="C395" s="25">
        <v>3760570320.2900004</v>
      </c>
      <c r="D395" s="25">
        <v>3091857633</v>
      </c>
      <c r="E395" s="25">
        <v>3014824182</v>
      </c>
      <c r="F395" s="25">
        <v>3014824182</v>
      </c>
      <c r="G395" s="25">
        <v>3014824182</v>
      </c>
      <c r="H395" s="37">
        <v>0.80169334043127494</v>
      </c>
      <c r="I395" s="37">
        <v>0.80169334043127494</v>
      </c>
    </row>
    <row r="396" spans="1:9" x14ac:dyDescent="0.35">
      <c r="A396" s="7" t="s">
        <v>1212</v>
      </c>
      <c r="B396" s="26">
        <v>2145805725</v>
      </c>
      <c r="C396" s="26">
        <v>3760570320.2900004</v>
      </c>
      <c r="D396" s="26">
        <v>3091857633</v>
      </c>
      <c r="E396" s="26">
        <v>3014824182</v>
      </c>
      <c r="F396" s="26">
        <v>3014824182</v>
      </c>
      <c r="G396" s="26">
        <v>3014824182</v>
      </c>
      <c r="H396" s="38">
        <v>0.80169334043127494</v>
      </c>
      <c r="I396" s="38">
        <v>0.80169334043127494</v>
      </c>
    </row>
    <row r="397" spans="1:9" x14ac:dyDescent="0.35">
      <c r="A397" s="5" t="s">
        <v>725</v>
      </c>
      <c r="B397" s="23">
        <v>1494121854</v>
      </c>
      <c r="C397" s="23">
        <v>1494121854</v>
      </c>
      <c r="D397" s="23">
        <v>1494121854</v>
      </c>
      <c r="E397" s="23">
        <v>1494121854</v>
      </c>
      <c r="F397" s="23">
        <v>1494121854</v>
      </c>
      <c r="G397" s="23">
        <v>1494121854</v>
      </c>
      <c r="H397" s="30">
        <v>1</v>
      </c>
      <c r="I397" s="30">
        <v>1</v>
      </c>
    </row>
    <row r="398" spans="1:9" x14ac:dyDescent="0.35">
      <c r="A398" s="5" t="s">
        <v>719</v>
      </c>
      <c r="B398" s="23">
        <v>651683871</v>
      </c>
      <c r="C398" s="23">
        <v>671732359</v>
      </c>
      <c r="D398" s="23">
        <v>670048488</v>
      </c>
      <c r="E398" s="23">
        <v>670048488</v>
      </c>
      <c r="F398" s="23">
        <v>670048488</v>
      </c>
      <c r="G398" s="23">
        <v>670048488</v>
      </c>
      <c r="H398" s="30">
        <v>0.99749324120322747</v>
      </c>
      <c r="I398" s="30">
        <v>0.99749324120322747</v>
      </c>
    </row>
    <row r="399" spans="1:9" x14ac:dyDescent="0.35">
      <c r="A399" s="5" t="s">
        <v>713</v>
      </c>
      <c r="B399" s="23">
        <v>0</v>
      </c>
      <c r="C399" s="23">
        <v>77677967.030000001</v>
      </c>
      <c r="D399" s="23">
        <v>77033451</v>
      </c>
      <c r="E399" s="23">
        <v>0</v>
      </c>
      <c r="F399" s="23">
        <v>0</v>
      </c>
      <c r="G399" s="23">
        <v>0</v>
      </c>
      <c r="H399" s="30">
        <v>0</v>
      </c>
      <c r="I399" s="30">
        <v>0</v>
      </c>
    </row>
    <row r="400" spans="1:9" x14ac:dyDescent="0.35">
      <c r="A400" s="5" t="s">
        <v>711</v>
      </c>
      <c r="B400" s="23">
        <v>0</v>
      </c>
      <c r="C400" s="23">
        <v>4220277.58</v>
      </c>
      <c r="D400" s="23">
        <v>0</v>
      </c>
      <c r="E400" s="23">
        <v>0</v>
      </c>
      <c r="F400" s="23">
        <v>0</v>
      </c>
      <c r="G400" s="23">
        <v>0</v>
      </c>
      <c r="H400" s="30">
        <v>0</v>
      </c>
      <c r="I400" s="30">
        <v>0</v>
      </c>
    </row>
    <row r="401" spans="1:9" x14ac:dyDescent="0.35">
      <c r="A401" s="5" t="s">
        <v>714</v>
      </c>
      <c r="B401" s="23">
        <v>0</v>
      </c>
      <c r="C401" s="23">
        <v>305535810.29000002</v>
      </c>
      <c r="D401" s="23">
        <v>301551512</v>
      </c>
      <c r="E401" s="23">
        <v>301551512</v>
      </c>
      <c r="F401" s="23">
        <v>301551512</v>
      </c>
      <c r="G401" s="23">
        <v>301551512</v>
      </c>
      <c r="H401" s="30">
        <v>0.98695963564395839</v>
      </c>
      <c r="I401" s="30">
        <v>0.98695963564395839</v>
      </c>
    </row>
    <row r="402" spans="1:9" x14ac:dyDescent="0.35">
      <c r="A402" s="5" t="s">
        <v>708</v>
      </c>
      <c r="B402" s="23">
        <v>0</v>
      </c>
      <c r="C402" s="23">
        <v>453394579.52999997</v>
      </c>
      <c r="D402" s="23">
        <v>93102328</v>
      </c>
      <c r="E402" s="23">
        <v>93102328</v>
      </c>
      <c r="F402" s="23">
        <v>93102328</v>
      </c>
      <c r="G402" s="23">
        <v>93102328</v>
      </c>
      <c r="H402" s="30">
        <v>0.20534503984699634</v>
      </c>
      <c r="I402" s="30">
        <v>0.20534503984699634</v>
      </c>
    </row>
    <row r="403" spans="1:9" x14ac:dyDescent="0.35">
      <c r="A403" s="5" t="s">
        <v>700</v>
      </c>
      <c r="B403" s="23">
        <v>0</v>
      </c>
      <c r="C403" s="23">
        <v>257180297</v>
      </c>
      <c r="D403" s="23">
        <v>0</v>
      </c>
      <c r="E403" s="23">
        <v>0</v>
      </c>
      <c r="F403" s="23">
        <v>0</v>
      </c>
      <c r="G403" s="23">
        <v>0</v>
      </c>
      <c r="H403" s="30">
        <v>0</v>
      </c>
      <c r="I403" s="30">
        <v>0</v>
      </c>
    </row>
    <row r="404" spans="1:9" x14ac:dyDescent="0.35">
      <c r="A404" s="5" t="s">
        <v>709</v>
      </c>
      <c r="B404" s="23">
        <v>0</v>
      </c>
      <c r="C404" s="23">
        <v>40707175.859999999</v>
      </c>
      <c r="D404" s="23">
        <v>0</v>
      </c>
      <c r="E404" s="23">
        <v>0</v>
      </c>
      <c r="F404" s="23">
        <v>0</v>
      </c>
      <c r="G404" s="23">
        <v>0</v>
      </c>
      <c r="H404" s="30">
        <v>0</v>
      </c>
      <c r="I404" s="30">
        <v>0</v>
      </c>
    </row>
    <row r="405" spans="1:9" x14ac:dyDescent="0.35">
      <c r="A405" s="5" t="s">
        <v>705</v>
      </c>
      <c r="B405" s="23">
        <v>0</v>
      </c>
      <c r="C405" s="23">
        <v>456000000</v>
      </c>
      <c r="D405" s="23">
        <v>456000000</v>
      </c>
      <c r="E405" s="23">
        <v>456000000</v>
      </c>
      <c r="F405" s="23">
        <v>456000000</v>
      </c>
      <c r="G405" s="23">
        <v>456000000</v>
      </c>
      <c r="H405" s="30">
        <v>1</v>
      </c>
      <c r="I405" s="30">
        <v>1</v>
      </c>
    </row>
    <row r="406" spans="1:9" x14ac:dyDescent="0.35">
      <c r="A406" s="15" t="s">
        <v>1077</v>
      </c>
      <c r="B406" s="25">
        <v>2050592850</v>
      </c>
      <c r="C406" s="25">
        <v>2438097926.3099999</v>
      </c>
      <c r="D406" s="25">
        <v>2250597152.5999999</v>
      </c>
      <c r="E406" s="25">
        <v>2250597152.5999999</v>
      </c>
      <c r="F406" s="25">
        <v>2250597152.5999999</v>
      </c>
      <c r="G406" s="25">
        <v>2250597152.5999999</v>
      </c>
      <c r="H406" s="37">
        <v>0.92309547057702568</v>
      </c>
      <c r="I406" s="37">
        <v>0.92309547057702568</v>
      </c>
    </row>
    <row r="407" spans="1:9" x14ac:dyDescent="0.35">
      <c r="A407" s="7" t="s">
        <v>1213</v>
      </c>
      <c r="B407" s="26">
        <v>2050592850</v>
      </c>
      <c r="C407" s="26">
        <v>2438097926.3099999</v>
      </c>
      <c r="D407" s="26">
        <v>2250597152.5999999</v>
      </c>
      <c r="E407" s="26">
        <v>2250597152.5999999</v>
      </c>
      <c r="F407" s="26">
        <v>2250597152.5999999</v>
      </c>
      <c r="G407" s="26">
        <v>2250597152.5999999</v>
      </c>
      <c r="H407" s="38">
        <v>0.92309547057702568</v>
      </c>
      <c r="I407" s="38">
        <v>0.92309547057702568</v>
      </c>
    </row>
    <row r="408" spans="1:9" x14ac:dyDescent="0.35">
      <c r="A408" s="5" t="s">
        <v>725</v>
      </c>
      <c r="B408" s="23">
        <v>563052595</v>
      </c>
      <c r="C408" s="23">
        <v>563052595</v>
      </c>
      <c r="D408" s="23">
        <v>467413081.60000002</v>
      </c>
      <c r="E408" s="23">
        <v>467413081.60000002</v>
      </c>
      <c r="F408" s="23">
        <v>467413081.60000002</v>
      </c>
      <c r="G408" s="23">
        <v>467413081.60000002</v>
      </c>
      <c r="H408" s="30">
        <v>0.83014106630660323</v>
      </c>
      <c r="I408" s="30">
        <v>0.83014106630660323</v>
      </c>
    </row>
    <row r="409" spans="1:9" x14ac:dyDescent="0.35">
      <c r="A409" s="5" t="s">
        <v>703</v>
      </c>
      <c r="B409" s="23">
        <v>630061477</v>
      </c>
      <c r="C409" s="23">
        <v>630061477</v>
      </c>
      <c r="D409" s="23">
        <v>630061477</v>
      </c>
      <c r="E409" s="23">
        <v>630061477</v>
      </c>
      <c r="F409" s="23">
        <v>630061477</v>
      </c>
      <c r="G409" s="23">
        <v>630061477</v>
      </c>
      <c r="H409" s="30">
        <v>1</v>
      </c>
      <c r="I409" s="30">
        <v>1</v>
      </c>
    </row>
    <row r="410" spans="1:9" x14ac:dyDescent="0.35">
      <c r="A410" s="5" t="s">
        <v>719</v>
      </c>
      <c r="B410" s="23">
        <v>857478778</v>
      </c>
      <c r="C410" s="23">
        <v>857478778</v>
      </c>
      <c r="D410" s="23">
        <v>836994594</v>
      </c>
      <c r="E410" s="23">
        <v>836994594</v>
      </c>
      <c r="F410" s="23">
        <v>836994594</v>
      </c>
      <c r="G410" s="23">
        <v>836994594</v>
      </c>
      <c r="H410" s="30">
        <v>0.9761111475577533</v>
      </c>
      <c r="I410" s="30">
        <v>0.9761111475577533</v>
      </c>
    </row>
    <row r="411" spans="1:9" x14ac:dyDescent="0.35">
      <c r="A411" s="5" t="s">
        <v>714</v>
      </c>
      <c r="B411" s="23">
        <v>0</v>
      </c>
      <c r="C411" s="23">
        <v>387505076.31</v>
      </c>
      <c r="D411" s="23">
        <v>316128000</v>
      </c>
      <c r="E411" s="23">
        <v>316128000</v>
      </c>
      <c r="F411" s="23">
        <v>316128000</v>
      </c>
      <c r="G411" s="23">
        <v>316128000</v>
      </c>
      <c r="H411" s="30">
        <v>0.8158035063961353</v>
      </c>
      <c r="I411" s="30">
        <v>0.8158035063961353</v>
      </c>
    </row>
    <row r="412" spans="1:9" x14ac:dyDescent="0.35">
      <c r="A412" s="15" t="s">
        <v>1073</v>
      </c>
      <c r="B412" s="25">
        <v>2903434996</v>
      </c>
      <c r="C412" s="25">
        <v>2903434996</v>
      </c>
      <c r="D412" s="25">
        <v>2902152563.2600002</v>
      </c>
      <c r="E412" s="25">
        <v>2902152563.2600002</v>
      </c>
      <c r="F412" s="25">
        <v>2902152563.2600002</v>
      </c>
      <c r="G412" s="25">
        <v>2902152563.2600002</v>
      </c>
      <c r="H412" s="37">
        <v>0.999558304993304</v>
      </c>
      <c r="I412" s="37">
        <v>0.999558304993304</v>
      </c>
    </row>
    <row r="413" spans="1:9" x14ac:dyDescent="0.35">
      <c r="A413" s="7" t="s">
        <v>1214</v>
      </c>
      <c r="B413" s="26">
        <v>2903434996</v>
      </c>
      <c r="C413" s="26">
        <v>2903434996</v>
      </c>
      <c r="D413" s="26">
        <v>2902152563.2600002</v>
      </c>
      <c r="E413" s="26">
        <v>2902152563.2600002</v>
      </c>
      <c r="F413" s="26">
        <v>2902152563.2600002</v>
      </c>
      <c r="G413" s="26">
        <v>2902152563.2600002</v>
      </c>
      <c r="H413" s="38">
        <v>0.999558304993304</v>
      </c>
      <c r="I413" s="38">
        <v>0.999558304993304</v>
      </c>
    </row>
    <row r="414" spans="1:9" x14ac:dyDescent="0.35">
      <c r="A414" s="5" t="s">
        <v>725</v>
      </c>
      <c r="B414" s="23">
        <v>1876245055</v>
      </c>
      <c r="C414" s="23">
        <v>1876245055</v>
      </c>
      <c r="D414" s="23">
        <v>1875746527</v>
      </c>
      <c r="E414" s="23">
        <v>1875746527</v>
      </c>
      <c r="F414" s="23">
        <v>1875746527</v>
      </c>
      <c r="G414" s="23">
        <v>1875746527</v>
      </c>
      <c r="H414" s="30">
        <v>0.99973429483602294</v>
      </c>
      <c r="I414" s="30">
        <v>0.99973429483602294</v>
      </c>
    </row>
    <row r="415" spans="1:9" x14ac:dyDescent="0.35">
      <c r="A415" s="5" t="s">
        <v>703</v>
      </c>
      <c r="B415" s="23">
        <v>684198431</v>
      </c>
      <c r="C415" s="23">
        <v>684198431</v>
      </c>
      <c r="D415" s="23">
        <v>683414526.25999999</v>
      </c>
      <c r="E415" s="23">
        <v>683414526.25999999</v>
      </c>
      <c r="F415" s="23">
        <v>683414526.25999999</v>
      </c>
      <c r="G415" s="23">
        <v>683414526.25999999</v>
      </c>
      <c r="H415" s="30">
        <v>0.998854272818407</v>
      </c>
      <c r="I415" s="30">
        <v>0.998854272818407</v>
      </c>
    </row>
    <row r="416" spans="1:9" x14ac:dyDescent="0.35">
      <c r="A416" s="5" t="s">
        <v>719</v>
      </c>
      <c r="B416" s="23">
        <v>342991510</v>
      </c>
      <c r="C416" s="23">
        <v>342991510</v>
      </c>
      <c r="D416" s="23">
        <v>342991510</v>
      </c>
      <c r="E416" s="23">
        <v>342991510</v>
      </c>
      <c r="F416" s="23">
        <v>342991510</v>
      </c>
      <c r="G416" s="23">
        <v>342991510</v>
      </c>
      <c r="H416" s="30">
        <v>1</v>
      </c>
      <c r="I416" s="30">
        <v>1</v>
      </c>
    </row>
    <row r="417" spans="1:9" x14ac:dyDescent="0.35">
      <c r="A417" s="15" t="s">
        <v>1076</v>
      </c>
      <c r="B417" s="25">
        <v>2006706049</v>
      </c>
      <c r="C417" s="25">
        <v>2006706049</v>
      </c>
      <c r="D417" s="25">
        <v>1993506049</v>
      </c>
      <c r="E417" s="25">
        <v>1993506049</v>
      </c>
      <c r="F417" s="25">
        <v>1993506049</v>
      </c>
      <c r="G417" s="25">
        <v>1993506049</v>
      </c>
      <c r="H417" s="37">
        <v>0.99342205600736688</v>
      </c>
      <c r="I417" s="37">
        <v>0.99342205600736688</v>
      </c>
    </row>
    <row r="418" spans="1:9" x14ac:dyDescent="0.35">
      <c r="A418" s="7" t="s">
        <v>1215</v>
      </c>
      <c r="B418" s="26">
        <v>2006706049</v>
      </c>
      <c r="C418" s="26">
        <v>2006706049</v>
      </c>
      <c r="D418" s="26">
        <v>1993506049</v>
      </c>
      <c r="E418" s="26">
        <v>1993506049</v>
      </c>
      <c r="F418" s="26">
        <v>1993506049</v>
      </c>
      <c r="G418" s="26">
        <v>1993506049</v>
      </c>
      <c r="H418" s="38">
        <v>0.99342205600736688</v>
      </c>
      <c r="I418" s="38">
        <v>0.99342205600736688</v>
      </c>
    </row>
    <row r="419" spans="1:9" x14ac:dyDescent="0.35">
      <c r="A419" s="5" t="s">
        <v>725</v>
      </c>
      <c r="B419" s="23">
        <v>875581025</v>
      </c>
      <c r="C419" s="23">
        <v>875581025</v>
      </c>
      <c r="D419" s="23">
        <v>862381025</v>
      </c>
      <c r="E419" s="23">
        <v>862381025</v>
      </c>
      <c r="F419" s="23">
        <v>862381025</v>
      </c>
      <c r="G419" s="23">
        <v>862381025</v>
      </c>
      <c r="H419" s="30">
        <v>0.98492429641220236</v>
      </c>
      <c r="I419" s="30">
        <v>0.98492429641220236</v>
      </c>
    </row>
    <row r="420" spans="1:9" x14ac:dyDescent="0.35">
      <c r="A420" s="5" t="s">
        <v>703</v>
      </c>
      <c r="B420" s="23">
        <v>479441153</v>
      </c>
      <c r="C420" s="23">
        <v>479441153</v>
      </c>
      <c r="D420" s="23">
        <v>479441153</v>
      </c>
      <c r="E420" s="23">
        <v>479441153</v>
      </c>
      <c r="F420" s="23">
        <v>479441153</v>
      </c>
      <c r="G420" s="23">
        <v>479441153</v>
      </c>
      <c r="H420" s="30">
        <v>1</v>
      </c>
      <c r="I420" s="30">
        <v>1</v>
      </c>
    </row>
    <row r="421" spans="1:9" x14ac:dyDescent="0.35">
      <c r="A421" s="5" t="s">
        <v>719</v>
      </c>
      <c r="B421" s="23">
        <v>651683871</v>
      </c>
      <c r="C421" s="23">
        <v>651683871</v>
      </c>
      <c r="D421" s="23">
        <v>651683871</v>
      </c>
      <c r="E421" s="23">
        <v>651683871</v>
      </c>
      <c r="F421" s="23">
        <v>651683871</v>
      </c>
      <c r="G421" s="23">
        <v>651683871</v>
      </c>
      <c r="H421" s="30">
        <v>1</v>
      </c>
      <c r="I421" s="30">
        <v>1</v>
      </c>
    </row>
    <row r="422" spans="1:9" x14ac:dyDescent="0.35">
      <c r="A422" s="15" t="s">
        <v>1078</v>
      </c>
      <c r="B422" s="25">
        <v>651767695</v>
      </c>
      <c r="C422" s="25">
        <v>651767695</v>
      </c>
      <c r="D422" s="25">
        <v>409410124</v>
      </c>
      <c r="E422" s="25">
        <v>409410124</v>
      </c>
      <c r="F422" s="25">
        <v>409410124</v>
      </c>
      <c r="G422" s="25">
        <v>409410124</v>
      </c>
      <c r="H422" s="37">
        <v>0.62815344660492878</v>
      </c>
      <c r="I422" s="37">
        <v>0.62815344660492878</v>
      </c>
    </row>
    <row r="423" spans="1:9" x14ac:dyDescent="0.35">
      <c r="A423" s="7" t="s">
        <v>1216</v>
      </c>
      <c r="B423" s="26">
        <v>651767695</v>
      </c>
      <c r="C423" s="26">
        <v>651767695</v>
      </c>
      <c r="D423" s="26">
        <v>409410124</v>
      </c>
      <c r="E423" s="26">
        <v>409410124</v>
      </c>
      <c r="F423" s="26">
        <v>409410124</v>
      </c>
      <c r="G423" s="26">
        <v>409410124</v>
      </c>
      <c r="H423" s="38">
        <v>0.62815344660492878</v>
      </c>
      <c r="I423" s="38">
        <v>0.62815344660492878</v>
      </c>
    </row>
    <row r="424" spans="1:9" x14ac:dyDescent="0.35">
      <c r="A424" s="5" t="s">
        <v>725</v>
      </c>
      <c r="B424" s="23">
        <v>375249015</v>
      </c>
      <c r="C424" s="23">
        <v>375249015</v>
      </c>
      <c r="D424" s="23">
        <v>343157310</v>
      </c>
      <c r="E424" s="23">
        <v>343157310</v>
      </c>
      <c r="F424" s="23">
        <v>343157310</v>
      </c>
      <c r="G424" s="23">
        <v>343157310</v>
      </c>
      <c r="H424" s="30">
        <v>0.91447890942498544</v>
      </c>
      <c r="I424" s="30">
        <v>0.91447890942498544</v>
      </c>
    </row>
    <row r="425" spans="1:9" x14ac:dyDescent="0.35">
      <c r="A425" s="5" t="s">
        <v>730</v>
      </c>
      <c r="B425" s="23">
        <v>12700000</v>
      </c>
      <c r="C425" s="23">
        <v>12700000</v>
      </c>
      <c r="D425" s="23">
        <v>0</v>
      </c>
      <c r="E425" s="23">
        <v>0</v>
      </c>
      <c r="F425" s="23">
        <v>0</v>
      </c>
      <c r="G425" s="23">
        <v>0</v>
      </c>
      <c r="H425" s="30">
        <v>0</v>
      </c>
      <c r="I425" s="30">
        <v>0</v>
      </c>
    </row>
    <row r="426" spans="1:9" x14ac:dyDescent="0.35">
      <c r="A426" s="5" t="s">
        <v>703</v>
      </c>
      <c r="B426" s="23">
        <v>191966182</v>
      </c>
      <c r="C426" s="23">
        <v>191966182</v>
      </c>
      <c r="D426" s="23">
        <v>66252814</v>
      </c>
      <c r="E426" s="23">
        <v>66252814</v>
      </c>
      <c r="F426" s="23">
        <v>66252814</v>
      </c>
      <c r="G426" s="23">
        <v>66252814</v>
      </c>
      <c r="H426" s="30">
        <v>0.34512752876441538</v>
      </c>
      <c r="I426" s="30">
        <v>0.34512752876441538</v>
      </c>
    </row>
    <row r="427" spans="1:9" x14ac:dyDescent="0.35">
      <c r="A427" s="5" t="s">
        <v>724</v>
      </c>
      <c r="B427" s="23">
        <v>45229000</v>
      </c>
      <c r="C427" s="23">
        <v>45229000</v>
      </c>
      <c r="D427" s="23">
        <v>0</v>
      </c>
      <c r="E427" s="23">
        <v>0</v>
      </c>
      <c r="F427" s="23">
        <v>0</v>
      </c>
      <c r="G427" s="23">
        <v>0</v>
      </c>
      <c r="H427" s="30">
        <v>0</v>
      </c>
      <c r="I427" s="30">
        <v>0</v>
      </c>
    </row>
    <row r="428" spans="1:9" x14ac:dyDescent="0.35">
      <c r="A428" s="5" t="s">
        <v>729</v>
      </c>
      <c r="B428" s="23">
        <v>26623498</v>
      </c>
      <c r="C428" s="23">
        <v>26623498</v>
      </c>
      <c r="D428" s="23">
        <v>0</v>
      </c>
      <c r="E428" s="23">
        <v>0</v>
      </c>
      <c r="F428" s="23">
        <v>0</v>
      </c>
      <c r="G428" s="23">
        <v>0</v>
      </c>
      <c r="H428" s="30">
        <v>0</v>
      </c>
      <c r="I428" s="30">
        <v>0</v>
      </c>
    </row>
    <row r="429" spans="1:9" x14ac:dyDescent="0.35">
      <c r="A429" s="15" t="s">
        <v>911</v>
      </c>
      <c r="B429" s="25">
        <v>8320929773</v>
      </c>
      <c r="C429" s="25">
        <v>20128502564.77</v>
      </c>
      <c r="D429" s="25">
        <v>15531505648.419998</v>
      </c>
      <c r="E429" s="25">
        <v>15531505648.419998</v>
      </c>
      <c r="F429" s="25">
        <v>15432459705.419998</v>
      </c>
      <c r="G429" s="25">
        <v>15432459705.419998</v>
      </c>
      <c r="H429" s="37">
        <v>0.77161754077047362</v>
      </c>
      <c r="I429" s="37">
        <v>0.76669685962783585</v>
      </c>
    </row>
    <row r="430" spans="1:9" x14ac:dyDescent="0.35">
      <c r="A430" s="7" t="s">
        <v>1152</v>
      </c>
      <c r="B430" s="26">
        <v>8320929773</v>
      </c>
      <c r="C430" s="26">
        <v>20128502564.77</v>
      </c>
      <c r="D430" s="26">
        <v>15531505648.419998</v>
      </c>
      <c r="E430" s="26">
        <v>15531505648.419998</v>
      </c>
      <c r="F430" s="26">
        <v>15432459705.419998</v>
      </c>
      <c r="G430" s="26">
        <v>15432459705.419998</v>
      </c>
      <c r="H430" s="38">
        <v>0.77161754077047362</v>
      </c>
      <c r="I430" s="38">
        <v>0.76669685962783585</v>
      </c>
    </row>
    <row r="431" spans="1:9" x14ac:dyDescent="0.35">
      <c r="A431" s="5" t="s">
        <v>725</v>
      </c>
      <c r="B431" s="23">
        <v>5764703547</v>
      </c>
      <c r="C431" s="23">
        <v>8726395085</v>
      </c>
      <c r="D431" s="23">
        <v>5571852328.3999996</v>
      </c>
      <c r="E431" s="23">
        <v>5571852328.3999996</v>
      </c>
      <c r="F431" s="23">
        <v>5571852328.3999996</v>
      </c>
      <c r="G431" s="23">
        <v>5571852328.3999996</v>
      </c>
      <c r="H431" s="30">
        <v>0.63850562278317924</v>
      </c>
      <c r="I431" s="30">
        <v>0.63850562278317924</v>
      </c>
    </row>
    <row r="432" spans="1:9" x14ac:dyDescent="0.35">
      <c r="A432" s="5" t="s">
        <v>703</v>
      </c>
      <c r="B432" s="23">
        <v>1913140653</v>
      </c>
      <c r="C432" s="23">
        <v>1913140653</v>
      </c>
      <c r="D432" s="23">
        <v>1912539336.5699999</v>
      </c>
      <c r="E432" s="23">
        <v>1912539336.5699999</v>
      </c>
      <c r="F432" s="23">
        <v>1912539336.5699999</v>
      </c>
      <c r="G432" s="23">
        <v>1912539336.5699999</v>
      </c>
      <c r="H432" s="30">
        <v>0.9996856914680804</v>
      </c>
      <c r="I432" s="30">
        <v>0.9996856914680804</v>
      </c>
    </row>
    <row r="433" spans="1:9" x14ac:dyDescent="0.35">
      <c r="A433" s="5" t="s">
        <v>719</v>
      </c>
      <c r="B433" s="23">
        <v>583085573</v>
      </c>
      <c r="C433" s="23">
        <v>583085573</v>
      </c>
      <c r="D433" s="23">
        <v>583045943</v>
      </c>
      <c r="E433" s="23">
        <v>583045943</v>
      </c>
      <c r="F433" s="23">
        <v>484000000</v>
      </c>
      <c r="G433" s="23">
        <v>484000000</v>
      </c>
      <c r="H433" s="30">
        <v>0.99993203398980346</v>
      </c>
      <c r="I433" s="30">
        <v>0.8300668416640794</v>
      </c>
    </row>
    <row r="434" spans="1:9" x14ac:dyDescent="0.35">
      <c r="A434" s="5" t="s">
        <v>713</v>
      </c>
      <c r="B434" s="23">
        <v>0</v>
      </c>
      <c r="C434" s="23">
        <v>59078000</v>
      </c>
      <c r="D434" s="23">
        <v>0</v>
      </c>
      <c r="E434" s="23">
        <v>0</v>
      </c>
      <c r="F434" s="23">
        <v>0</v>
      </c>
      <c r="G434" s="23">
        <v>0</v>
      </c>
      <c r="H434" s="30">
        <v>0</v>
      </c>
      <c r="I434" s="30">
        <v>0</v>
      </c>
    </row>
    <row r="435" spans="1:9" x14ac:dyDescent="0.35">
      <c r="A435" s="5" t="s">
        <v>728</v>
      </c>
      <c r="B435" s="23">
        <v>60000000</v>
      </c>
      <c r="C435" s="23">
        <v>60000000</v>
      </c>
      <c r="D435" s="23">
        <v>0</v>
      </c>
      <c r="E435" s="23">
        <v>0</v>
      </c>
      <c r="F435" s="23">
        <v>0</v>
      </c>
      <c r="G435" s="23">
        <v>0</v>
      </c>
      <c r="H435" s="30">
        <v>0</v>
      </c>
      <c r="I435" s="30">
        <v>0</v>
      </c>
    </row>
    <row r="436" spans="1:9" x14ac:dyDescent="0.35">
      <c r="A436" s="5" t="s">
        <v>98</v>
      </c>
      <c r="B436" s="23">
        <v>0</v>
      </c>
      <c r="C436" s="23">
        <v>4700000000</v>
      </c>
      <c r="D436" s="23">
        <v>3541702526.4499998</v>
      </c>
      <c r="E436" s="23">
        <v>3541702526.4499998</v>
      </c>
      <c r="F436" s="23">
        <v>3541702526.4499998</v>
      </c>
      <c r="G436" s="23">
        <v>3541702526.4499998</v>
      </c>
      <c r="H436" s="30">
        <v>0.75355372903191487</v>
      </c>
      <c r="I436" s="30">
        <v>0.75355372903191487</v>
      </c>
    </row>
    <row r="437" spans="1:9" x14ac:dyDescent="0.35">
      <c r="A437" s="5" t="s">
        <v>717</v>
      </c>
      <c r="B437" s="23">
        <v>0</v>
      </c>
      <c r="C437" s="23">
        <v>2047231078.02</v>
      </c>
      <c r="D437" s="23">
        <v>2047231078</v>
      </c>
      <c r="E437" s="23">
        <v>2047231078</v>
      </c>
      <c r="F437" s="23">
        <v>2047231078</v>
      </c>
      <c r="G437" s="23">
        <v>2047231078</v>
      </c>
      <c r="H437" s="30">
        <v>0.9999999999902307</v>
      </c>
      <c r="I437" s="30">
        <v>0.9999999999902307</v>
      </c>
    </row>
    <row r="438" spans="1:9" x14ac:dyDescent="0.35">
      <c r="A438" s="5" t="s">
        <v>706</v>
      </c>
      <c r="B438" s="23">
        <v>0</v>
      </c>
      <c r="C438" s="23">
        <v>1077357100.0899999</v>
      </c>
      <c r="D438" s="23">
        <v>1077357100</v>
      </c>
      <c r="E438" s="23">
        <v>1077357100</v>
      </c>
      <c r="F438" s="23">
        <v>1077357100</v>
      </c>
      <c r="G438" s="23">
        <v>1077357100</v>
      </c>
      <c r="H438" s="30">
        <v>0.99999999991646227</v>
      </c>
      <c r="I438" s="30">
        <v>0.99999999991646227</v>
      </c>
    </row>
    <row r="439" spans="1:9" x14ac:dyDescent="0.35">
      <c r="A439" s="5" t="s">
        <v>718</v>
      </c>
      <c r="B439" s="23">
        <v>0</v>
      </c>
      <c r="C439" s="23">
        <v>81961647.569999993</v>
      </c>
      <c r="D439" s="23">
        <v>0</v>
      </c>
      <c r="E439" s="23">
        <v>0</v>
      </c>
      <c r="F439" s="23">
        <v>0</v>
      </c>
      <c r="G439" s="23">
        <v>0</v>
      </c>
      <c r="H439" s="30">
        <v>0</v>
      </c>
      <c r="I439" s="30">
        <v>0</v>
      </c>
    </row>
    <row r="440" spans="1:9" x14ac:dyDescent="0.35">
      <c r="A440" s="5" t="s">
        <v>705</v>
      </c>
      <c r="B440" s="23">
        <v>0</v>
      </c>
      <c r="C440" s="23">
        <v>835063074.23000002</v>
      </c>
      <c r="D440" s="23">
        <v>797777336</v>
      </c>
      <c r="E440" s="23">
        <v>797777336</v>
      </c>
      <c r="F440" s="23">
        <v>797777336</v>
      </c>
      <c r="G440" s="23">
        <v>797777336</v>
      </c>
      <c r="H440" s="30">
        <v>0.95534979406869269</v>
      </c>
      <c r="I440" s="30">
        <v>0.95534979406869269</v>
      </c>
    </row>
    <row r="441" spans="1:9" x14ac:dyDescent="0.35">
      <c r="A441" s="5" t="s">
        <v>707</v>
      </c>
      <c r="B441" s="23">
        <v>0</v>
      </c>
      <c r="C441" s="23">
        <v>45190353.859999999</v>
      </c>
      <c r="D441" s="23">
        <v>0</v>
      </c>
      <c r="E441" s="23">
        <v>0</v>
      </c>
      <c r="F441" s="23">
        <v>0</v>
      </c>
      <c r="G441" s="23">
        <v>0</v>
      </c>
      <c r="H441" s="30">
        <v>0</v>
      </c>
      <c r="I441" s="30">
        <v>0</v>
      </c>
    </row>
    <row r="442" spans="1:9" x14ac:dyDescent="0.35">
      <c r="A442" s="12" t="s">
        <v>1114</v>
      </c>
      <c r="B442" s="28">
        <v>11770302193</v>
      </c>
      <c r="C442" s="28">
        <v>13482399968.189999</v>
      </c>
      <c r="D442" s="28">
        <v>12491880795.719999</v>
      </c>
      <c r="E442" s="28">
        <v>12459080795.719999</v>
      </c>
      <c r="F442" s="28">
        <v>12159080795.719999</v>
      </c>
      <c r="G442" s="28">
        <v>12159080795.719999</v>
      </c>
      <c r="H442" s="40">
        <v>0.92409962804215939</v>
      </c>
      <c r="I442" s="40">
        <v>0.9018483967548655</v>
      </c>
    </row>
    <row r="443" spans="1:9" x14ac:dyDescent="0.35">
      <c r="A443" s="6" t="s">
        <v>906</v>
      </c>
      <c r="B443" s="27">
        <v>11770302193</v>
      </c>
      <c r="C443" s="27">
        <v>13482399968.189999</v>
      </c>
      <c r="D443" s="27">
        <v>12491880795.719999</v>
      </c>
      <c r="E443" s="27">
        <v>12459080795.719999</v>
      </c>
      <c r="F443" s="27">
        <v>12159080795.719999</v>
      </c>
      <c r="G443" s="27">
        <v>12159080795.719999</v>
      </c>
      <c r="H443" s="39">
        <v>0.92409962804215939</v>
      </c>
      <c r="I443" s="39">
        <v>0.9018483967548655</v>
      </c>
    </row>
    <row r="444" spans="1:9" x14ac:dyDescent="0.35">
      <c r="A444" s="13" t="s">
        <v>1079</v>
      </c>
      <c r="B444" s="24">
        <v>11770302193</v>
      </c>
      <c r="C444" s="24">
        <v>13482399968.189999</v>
      </c>
      <c r="D444" s="24">
        <v>12491880795.719999</v>
      </c>
      <c r="E444" s="24">
        <v>12459080795.719999</v>
      </c>
      <c r="F444" s="24">
        <v>12159080795.719999</v>
      </c>
      <c r="G444" s="24">
        <v>12159080795.719999</v>
      </c>
      <c r="H444" s="36">
        <v>0.92409962804215939</v>
      </c>
      <c r="I444" s="36">
        <v>0.9018483967548655</v>
      </c>
    </row>
    <row r="445" spans="1:9" x14ac:dyDescent="0.35">
      <c r="A445" s="15" t="s">
        <v>1081</v>
      </c>
      <c r="B445" s="25">
        <v>4000000001</v>
      </c>
      <c r="C445" s="25">
        <v>4500000001</v>
      </c>
      <c r="D445" s="25">
        <v>4500000001</v>
      </c>
      <c r="E445" s="25">
        <v>4500000001</v>
      </c>
      <c r="F445" s="25">
        <v>4200000001</v>
      </c>
      <c r="G445" s="25">
        <v>4200000001</v>
      </c>
      <c r="H445" s="37">
        <v>1</v>
      </c>
      <c r="I445" s="37">
        <v>0.93333333334814816</v>
      </c>
    </row>
    <row r="446" spans="1:9" x14ac:dyDescent="0.35">
      <c r="A446" s="7" t="s">
        <v>1217</v>
      </c>
      <c r="B446" s="26">
        <v>4000000001</v>
      </c>
      <c r="C446" s="26">
        <v>4500000001</v>
      </c>
      <c r="D446" s="26">
        <v>4500000001</v>
      </c>
      <c r="E446" s="26">
        <v>4500000001</v>
      </c>
      <c r="F446" s="26">
        <v>4200000001</v>
      </c>
      <c r="G446" s="26">
        <v>4200000001</v>
      </c>
      <c r="H446" s="38">
        <v>1</v>
      </c>
      <c r="I446" s="38">
        <v>0.93333333334814816</v>
      </c>
    </row>
    <row r="447" spans="1:9" x14ac:dyDescent="0.35">
      <c r="A447" s="5" t="s">
        <v>49</v>
      </c>
      <c r="B447" s="23">
        <v>4000000001</v>
      </c>
      <c r="C447" s="23">
        <v>4000000001</v>
      </c>
      <c r="D447" s="23">
        <v>4000000001</v>
      </c>
      <c r="E447" s="23">
        <v>4000000001</v>
      </c>
      <c r="F447" s="23">
        <v>4000000001</v>
      </c>
      <c r="G447" s="23">
        <v>4000000001</v>
      </c>
      <c r="H447" s="30">
        <v>1</v>
      </c>
      <c r="I447" s="30">
        <v>1</v>
      </c>
    </row>
    <row r="448" spans="1:9" x14ac:dyDescent="0.35">
      <c r="A448" s="5" t="s">
        <v>739</v>
      </c>
      <c r="B448" s="23">
        <v>0</v>
      </c>
      <c r="C448" s="23">
        <v>300000000</v>
      </c>
      <c r="D448" s="23">
        <v>300000000</v>
      </c>
      <c r="E448" s="23">
        <v>300000000</v>
      </c>
      <c r="F448" s="23">
        <v>0</v>
      </c>
      <c r="G448" s="23">
        <v>0</v>
      </c>
      <c r="H448" s="30">
        <v>1</v>
      </c>
      <c r="I448" s="30">
        <v>0</v>
      </c>
    </row>
    <row r="449" spans="1:9" x14ac:dyDescent="0.35">
      <c r="A449" s="5" t="s">
        <v>733</v>
      </c>
      <c r="B449" s="23">
        <v>0</v>
      </c>
      <c r="C449" s="23">
        <v>200000000</v>
      </c>
      <c r="D449" s="23">
        <v>200000000</v>
      </c>
      <c r="E449" s="23">
        <v>200000000</v>
      </c>
      <c r="F449" s="23">
        <v>200000000</v>
      </c>
      <c r="G449" s="23">
        <v>200000000</v>
      </c>
      <c r="H449" s="30">
        <v>1</v>
      </c>
      <c r="I449" s="30">
        <v>1</v>
      </c>
    </row>
    <row r="450" spans="1:9" x14ac:dyDescent="0.35">
      <c r="A450" s="15" t="s">
        <v>1080</v>
      </c>
      <c r="B450" s="25">
        <v>7361763638</v>
      </c>
      <c r="C450" s="25">
        <v>8253828879</v>
      </c>
      <c r="D450" s="25">
        <v>7361763638</v>
      </c>
      <c r="E450" s="25">
        <v>7361763638</v>
      </c>
      <c r="F450" s="25">
        <v>7361763638</v>
      </c>
      <c r="G450" s="25">
        <v>7361763638</v>
      </c>
      <c r="H450" s="37">
        <v>0.89192104003153516</v>
      </c>
      <c r="I450" s="37">
        <v>0.89192104003153516</v>
      </c>
    </row>
    <row r="451" spans="1:9" x14ac:dyDescent="0.35">
      <c r="A451" s="7" t="s">
        <v>1218</v>
      </c>
      <c r="B451" s="26">
        <v>7361763638</v>
      </c>
      <c r="C451" s="26">
        <v>8253828879</v>
      </c>
      <c r="D451" s="26">
        <v>7361763638</v>
      </c>
      <c r="E451" s="26">
        <v>7361763638</v>
      </c>
      <c r="F451" s="26">
        <v>7361763638</v>
      </c>
      <c r="G451" s="26">
        <v>7361763638</v>
      </c>
      <c r="H451" s="38">
        <v>0.89192104003153516</v>
      </c>
      <c r="I451" s="38">
        <v>0.89192104003153516</v>
      </c>
    </row>
    <row r="452" spans="1:9" x14ac:dyDescent="0.35">
      <c r="A452" s="5" t="s">
        <v>743</v>
      </c>
      <c r="B452" s="23">
        <v>7361763638</v>
      </c>
      <c r="C452" s="23">
        <v>7361763638</v>
      </c>
      <c r="D452" s="23">
        <v>7361763638</v>
      </c>
      <c r="E452" s="23">
        <v>7361763638</v>
      </c>
      <c r="F452" s="23">
        <v>7361763638</v>
      </c>
      <c r="G452" s="23">
        <v>7361763638</v>
      </c>
      <c r="H452" s="30">
        <v>1</v>
      </c>
      <c r="I452" s="30">
        <v>1</v>
      </c>
    </row>
    <row r="453" spans="1:9" x14ac:dyDescent="0.35">
      <c r="A453" s="5" t="s">
        <v>739</v>
      </c>
      <c r="B453" s="23">
        <v>0</v>
      </c>
      <c r="C453" s="23">
        <v>892065241</v>
      </c>
      <c r="D453" s="23">
        <v>0</v>
      </c>
      <c r="E453" s="23">
        <v>0</v>
      </c>
      <c r="F453" s="23">
        <v>0</v>
      </c>
      <c r="G453" s="23">
        <v>0</v>
      </c>
      <c r="H453" s="30">
        <v>0</v>
      </c>
      <c r="I453" s="30">
        <v>0</v>
      </c>
    </row>
    <row r="454" spans="1:9" x14ac:dyDescent="0.35">
      <c r="A454" s="15" t="s">
        <v>1083</v>
      </c>
      <c r="B454" s="25">
        <v>169000000</v>
      </c>
      <c r="C454" s="25">
        <v>275700184</v>
      </c>
      <c r="D454" s="25">
        <v>275700184</v>
      </c>
      <c r="E454" s="25">
        <v>275700184</v>
      </c>
      <c r="F454" s="25">
        <v>275700184</v>
      </c>
      <c r="G454" s="25">
        <v>275700184</v>
      </c>
      <c r="H454" s="37">
        <v>1</v>
      </c>
      <c r="I454" s="37">
        <v>1</v>
      </c>
    </row>
    <row r="455" spans="1:9" x14ac:dyDescent="0.35">
      <c r="A455" s="7" t="s">
        <v>1219</v>
      </c>
      <c r="B455" s="26">
        <v>169000000</v>
      </c>
      <c r="C455" s="26">
        <v>275700184</v>
      </c>
      <c r="D455" s="26">
        <v>275700184</v>
      </c>
      <c r="E455" s="26">
        <v>275700184</v>
      </c>
      <c r="F455" s="26">
        <v>275700184</v>
      </c>
      <c r="G455" s="26">
        <v>275700184</v>
      </c>
      <c r="H455" s="38">
        <v>1</v>
      </c>
      <c r="I455" s="38">
        <v>1</v>
      </c>
    </row>
    <row r="456" spans="1:9" x14ac:dyDescent="0.35">
      <c r="A456" s="5" t="s">
        <v>743</v>
      </c>
      <c r="B456" s="23">
        <v>169000000</v>
      </c>
      <c r="C456" s="23">
        <v>169000000</v>
      </c>
      <c r="D456" s="23">
        <v>169000000</v>
      </c>
      <c r="E456" s="23">
        <v>169000000</v>
      </c>
      <c r="F456" s="23">
        <v>169000000</v>
      </c>
      <c r="G456" s="23">
        <v>169000000</v>
      </c>
      <c r="H456" s="30">
        <v>1</v>
      </c>
      <c r="I456" s="30">
        <v>1</v>
      </c>
    </row>
    <row r="457" spans="1:9" x14ac:dyDescent="0.35">
      <c r="A457" s="5" t="s">
        <v>733</v>
      </c>
      <c r="B457" s="23">
        <v>0</v>
      </c>
      <c r="C457" s="23">
        <v>106700184</v>
      </c>
      <c r="D457" s="23">
        <v>106700184</v>
      </c>
      <c r="E457" s="23">
        <v>106700184</v>
      </c>
      <c r="F457" s="23">
        <v>106700184</v>
      </c>
      <c r="G457" s="23">
        <v>106700184</v>
      </c>
      <c r="H457" s="30">
        <v>1</v>
      </c>
      <c r="I457" s="30">
        <v>1</v>
      </c>
    </row>
    <row r="458" spans="1:9" x14ac:dyDescent="0.35">
      <c r="A458" s="15" t="s">
        <v>1082</v>
      </c>
      <c r="B458" s="25">
        <v>239538554</v>
      </c>
      <c r="C458" s="25">
        <v>452870904.19000006</v>
      </c>
      <c r="D458" s="25">
        <v>354416972.72000003</v>
      </c>
      <c r="E458" s="25">
        <v>321616972.72000003</v>
      </c>
      <c r="F458" s="25">
        <v>321616972.72000003</v>
      </c>
      <c r="G458" s="25">
        <v>321616972.72000003</v>
      </c>
      <c r="H458" s="37">
        <v>0.71017362728400635</v>
      </c>
      <c r="I458" s="37">
        <v>0.71017362728400635</v>
      </c>
    </row>
    <row r="459" spans="1:9" x14ac:dyDescent="0.35">
      <c r="A459" s="7" t="s">
        <v>1220</v>
      </c>
      <c r="B459" s="26">
        <v>62000000</v>
      </c>
      <c r="C459" s="26">
        <v>144078418.72</v>
      </c>
      <c r="D459" s="26">
        <v>144078418.72</v>
      </c>
      <c r="E459" s="26">
        <v>144078418.72</v>
      </c>
      <c r="F459" s="26">
        <v>144078418.72</v>
      </c>
      <c r="G459" s="26">
        <v>144078418.72</v>
      </c>
      <c r="H459" s="38">
        <v>1</v>
      </c>
      <c r="I459" s="38">
        <v>1</v>
      </c>
    </row>
    <row r="460" spans="1:9" x14ac:dyDescent="0.35">
      <c r="A460" s="5" t="s">
        <v>743</v>
      </c>
      <c r="B460" s="23">
        <v>62000000</v>
      </c>
      <c r="C460" s="23">
        <v>62000000</v>
      </c>
      <c r="D460" s="23">
        <v>62000000</v>
      </c>
      <c r="E460" s="23">
        <v>62000000</v>
      </c>
      <c r="F460" s="23">
        <v>62000000</v>
      </c>
      <c r="G460" s="23">
        <v>62000000</v>
      </c>
      <c r="H460" s="30">
        <v>1</v>
      </c>
      <c r="I460" s="30">
        <v>1</v>
      </c>
    </row>
    <row r="461" spans="1:9" x14ac:dyDescent="0.35">
      <c r="A461" s="5" t="s">
        <v>733</v>
      </c>
      <c r="B461" s="23">
        <v>0</v>
      </c>
      <c r="C461" s="23">
        <v>82078418.719999999</v>
      </c>
      <c r="D461" s="23">
        <v>82078418.719999999</v>
      </c>
      <c r="E461" s="23">
        <v>82078418.719999999</v>
      </c>
      <c r="F461" s="23">
        <v>82078418.719999999</v>
      </c>
      <c r="G461" s="23">
        <v>82078418.719999999</v>
      </c>
      <c r="H461" s="30">
        <v>1</v>
      </c>
      <c r="I461" s="30">
        <v>1</v>
      </c>
    </row>
    <row r="462" spans="1:9" x14ac:dyDescent="0.35">
      <c r="A462" s="7" t="s">
        <v>1221</v>
      </c>
      <c r="B462" s="26">
        <v>177538554</v>
      </c>
      <c r="C462" s="26">
        <v>308792485.47000003</v>
      </c>
      <c r="D462" s="26">
        <v>210338554</v>
      </c>
      <c r="E462" s="26">
        <v>177538554</v>
      </c>
      <c r="F462" s="26">
        <v>177538554</v>
      </c>
      <c r="G462" s="26">
        <v>177538554</v>
      </c>
      <c r="H462" s="38">
        <v>0.57494454157385355</v>
      </c>
      <c r="I462" s="38">
        <v>0.57494454157385355</v>
      </c>
    </row>
    <row r="463" spans="1:9" x14ac:dyDescent="0.35">
      <c r="A463" s="5" t="s">
        <v>743</v>
      </c>
      <c r="B463" s="23">
        <v>177538554</v>
      </c>
      <c r="C463" s="23">
        <v>177538554</v>
      </c>
      <c r="D463" s="23">
        <v>177538554</v>
      </c>
      <c r="E463" s="23">
        <v>177538554</v>
      </c>
      <c r="F463" s="23">
        <v>177538554</v>
      </c>
      <c r="G463" s="23">
        <v>177538554</v>
      </c>
      <c r="H463" s="30">
        <v>1</v>
      </c>
      <c r="I463" s="30">
        <v>1</v>
      </c>
    </row>
    <row r="464" spans="1:9" x14ac:dyDescent="0.35">
      <c r="A464" s="5" t="s">
        <v>739</v>
      </c>
      <c r="B464" s="23">
        <v>0</v>
      </c>
      <c r="C464" s="23">
        <v>131253931.47</v>
      </c>
      <c r="D464" s="23">
        <v>32800000</v>
      </c>
      <c r="E464" s="23">
        <v>0</v>
      </c>
      <c r="F464" s="23">
        <v>0</v>
      </c>
      <c r="G464" s="23">
        <v>0</v>
      </c>
      <c r="H464" s="30">
        <v>0</v>
      </c>
      <c r="I464" s="30">
        <v>0</v>
      </c>
    </row>
    <row r="465" spans="1:9" x14ac:dyDescent="0.35">
      <c r="A465" s="12" t="s">
        <v>1115</v>
      </c>
      <c r="B465" s="28">
        <v>11864189588</v>
      </c>
      <c r="C465" s="28">
        <v>17537287711.990002</v>
      </c>
      <c r="D465" s="28">
        <v>11016165316.91</v>
      </c>
      <c r="E465" s="28">
        <v>11016165316.91</v>
      </c>
      <c r="F465" s="28">
        <v>10996461512.91</v>
      </c>
      <c r="G465" s="28">
        <v>10960747227.91</v>
      </c>
      <c r="H465" s="40">
        <v>0.6281567308369127</v>
      </c>
      <c r="I465" s="40">
        <v>0.62703319313122008</v>
      </c>
    </row>
    <row r="466" spans="1:9" x14ac:dyDescent="0.35">
      <c r="A466" s="6" t="s">
        <v>909</v>
      </c>
      <c r="B466" s="27">
        <v>11569189588</v>
      </c>
      <c r="C466" s="27">
        <v>17242287711.990002</v>
      </c>
      <c r="D466" s="27">
        <v>10721165316.91</v>
      </c>
      <c r="E466" s="27">
        <v>10721165316.91</v>
      </c>
      <c r="F466" s="27">
        <v>10701461512.91</v>
      </c>
      <c r="G466" s="27">
        <v>10665747227.91</v>
      </c>
      <c r="H466" s="39">
        <v>0.62179482769300265</v>
      </c>
      <c r="I466" s="39">
        <v>0.6206520672699587</v>
      </c>
    </row>
    <row r="467" spans="1:9" x14ac:dyDescent="0.35">
      <c r="A467" s="13" t="s">
        <v>1084</v>
      </c>
      <c r="B467" s="24">
        <v>11569189588</v>
      </c>
      <c r="C467" s="24">
        <v>17242287711.990002</v>
      </c>
      <c r="D467" s="24">
        <v>10721165316.91</v>
      </c>
      <c r="E467" s="24">
        <v>10721165316.91</v>
      </c>
      <c r="F467" s="24">
        <v>10701461512.91</v>
      </c>
      <c r="G467" s="24">
        <v>10665747227.91</v>
      </c>
      <c r="H467" s="36">
        <v>0.62179482769300265</v>
      </c>
      <c r="I467" s="36">
        <v>0.6206520672699587</v>
      </c>
    </row>
    <row r="468" spans="1:9" x14ac:dyDescent="0.35">
      <c r="A468" s="15" t="s">
        <v>1087</v>
      </c>
      <c r="B468" s="25">
        <v>1531659481.53</v>
      </c>
      <c r="C468" s="25">
        <v>1531659481.53</v>
      </c>
      <c r="D468" s="25">
        <v>1261659481.53</v>
      </c>
      <c r="E468" s="25">
        <v>1261659481.53</v>
      </c>
      <c r="F468" s="25">
        <v>1261659481.53</v>
      </c>
      <c r="G468" s="25">
        <v>1261659481.53</v>
      </c>
      <c r="H468" s="37">
        <v>0.82372060940706449</v>
      </c>
      <c r="I468" s="37">
        <v>0.82372060940706449</v>
      </c>
    </row>
    <row r="469" spans="1:9" x14ac:dyDescent="0.35">
      <c r="A469" s="7" t="s">
        <v>1222</v>
      </c>
      <c r="B469" s="26">
        <v>1531659481.53</v>
      </c>
      <c r="C469" s="26">
        <v>1531659481.53</v>
      </c>
      <c r="D469" s="26">
        <v>1261659481.53</v>
      </c>
      <c r="E469" s="26">
        <v>1261659481.53</v>
      </c>
      <c r="F469" s="26">
        <v>1261659481.53</v>
      </c>
      <c r="G469" s="26">
        <v>1261659481.53</v>
      </c>
      <c r="H469" s="38">
        <v>0.82372060940706449</v>
      </c>
      <c r="I469" s="38">
        <v>0.82372060940706449</v>
      </c>
    </row>
    <row r="470" spans="1:9" x14ac:dyDescent="0.35">
      <c r="A470" s="5" t="s">
        <v>49</v>
      </c>
      <c r="B470" s="23">
        <v>850000000</v>
      </c>
      <c r="C470" s="23">
        <v>850000000</v>
      </c>
      <c r="D470" s="23">
        <v>850000000</v>
      </c>
      <c r="E470" s="23">
        <v>850000000</v>
      </c>
      <c r="F470" s="23">
        <v>850000000</v>
      </c>
      <c r="G470" s="23">
        <v>850000000</v>
      </c>
      <c r="H470" s="30">
        <v>1</v>
      </c>
      <c r="I470" s="30">
        <v>1</v>
      </c>
    </row>
    <row r="471" spans="1:9" x14ac:dyDescent="0.35">
      <c r="A471" s="5" t="s">
        <v>774</v>
      </c>
      <c r="B471" s="23">
        <v>270000000</v>
      </c>
      <c r="C471" s="23">
        <v>270000000</v>
      </c>
      <c r="D471" s="23">
        <v>0</v>
      </c>
      <c r="E471" s="23">
        <v>0</v>
      </c>
      <c r="F471" s="23">
        <v>0</v>
      </c>
      <c r="G471" s="23">
        <v>0</v>
      </c>
      <c r="H471" s="30">
        <v>0</v>
      </c>
      <c r="I471" s="30">
        <v>0</v>
      </c>
    </row>
    <row r="472" spans="1:9" x14ac:dyDescent="0.35">
      <c r="A472" s="5" t="s">
        <v>750</v>
      </c>
      <c r="B472" s="23">
        <v>411659481.52999997</v>
      </c>
      <c r="C472" s="23">
        <v>411659481.52999997</v>
      </c>
      <c r="D472" s="23">
        <v>411659481.52999997</v>
      </c>
      <c r="E472" s="23">
        <v>411659481.52999997</v>
      </c>
      <c r="F472" s="23">
        <v>411659481.52999997</v>
      </c>
      <c r="G472" s="23">
        <v>411659481.52999997</v>
      </c>
      <c r="H472" s="30">
        <v>1</v>
      </c>
      <c r="I472" s="30">
        <v>1</v>
      </c>
    </row>
    <row r="473" spans="1:9" x14ac:dyDescent="0.35">
      <c r="A473" s="15" t="s">
        <v>1089</v>
      </c>
      <c r="B473" s="25">
        <v>1606705600.1099999</v>
      </c>
      <c r="C473" s="25">
        <v>2235541596.6799998</v>
      </c>
      <c r="D473" s="25">
        <v>1377650374.5999999</v>
      </c>
      <c r="E473" s="25">
        <v>1377650374.5999999</v>
      </c>
      <c r="F473" s="25">
        <v>1377650374.5999999</v>
      </c>
      <c r="G473" s="25">
        <v>1341936089.5999999</v>
      </c>
      <c r="H473" s="37">
        <v>0.61624904526310176</v>
      </c>
      <c r="I473" s="37">
        <v>0.61624904526310176</v>
      </c>
    </row>
    <row r="474" spans="1:9" x14ac:dyDescent="0.35">
      <c r="A474" s="7" t="s">
        <v>1223</v>
      </c>
      <c r="B474" s="26">
        <v>944736782.51999998</v>
      </c>
      <c r="C474" s="26">
        <v>1400450583.5999999</v>
      </c>
      <c r="D474" s="26">
        <v>701166254.51999998</v>
      </c>
      <c r="E474" s="26">
        <v>701166254.51999998</v>
      </c>
      <c r="F474" s="26">
        <v>701166254.51999998</v>
      </c>
      <c r="G474" s="26">
        <v>665451969.51999998</v>
      </c>
      <c r="H474" s="38">
        <v>0.50067189998063422</v>
      </c>
      <c r="I474" s="38">
        <v>0.50067189998063422</v>
      </c>
    </row>
    <row r="475" spans="1:9" x14ac:dyDescent="0.35">
      <c r="A475" s="5" t="s">
        <v>49</v>
      </c>
      <c r="B475" s="23">
        <v>250000000</v>
      </c>
      <c r="C475" s="23">
        <v>250000000</v>
      </c>
      <c r="D475" s="23">
        <v>250000000</v>
      </c>
      <c r="E475" s="23">
        <v>250000000</v>
      </c>
      <c r="F475" s="23">
        <v>250000000</v>
      </c>
      <c r="G475" s="23">
        <v>214285715</v>
      </c>
      <c r="H475" s="30">
        <v>1</v>
      </c>
      <c r="I475" s="30">
        <v>1</v>
      </c>
    </row>
    <row r="476" spans="1:9" x14ac:dyDescent="0.35">
      <c r="A476" s="5" t="s">
        <v>774</v>
      </c>
      <c r="B476" s="23">
        <v>258606893</v>
      </c>
      <c r="C476" s="23">
        <v>258606893</v>
      </c>
      <c r="D476" s="23">
        <v>0</v>
      </c>
      <c r="E476" s="23">
        <v>0</v>
      </c>
      <c r="F476" s="23">
        <v>0</v>
      </c>
      <c r="G476" s="23">
        <v>0</v>
      </c>
      <c r="H476" s="30">
        <v>0</v>
      </c>
      <c r="I476" s="30">
        <v>0</v>
      </c>
    </row>
    <row r="477" spans="1:9" x14ac:dyDescent="0.35">
      <c r="A477" s="5" t="s">
        <v>750</v>
      </c>
      <c r="B477" s="23">
        <v>436129889.51999998</v>
      </c>
      <c r="C477" s="23">
        <v>451166254.51999998</v>
      </c>
      <c r="D477" s="23">
        <v>451166254.51999998</v>
      </c>
      <c r="E477" s="23">
        <v>451166254.51999998</v>
      </c>
      <c r="F477" s="23">
        <v>451166254.51999998</v>
      </c>
      <c r="G477" s="23">
        <v>451166254.51999998</v>
      </c>
      <c r="H477" s="30">
        <v>1</v>
      </c>
      <c r="I477" s="30">
        <v>1</v>
      </c>
    </row>
    <row r="478" spans="1:9" x14ac:dyDescent="0.35">
      <c r="A478" s="5" t="s">
        <v>761</v>
      </c>
      <c r="B478" s="23">
        <v>0</v>
      </c>
      <c r="C478" s="23">
        <v>274366871</v>
      </c>
      <c r="D478" s="23">
        <v>0</v>
      </c>
      <c r="E478" s="23">
        <v>0</v>
      </c>
      <c r="F478" s="23">
        <v>0</v>
      </c>
      <c r="G478" s="23">
        <v>0</v>
      </c>
      <c r="H478" s="30">
        <v>0</v>
      </c>
      <c r="I478" s="30">
        <v>0</v>
      </c>
    </row>
    <row r="479" spans="1:9" x14ac:dyDescent="0.35">
      <c r="A479" s="5" t="s">
        <v>759</v>
      </c>
      <c r="B479" s="23">
        <v>0</v>
      </c>
      <c r="C479" s="23">
        <v>166310565.08000001</v>
      </c>
      <c r="D479" s="23">
        <v>0</v>
      </c>
      <c r="E479" s="23">
        <v>0</v>
      </c>
      <c r="F479" s="23">
        <v>0</v>
      </c>
      <c r="G479" s="23">
        <v>0</v>
      </c>
      <c r="H479" s="30">
        <v>0</v>
      </c>
      <c r="I479" s="30">
        <v>0</v>
      </c>
    </row>
    <row r="480" spans="1:9" x14ac:dyDescent="0.35">
      <c r="A480" s="7" t="s">
        <v>1224</v>
      </c>
      <c r="B480" s="26">
        <v>661968817.58999991</v>
      </c>
      <c r="C480" s="26">
        <v>835091013.07999992</v>
      </c>
      <c r="D480" s="26">
        <v>676484120.07999992</v>
      </c>
      <c r="E480" s="26">
        <v>676484120.07999992</v>
      </c>
      <c r="F480" s="26">
        <v>676484120.07999992</v>
      </c>
      <c r="G480" s="26">
        <v>676484120.07999992</v>
      </c>
      <c r="H480" s="38">
        <v>0.81007232682935626</v>
      </c>
      <c r="I480" s="38">
        <v>0.81007232682935626</v>
      </c>
    </row>
    <row r="481" spans="1:9" x14ac:dyDescent="0.35">
      <c r="A481" s="5" t="s">
        <v>49</v>
      </c>
      <c r="B481" s="23">
        <v>100000000</v>
      </c>
      <c r="C481" s="23">
        <v>100000000</v>
      </c>
      <c r="D481" s="23">
        <v>100000000</v>
      </c>
      <c r="E481" s="23">
        <v>100000000</v>
      </c>
      <c r="F481" s="23">
        <v>100000000</v>
      </c>
      <c r="G481" s="23">
        <v>100000000</v>
      </c>
      <c r="H481" s="30">
        <v>1</v>
      </c>
      <c r="I481" s="30">
        <v>1</v>
      </c>
    </row>
    <row r="482" spans="1:9" x14ac:dyDescent="0.35">
      <c r="A482" s="5" t="s">
        <v>774</v>
      </c>
      <c r="B482" s="23">
        <v>158606893</v>
      </c>
      <c r="C482" s="23">
        <v>158606893</v>
      </c>
      <c r="D482" s="23">
        <v>0</v>
      </c>
      <c r="E482" s="23">
        <v>0</v>
      </c>
      <c r="F482" s="23">
        <v>0</v>
      </c>
      <c r="G482" s="23">
        <v>0</v>
      </c>
      <c r="H482" s="30">
        <v>0</v>
      </c>
      <c r="I482" s="30">
        <v>0</v>
      </c>
    </row>
    <row r="483" spans="1:9" x14ac:dyDescent="0.35">
      <c r="A483" s="5" t="s">
        <v>750</v>
      </c>
      <c r="B483" s="23">
        <v>403361924.58999997</v>
      </c>
      <c r="C483" s="23">
        <v>403361924.58999997</v>
      </c>
      <c r="D483" s="23">
        <v>403361924.58999997</v>
      </c>
      <c r="E483" s="23">
        <v>403361924.58999997</v>
      </c>
      <c r="F483" s="23">
        <v>403361924.58999997</v>
      </c>
      <c r="G483" s="23">
        <v>403361924.58999997</v>
      </c>
      <c r="H483" s="30">
        <v>1</v>
      </c>
      <c r="I483" s="30">
        <v>1</v>
      </c>
    </row>
    <row r="484" spans="1:9" x14ac:dyDescent="0.35">
      <c r="A484" s="5" t="s">
        <v>764</v>
      </c>
      <c r="B484" s="23">
        <v>0</v>
      </c>
      <c r="C484" s="23">
        <v>61471234.490000002</v>
      </c>
      <c r="D484" s="23">
        <v>61471234.490000002</v>
      </c>
      <c r="E484" s="23">
        <v>61471234.490000002</v>
      </c>
      <c r="F484" s="23">
        <v>61471234.490000002</v>
      </c>
      <c r="G484" s="23">
        <v>61471234.490000002</v>
      </c>
      <c r="H484" s="30">
        <v>1</v>
      </c>
      <c r="I484" s="30">
        <v>1</v>
      </c>
    </row>
    <row r="485" spans="1:9" x14ac:dyDescent="0.35">
      <c r="A485" s="5" t="s">
        <v>747</v>
      </c>
      <c r="B485" s="23">
        <v>0</v>
      </c>
      <c r="C485" s="23">
        <v>111650961</v>
      </c>
      <c r="D485" s="23">
        <v>111650961</v>
      </c>
      <c r="E485" s="23">
        <v>111650961</v>
      </c>
      <c r="F485" s="23">
        <v>111650961</v>
      </c>
      <c r="G485" s="23">
        <v>111650961</v>
      </c>
      <c r="H485" s="30">
        <v>1</v>
      </c>
      <c r="I485" s="30">
        <v>1</v>
      </c>
    </row>
    <row r="486" spans="1:9" x14ac:dyDescent="0.35">
      <c r="A486" s="15" t="s">
        <v>1088</v>
      </c>
      <c r="B486" s="25">
        <v>2367532391.02</v>
      </c>
      <c r="C486" s="25">
        <v>5301727732.0200005</v>
      </c>
      <c r="D486" s="25">
        <v>1355595689.02</v>
      </c>
      <c r="E486" s="25">
        <v>1355595689.02</v>
      </c>
      <c r="F486" s="25">
        <v>1350177599.02</v>
      </c>
      <c r="G486" s="25">
        <v>1350177599.02</v>
      </c>
      <c r="H486" s="37">
        <v>0.25568942004185252</v>
      </c>
      <c r="I486" s="37">
        <v>0.25466747205171392</v>
      </c>
    </row>
    <row r="487" spans="1:9" x14ac:dyDescent="0.35">
      <c r="A487" s="7" t="s">
        <v>1225</v>
      </c>
      <c r="B487" s="26">
        <v>500719142.21000004</v>
      </c>
      <c r="C487" s="26">
        <v>500719142.21000004</v>
      </c>
      <c r="D487" s="26">
        <v>258599102.21000001</v>
      </c>
      <c r="E487" s="26">
        <v>258599102.21000001</v>
      </c>
      <c r="F487" s="26">
        <v>258599102.21000001</v>
      </c>
      <c r="G487" s="26">
        <v>258599102.21000001</v>
      </c>
      <c r="H487" s="38">
        <v>0.51645539467221802</v>
      </c>
      <c r="I487" s="38">
        <v>0.51645539467221802</v>
      </c>
    </row>
    <row r="488" spans="1:9" x14ac:dyDescent="0.35">
      <c r="A488" s="5" t="s">
        <v>49</v>
      </c>
      <c r="B488" s="23">
        <v>90000000</v>
      </c>
      <c r="C488" s="23">
        <v>90000000</v>
      </c>
      <c r="D488" s="23">
        <v>90000000</v>
      </c>
      <c r="E488" s="23">
        <v>90000000</v>
      </c>
      <c r="F488" s="23">
        <v>90000000</v>
      </c>
      <c r="G488" s="23">
        <v>90000000</v>
      </c>
      <c r="H488" s="30">
        <v>1</v>
      </c>
      <c r="I488" s="30">
        <v>1</v>
      </c>
    </row>
    <row r="489" spans="1:9" x14ac:dyDescent="0.35">
      <c r="A489" s="5" t="s">
        <v>774</v>
      </c>
      <c r="B489" s="23">
        <v>242120040</v>
      </c>
      <c r="C489" s="23">
        <v>242120040</v>
      </c>
      <c r="D489" s="23">
        <v>0</v>
      </c>
      <c r="E489" s="23">
        <v>0</v>
      </c>
      <c r="F489" s="23">
        <v>0</v>
      </c>
      <c r="G489" s="23">
        <v>0</v>
      </c>
      <c r="H489" s="30">
        <v>0</v>
      </c>
      <c r="I489" s="30">
        <v>0</v>
      </c>
    </row>
    <row r="490" spans="1:9" x14ac:dyDescent="0.35">
      <c r="A490" s="5" t="s">
        <v>750</v>
      </c>
      <c r="B490" s="23">
        <v>168599102.21000001</v>
      </c>
      <c r="C490" s="23">
        <v>168599102.21000001</v>
      </c>
      <c r="D490" s="23">
        <v>168599102.21000001</v>
      </c>
      <c r="E490" s="23">
        <v>168599102.21000001</v>
      </c>
      <c r="F490" s="23">
        <v>168599102.21000001</v>
      </c>
      <c r="G490" s="23">
        <v>168599102.21000001</v>
      </c>
      <c r="H490" s="30">
        <v>1</v>
      </c>
      <c r="I490" s="30">
        <v>1</v>
      </c>
    </row>
    <row r="491" spans="1:9" x14ac:dyDescent="0.35">
      <c r="A491" s="7" t="s">
        <v>1226</v>
      </c>
      <c r="B491" s="26">
        <v>1866813248.8099999</v>
      </c>
      <c r="C491" s="26">
        <v>4801008589.8099995</v>
      </c>
      <c r="D491" s="26">
        <v>1096996586.8099999</v>
      </c>
      <c r="E491" s="26">
        <v>1096996586.8099999</v>
      </c>
      <c r="F491" s="26">
        <v>1091578496.8099999</v>
      </c>
      <c r="G491" s="26">
        <v>1091578496.8099999</v>
      </c>
      <c r="H491" s="38">
        <v>0.22849294399063214</v>
      </c>
      <c r="I491" s="38">
        <v>0.22736441237094293</v>
      </c>
    </row>
    <row r="492" spans="1:9" x14ac:dyDescent="0.35">
      <c r="A492" s="5" t="s">
        <v>49</v>
      </c>
      <c r="B492" s="23">
        <v>450000000</v>
      </c>
      <c r="C492" s="23">
        <v>450000000</v>
      </c>
      <c r="D492" s="23">
        <v>450000000</v>
      </c>
      <c r="E492" s="23">
        <v>450000000</v>
      </c>
      <c r="F492" s="23">
        <v>450000000</v>
      </c>
      <c r="G492" s="23">
        <v>450000000</v>
      </c>
      <c r="H492" s="30">
        <v>1</v>
      </c>
      <c r="I492" s="30">
        <v>1</v>
      </c>
    </row>
    <row r="493" spans="1:9" x14ac:dyDescent="0.35">
      <c r="A493" s="5" t="s">
        <v>774</v>
      </c>
      <c r="B493" s="23">
        <v>504303662</v>
      </c>
      <c r="C493" s="23">
        <v>504303662</v>
      </c>
      <c r="D493" s="23">
        <v>0</v>
      </c>
      <c r="E493" s="23">
        <v>0</v>
      </c>
      <c r="F493" s="23">
        <v>0</v>
      </c>
      <c r="G493" s="23">
        <v>0</v>
      </c>
      <c r="H493" s="30">
        <v>0</v>
      </c>
      <c r="I493" s="30">
        <v>0</v>
      </c>
    </row>
    <row r="494" spans="1:9" x14ac:dyDescent="0.35">
      <c r="A494" s="5" t="s">
        <v>788</v>
      </c>
      <c r="B494" s="23">
        <v>265513000</v>
      </c>
      <c r="C494" s="23">
        <v>265513000</v>
      </c>
      <c r="D494" s="23">
        <v>0</v>
      </c>
      <c r="E494" s="23">
        <v>0</v>
      </c>
      <c r="F494" s="23">
        <v>0</v>
      </c>
      <c r="G494" s="23">
        <v>0</v>
      </c>
      <c r="H494" s="30">
        <v>0</v>
      </c>
      <c r="I494" s="30">
        <v>0</v>
      </c>
    </row>
    <row r="495" spans="1:9" x14ac:dyDescent="0.35">
      <c r="A495" s="5" t="s">
        <v>750</v>
      </c>
      <c r="B495" s="23">
        <v>646996586.80999994</v>
      </c>
      <c r="C495" s="23">
        <v>646996586.80999994</v>
      </c>
      <c r="D495" s="23">
        <v>646996586.80999994</v>
      </c>
      <c r="E495" s="23">
        <v>646996586.80999994</v>
      </c>
      <c r="F495" s="23">
        <v>641578496.80999994</v>
      </c>
      <c r="G495" s="23">
        <v>641578496.80999994</v>
      </c>
      <c r="H495" s="30">
        <v>1</v>
      </c>
      <c r="I495" s="30">
        <v>0.99162578271592783</v>
      </c>
    </row>
    <row r="496" spans="1:9" x14ac:dyDescent="0.35">
      <c r="A496" s="5" t="s">
        <v>763</v>
      </c>
      <c r="B496" s="23">
        <v>0</v>
      </c>
      <c r="C496" s="23">
        <v>1481598993</v>
      </c>
      <c r="D496" s="23">
        <v>0</v>
      </c>
      <c r="E496" s="23">
        <v>0</v>
      </c>
      <c r="F496" s="23">
        <v>0</v>
      </c>
      <c r="G496" s="23">
        <v>0</v>
      </c>
      <c r="H496" s="30">
        <v>0</v>
      </c>
      <c r="I496" s="30">
        <v>0</v>
      </c>
    </row>
    <row r="497" spans="1:9" x14ac:dyDescent="0.35">
      <c r="A497" s="5" t="s">
        <v>756</v>
      </c>
      <c r="B497" s="23">
        <v>0</v>
      </c>
      <c r="C497" s="23">
        <v>1452596348</v>
      </c>
      <c r="D497" s="23">
        <v>0</v>
      </c>
      <c r="E497" s="23">
        <v>0</v>
      </c>
      <c r="F497" s="23">
        <v>0</v>
      </c>
      <c r="G497" s="23">
        <v>0</v>
      </c>
      <c r="H497" s="30">
        <v>0</v>
      </c>
      <c r="I497" s="30">
        <v>0</v>
      </c>
    </row>
    <row r="498" spans="1:9" x14ac:dyDescent="0.35">
      <c r="A498" s="15" t="s">
        <v>1086</v>
      </c>
      <c r="B498" s="25">
        <v>2853438698.3400002</v>
      </c>
      <c r="C498" s="25">
        <v>2853438698.3400002</v>
      </c>
      <c r="D498" s="25">
        <v>2305689353.3400002</v>
      </c>
      <c r="E498" s="25">
        <v>2305689353.3400002</v>
      </c>
      <c r="F498" s="25">
        <v>2305689353.3400002</v>
      </c>
      <c r="G498" s="25">
        <v>2305689353.3400002</v>
      </c>
      <c r="H498" s="37">
        <v>0.8080388601589179</v>
      </c>
      <c r="I498" s="37">
        <v>0.8080388601589179</v>
      </c>
    </row>
    <row r="499" spans="1:9" x14ac:dyDescent="0.35">
      <c r="A499" s="7" t="s">
        <v>1227</v>
      </c>
      <c r="B499" s="26">
        <v>736208359.54999995</v>
      </c>
      <c r="C499" s="26">
        <v>736208359.54999995</v>
      </c>
      <c r="D499" s="26">
        <v>471190375.55000001</v>
      </c>
      <c r="E499" s="26">
        <v>471190375.55000001</v>
      </c>
      <c r="F499" s="26">
        <v>471190375.55000001</v>
      </c>
      <c r="G499" s="26">
        <v>471190375.55000001</v>
      </c>
      <c r="H499" s="38">
        <v>0.6400231258417256</v>
      </c>
      <c r="I499" s="38">
        <v>0.6400231258417256</v>
      </c>
    </row>
    <row r="500" spans="1:9" x14ac:dyDescent="0.35">
      <c r="A500" s="5" t="s">
        <v>49</v>
      </c>
      <c r="B500" s="23">
        <v>150000000</v>
      </c>
      <c r="C500" s="23">
        <v>150000000</v>
      </c>
      <c r="D500" s="23">
        <v>150000000</v>
      </c>
      <c r="E500" s="23">
        <v>150000000</v>
      </c>
      <c r="F500" s="23">
        <v>150000000</v>
      </c>
      <c r="G500" s="23">
        <v>150000000</v>
      </c>
      <c r="H500" s="30">
        <v>1</v>
      </c>
      <c r="I500" s="30">
        <v>1</v>
      </c>
    </row>
    <row r="501" spans="1:9" x14ac:dyDescent="0.35">
      <c r="A501" s="5" t="s">
        <v>774</v>
      </c>
      <c r="B501" s="23">
        <v>211032984</v>
      </c>
      <c r="C501" s="23">
        <v>211032984</v>
      </c>
      <c r="D501" s="23">
        <v>0</v>
      </c>
      <c r="E501" s="23">
        <v>0</v>
      </c>
      <c r="F501" s="23">
        <v>0</v>
      </c>
      <c r="G501" s="23">
        <v>0</v>
      </c>
      <c r="H501" s="30">
        <v>0</v>
      </c>
      <c r="I501" s="30">
        <v>0</v>
      </c>
    </row>
    <row r="502" spans="1:9" x14ac:dyDescent="0.35">
      <c r="A502" s="5" t="s">
        <v>779</v>
      </c>
      <c r="B502" s="23">
        <v>53985000</v>
      </c>
      <c r="C502" s="23">
        <v>53985000</v>
      </c>
      <c r="D502" s="23">
        <v>0</v>
      </c>
      <c r="E502" s="23">
        <v>0</v>
      </c>
      <c r="F502" s="23">
        <v>0</v>
      </c>
      <c r="G502" s="23">
        <v>0</v>
      </c>
      <c r="H502" s="30">
        <v>0</v>
      </c>
      <c r="I502" s="30">
        <v>0</v>
      </c>
    </row>
    <row r="503" spans="1:9" x14ac:dyDescent="0.35">
      <c r="A503" s="5" t="s">
        <v>750</v>
      </c>
      <c r="B503" s="23">
        <v>321190375.55000001</v>
      </c>
      <c r="C503" s="23">
        <v>321190375.55000001</v>
      </c>
      <c r="D503" s="23">
        <v>321190375.55000001</v>
      </c>
      <c r="E503" s="23">
        <v>321190375.55000001</v>
      </c>
      <c r="F503" s="23">
        <v>321190375.55000001</v>
      </c>
      <c r="G503" s="23">
        <v>321190375.55000001</v>
      </c>
      <c r="H503" s="30">
        <v>1</v>
      </c>
      <c r="I503" s="30">
        <v>1</v>
      </c>
    </row>
    <row r="504" spans="1:9" x14ac:dyDescent="0.35">
      <c r="A504" s="7" t="s">
        <v>1228</v>
      </c>
      <c r="B504" s="26">
        <v>2117230338.79</v>
      </c>
      <c r="C504" s="26">
        <v>2117230338.79</v>
      </c>
      <c r="D504" s="26">
        <v>1834498977.79</v>
      </c>
      <c r="E504" s="26">
        <v>1834498977.79</v>
      </c>
      <c r="F504" s="26">
        <v>1834498977.79</v>
      </c>
      <c r="G504" s="26">
        <v>1834498977.79</v>
      </c>
      <c r="H504" s="38">
        <v>0.8664616901524369</v>
      </c>
      <c r="I504" s="38">
        <v>0.8664616901524369</v>
      </c>
    </row>
    <row r="505" spans="1:9" x14ac:dyDescent="0.35">
      <c r="A505" s="5" t="s">
        <v>49</v>
      </c>
      <c r="B505" s="23">
        <v>1650000000</v>
      </c>
      <c r="C505" s="23">
        <v>1650000000</v>
      </c>
      <c r="D505" s="23">
        <v>1650000000</v>
      </c>
      <c r="E505" s="23">
        <v>1650000000</v>
      </c>
      <c r="F505" s="23">
        <v>1650000000</v>
      </c>
      <c r="G505" s="23">
        <v>1650000000</v>
      </c>
      <c r="H505" s="30">
        <v>1</v>
      </c>
      <c r="I505" s="30">
        <v>1</v>
      </c>
    </row>
    <row r="506" spans="1:9" x14ac:dyDescent="0.35">
      <c r="A506" s="5" t="s">
        <v>774</v>
      </c>
      <c r="B506" s="23">
        <v>131600000</v>
      </c>
      <c r="C506" s="23">
        <v>131600000</v>
      </c>
      <c r="D506" s="23">
        <v>0</v>
      </c>
      <c r="E506" s="23">
        <v>0</v>
      </c>
      <c r="F506" s="23">
        <v>0</v>
      </c>
      <c r="G506" s="23">
        <v>0</v>
      </c>
      <c r="H506" s="30">
        <v>0</v>
      </c>
      <c r="I506" s="30">
        <v>0</v>
      </c>
    </row>
    <row r="507" spans="1:9" x14ac:dyDescent="0.35">
      <c r="A507" s="5" t="s">
        <v>750</v>
      </c>
      <c r="B507" s="23">
        <v>184498977.78999999</v>
      </c>
      <c r="C507" s="23">
        <v>184498977.78999999</v>
      </c>
      <c r="D507" s="23">
        <v>184498977.78999999</v>
      </c>
      <c r="E507" s="23">
        <v>184498977.78999999</v>
      </c>
      <c r="F507" s="23">
        <v>184498977.78999999</v>
      </c>
      <c r="G507" s="23">
        <v>184498977.78999999</v>
      </c>
      <c r="H507" s="30">
        <v>1</v>
      </c>
      <c r="I507" s="30">
        <v>1</v>
      </c>
    </row>
    <row r="508" spans="1:9" x14ac:dyDescent="0.35">
      <c r="A508" s="5" t="s">
        <v>773</v>
      </c>
      <c r="B508" s="23">
        <v>151131361</v>
      </c>
      <c r="C508" s="23">
        <v>151131361</v>
      </c>
      <c r="D508" s="23">
        <v>0</v>
      </c>
      <c r="E508" s="23">
        <v>0</v>
      </c>
      <c r="F508" s="23">
        <v>0</v>
      </c>
      <c r="G508" s="23">
        <v>0</v>
      </c>
      <c r="H508" s="30">
        <v>0</v>
      </c>
      <c r="I508" s="30">
        <v>0</v>
      </c>
    </row>
    <row r="509" spans="1:9" x14ac:dyDescent="0.35">
      <c r="A509" s="15" t="s">
        <v>1092</v>
      </c>
      <c r="B509" s="25">
        <v>129983168</v>
      </c>
      <c r="C509" s="25">
        <v>129983168</v>
      </c>
      <c r="D509" s="25">
        <v>50000000</v>
      </c>
      <c r="E509" s="25">
        <v>50000000</v>
      </c>
      <c r="F509" s="25">
        <v>35714286</v>
      </c>
      <c r="G509" s="25">
        <v>35714286</v>
      </c>
      <c r="H509" s="37">
        <v>0.38466518988058518</v>
      </c>
      <c r="I509" s="37">
        <v>0.2747608521127905</v>
      </c>
    </row>
    <row r="510" spans="1:9" x14ac:dyDescent="0.35">
      <c r="A510" s="7" t="s">
        <v>1229</v>
      </c>
      <c r="B510" s="26">
        <v>129983168</v>
      </c>
      <c r="C510" s="26">
        <v>129983168</v>
      </c>
      <c r="D510" s="26">
        <v>50000000</v>
      </c>
      <c r="E510" s="26">
        <v>50000000</v>
      </c>
      <c r="F510" s="26">
        <v>35714286</v>
      </c>
      <c r="G510" s="26">
        <v>35714286</v>
      </c>
      <c r="H510" s="38">
        <v>0.38466518988058518</v>
      </c>
      <c r="I510" s="38">
        <v>0.2747608521127905</v>
      </c>
    </row>
    <row r="511" spans="1:9" x14ac:dyDescent="0.35">
      <c r="A511" s="5" t="s">
        <v>49</v>
      </c>
      <c r="B511" s="23">
        <v>50000000</v>
      </c>
      <c r="C511" s="23">
        <v>50000000</v>
      </c>
      <c r="D511" s="23">
        <v>50000000</v>
      </c>
      <c r="E511" s="23">
        <v>50000000</v>
      </c>
      <c r="F511" s="23">
        <v>35714286</v>
      </c>
      <c r="G511" s="23">
        <v>35714286</v>
      </c>
      <c r="H511" s="30">
        <v>1</v>
      </c>
      <c r="I511" s="30">
        <v>0.71428572000000001</v>
      </c>
    </row>
    <row r="512" spans="1:9" x14ac:dyDescent="0.35">
      <c r="A512" s="5" t="s">
        <v>774</v>
      </c>
      <c r="B512" s="23">
        <v>79983168</v>
      </c>
      <c r="C512" s="23">
        <v>79983168</v>
      </c>
      <c r="D512" s="23">
        <v>0</v>
      </c>
      <c r="E512" s="23">
        <v>0</v>
      </c>
      <c r="F512" s="23">
        <v>0</v>
      </c>
      <c r="G512" s="23">
        <v>0</v>
      </c>
      <c r="H512" s="30">
        <v>0</v>
      </c>
      <c r="I512" s="30">
        <v>0</v>
      </c>
    </row>
    <row r="513" spans="1:9" x14ac:dyDescent="0.35">
      <c r="A513" s="15" t="s">
        <v>1090</v>
      </c>
      <c r="B513" s="25">
        <v>80457249</v>
      </c>
      <c r="C513" s="25">
        <v>145983113.92000002</v>
      </c>
      <c r="D513" s="25">
        <v>145983113.92000002</v>
      </c>
      <c r="E513" s="25">
        <v>145983113.92000002</v>
      </c>
      <c r="F513" s="25">
        <v>145983113.92000002</v>
      </c>
      <c r="G513" s="25">
        <v>145983113.92000002</v>
      </c>
      <c r="H513" s="37">
        <v>1</v>
      </c>
      <c r="I513" s="37">
        <v>1</v>
      </c>
    </row>
    <row r="514" spans="1:9" x14ac:dyDescent="0.35">
      <c r="A514" s="7" t="s">
        <v>1230</v>
      </c>
      <c r="B514" s="26">
        <v>80457249</v>
      </c>
      <c r="C514" s="26">
        <v>145983113.92000002</v>
      </c>
      <c r="D514" s="26">
        <v>145983113.92000002</v>
      </c>
      <c r="E514" s="26">
        <v>145983113.92000002</v>
      </c>
      <c r="F514" s="26">
        <v>145983113.92000002</v>
      </c>
      <c r="G514" s="26">
        <v>145983113.92000002</v>
      </c>
      <c r="H514" s="38">
        <v>1</v>
      </c>
      <c r="I514" s="38">
        <v>1</v>
      </c>
    </row>
    <row r="515" spans="1:9" x14ac:dyDescent="0.35">
      <c r="A515" s="5" t="s">
        <v>49</v>
      </c>
      <c r="B515" s="23">
        <v>80457249</v>
      </c>
      <c r="C515" s="23">
        <v>80457249</v>
      </c>
      <c r="D515" s="23">
        <v>80457249</v>
      </c>
      <c r="E515" s="23">
        <v>80457249</v>
      </c>
      <c r="F515" s="23">
        <v>80457249</v>
      </c>
      <c r="G515" s="23">
        <v>80457249</v>
      </c>
      <c r="H515" s="30">
        <v>1</v>
      </c>
      <c r="I515" s="30">
        <v>1</v>
      </c>
    </row>
    <row r="516" spans="1:9" x14ac:dyDescent="0.35">
      <c r="A516" s="5" t="s">
        <v>747</v>
      </c>
      <c r="B516" s="23">
        <v>0</v>
      </c>
      <c r="C516" s="23">
        <v>65525864.920000002</v>
      </c>
      <c r="D516" s="23">
        <v>65525864.920000002</v>
      </c>
      <c r="E516" s="23">
        <v>65525864.920000002</v>
      </c>
      <c r="F516" s="23">
        <v>65525864.920000002</v>
      </c>
      <c r="G516" s="23">
        <v>65525864.920000002</v>
      </c>
      <c r="H516" s="30">
        <v>1</v>
      </c>
      <c r="I516" s="30">
        <v>1</v>
      </c>
    </row>
    <row r="517" spans="1:9" x14ac:dyDescent="0.35">
      <c r="A517" s="15" t="s">
        <v>1085</v>
      </c>
      <c r="B517" s="25">
        <v>2999413000</v>
      </c>
      <c r="C517" s="25">
        <v>5043953921.5</v>
      </c>
      <c r="D517" s="25">
        <v>4224587304.5</v>
      </c>
      <c r="E517" s="25">
        <v>4224587304.5</v>
      </c>
      <c r="F517" s="25">
        <v>4224587304.5</v>
      </c>
      <c r="G517" s="25">
        <v>4224587304.5</v>
      </c>
      <c r="H517" s="37">
        <v>0.83755469820859663</v>
      </c>
      <c r="I517" s="37">
        <v>0.83755469820859663</v>
      </c>
    </row>
    <row r="518" spans="1:9" x14ac:dyDescent="0.35">
      <c r="A518" s="7" t="s">
        <v>1231</v>
      </c>
      <c r="B518" s="26">
        <v>2999413000</v>
      </c>
      <c r="C518" s="26">
        <v>5043953921.5</v>
      </c>
      <c r="D518" s="26">
        <v>4224587304.5</v>
      </c>
      <c r="E518" s="26">
        <v>4224587304.5</v>
      </c>
      <c r="F518" s="26">
        <v>4224587304.5</v>
      </c>
      <c r="G518" s="26">
        <v>4224587304.5</v>
      </c>
      <c r="H518" s="38">
        <v>0.83755469820859663</v>
      </c>
      <c r="I518" s="38">
        <v>0.83755469820859663</v>
      </c>
    </row>
    <row r="519" spans="1:9" x14ac:dyDescent="0.35">
      <c r="A519" s="5" t="s">
        <v>49</v>
      </c>
      <c r="B519" s="23">
        <v>2300000000</v>
      </c>
      <c r="C519" s="23">
        <v>2300000000</v>
      </c>
      <c r="D519" s="23">
        <v>2300000000</v>
      </c>
      <c r="E519" s="23">
        <v>2300000000</v>
      </c>
      <c r="F519" s="23">
        <v>2300000000</v>
      </c>
      <c r="G519" s="23">
        <v>2300000000</v>
      </c>
      <c r="H519" s="30">
        <v>1</v>
      </c>
      <c r="I519" s="30">
        <v>1</v>
      </c>
    </row>
    <row r="520" spans="1:9" x14ac:dyDescent="0.35">
      <c r="A520" s="5" t="s">
        <v>778</v>
      </c>
      <c r="B520" s="23">
        <v>213800000</v>
      </c>
      <c r="C520" s="23">
        <v>213800000</v>
      </c>
      <c r="D520" s="23">
        <v>213800000</v>
      </c>
      <c r="E520" s="23">
        <v>213800000</v>
      </c>
      <c r="F520" s="23">
        <v>213800000</v>
      </c>
      <c r="G520" s="23">
        <v>213800000</v>
      </c>
      <c r="H520" s="30">
        <v>1</v>
      </c>
      <c r="I520" s="30">
        <v>1</v>
      </c>
    </row>
    <row r="521" spans="1:9" x14ac:dyDescent="0.35">
      <c r="A521" s="5" t="s">
        <v>789</v>
      </c>
      <c r="B521" s="23">
        <v>445613000</v>
      </c>
      <c r="C521" s="23">
        <v>445613000</v>
      </c>
      <c r="D521" s="23">
        <v>0</v>
      </c>
      <c r="E521" s="23">
        <v>0</v>
      </c>
      <c r="F521" s="23">
        <v>0</v>
      </c>
      <c r="G521" s="23">
        <v>0</v>
      </c>
      <c r="H521" s="30">
        <v>0</v>
      </c>
      <c r="I521" s="30">
        <v>0</v>
      </c>
    </row>
    <row r="522" spans="1:9" x14ac:dyDescent="0.35">
      <c r="A522" s="5" t="s">
        <v>777</v>
      </c>
      <c r="B522" s="23">
        <v>40000000</v>
      </c>
      <c r="C522" s="23">
        <v>40000000</v>
      </c>
      <c r="D522" s="23">
        <v>40000000</v>
      </c>
      <c r="E522" s="23">
        <v>40000000</v>
      </c>
      <c r="F522" s="23">
        <v>40000000</v>
      </c>
      <c r="G522" s="23">
        <v>40000000</v>
      </c>
      <c r="H522" s="30">
        <v>1</v>
      </c>
      <c r="I522" s="30">
        <v>1</v>
      </c>
    </row>
    <row r="523" spans="1:9" x14ac:dyDescent="0.35">
      <c r="A523" s="5" t="s">
        <v>765</v>
      </c>
      <c r="B523" s="23">
        <v>0</v>
      </c>
      <c r="C523" s="23">
        <v>1371867029</v>
      </c>
      <c r="D523" s="23">
        <v>1371867029</v>
      </c>
      <c r="E523" s="23">
        <v>1371867029</v>
      </c>
      <c r="F523" s="23">
        <v>1371867029</v>
      </c>
      <c r="G523" s="23">
        <v>1371867029</v>
      </c>
      <c r="H523" s="30">
        <v>1</v>
      </c>
      <c r="I523" s="30">
        <v>1</v>
      </c>
    </row>
    <row r="524" spans="1:9" x14ac:dyDescent="0.35">
      <c r="A524" s="5" t="s">
        <v>766</v>
      </c>
      <c r="B524" s="23">
        <v>0</v>
      </c>
      <c r="C524" s="23">
        <v>298320184.98000002</v>
      </c>
      <c r="D524" s="23">
        <v>298320184.98000002</v>
      </c>
      <c r="E524" s="23">
        <v>298320184.98000002</v>
      </c>
      <c r="F524" s="23">
        <v>298320184.98000002</v>
      </c>
      <c r="G524" s="23">
        <v>298320184.98000002</v>
      </c>
      <c r="H524" s="30">
        <v>1</v>
      </c>
      <c r="I524" s="30">
        <v>1</v>
      </c>
    </row>
    <row r="525" spans="1:9" x14ac:dyDescent="0.35">
      <c r="A525" s="5" t="s">
        <v>762</v>
      </c>
      <c r="B525" s="23">
        <v>0</v>
      </c>
      <c r="C525" s="23">
        <v>373753617</v>
      </c>
      <c r="D525" s="23">
        <v>0</v>
      </c>
      <c r="E525" s="23">
        <v>0</v>
      </c>
      <c r="F525" s="23">
        <v>0</v>
      </c>
      <c r="G525" s="23">
        <v>0</v>
      </c>
      <c r="H525" s="30">
        <v>0</v>
      </c>
      <c r="I525" s="30">
        <v>0</v>
      </c>
    </row>
    <row r="526" spans="1:9" x14ac:dyDescent="0.35">
      <c r="A526" s="5" t="s">
        <v>753</v>
      </c>
      <c r="B526" s="23">
        <v>0</v>
      </c>
      <c r="C526" s="23">
        <v>600090.52</v>
      </c>
      <c r="D526" s="23">
        <v>600090.52</v>
      </c>
      <c r="E526" s="23">
        <v>600090.52</v>
      </c>
      <c r="F526" s="23">
        <v>600090.52</v>
      </c>
      <c r="G526" s="23">
        <v>600090.52</v>
      </c>
      <c r="H526" s="30">
        <v>1</v>
      </c>
      <c r="I526" s="30">
        <v>1</v>
      </c>
    </row>
    <row r="527" spans="1:9" x14ac:dyDescent="0.35">
      <c r="A527" s="6" t="s">
        <v>933</v>
      </c>
      <c r="B527" s="27">
        <v>130000000</v>
      </c>
      <c r="C527" s="27">
        <v>130000000</v>
      </c>
      <c r="D527" s="27">
        <v>130000000</v>
      </c>
      <c r="E527" s="27">
        <v>130000000</v>
      </c>
      <c r="F527" s="27">
        <v>130000000</v>
      </c>
      <c r="G527" s="27">
        <v>130000000</v>
      </c>
      <c r="H527" s="39">
        <v>1</v>
      </c>
      <c r="I527" s="39">
        <v>1</v>
      </c>
    </row>
    <row r="528" spans="1:9" x14ac:dyDescent="0.35">
      <c r="A528" s="13" t="s">
        <v>982</v>
      </c>
      <c r="B528" s="24">
        <v>130000000</v>
      </c>
      <c r="C528" s="24">
        <v>130000000</v>
      </c>
      <c r="D528" s="24">
        <v>130000000</v>
      </c>
      <c r="E528" s="24">
        <v>130000000</v>
      </c>
      <c r="F528" s="24">
        <v>130000000</v>
      </c>
      <c r="G528" s="24">
        <v>130000000</v>
      </c>
      <c r="H528" s="36">
        <v>1</v>
      </c>
      <c r="I528" s="36">
        <v>1</v>
      </c>
    </row>
    <row r="529" spans="1:9" x14ac:dyDescent="0.35">
      <c r="A529" s="15" t="s">
        <v>1072</v>
      </c>
      <c r="B529" s="25">
        <v>130000000</v>
      </c>
      <c r="C529" s="25">
        <v>130000000</v>
      </c>
      <c r="D529" s="25">
        <v>130000000</v>
      </c>
      <c r="E529" s="25">
        <v>130000000</v>
      </c>
      <c r="F529" s="25">
        <v>130000000</v>
      </c>
      <c r="G529" s="25">
        <v>130000000</v>
      </c>
      <c r="H529" s="37">
        <v>1</v>
      </c>
      <c r="I529" s="37">
        <v>1</v>
      </c>
    </row>
    <row r="530" spans="1:9" x14ac:dyDescent="0.35">
      <c r="A530" s="7" t="s">
        <v>1232</v>
      </c>
      <c r="B530" s="26">
        <v>130000000</v>
      </c>
      <c r="C530" s="26">
        <v>130000000</v>
      </c>
      <c r="D530" s="26">
        <v>130000000</v>
      </c>
      <c r="E530" s="26">
        <v>130000000</v>
      </c>
      <c r="F530" s="26">
        <v>130000000</v>
      </c>
      <c r="G530" s="26">
        <v>130000000</v>
      </c>
      <c r="H530" s="38">
        <v>1</v>
      </c>
      <c r="I530" s="38">
        <v>1</v>
      </c>
    </row>
    <row r="531" spans="1:9" x14ac:dyDescent="0.35">
      <c r="A531" s="5" t="s">
        <v>49</v>
      </c>
      <c r="B531" s="23">
        <v>130000000</v>
      </c>
      <c r="C531" s="23">
        <v>130000000</v>
      </c>
      <c r="D531" s="23">
        <v>130000000</v>
      </c>
      <c r="E531" s="23">
        <v>130000000</v>
      </c>
      <c r="F531" s="23">
        <v>130000000</v>
      </c>
      <c r="G531" s="23">
        <v>130000000</v>
      </c>
      <c r="H531" s="30">
        <v>1</v>
      </c>
      <c r="I531" s="30">
        <v>1</v>
      </c>
    </row>
    <row r="532" spans="1:9" x14ac:dyDescent="0.35">
      <c r="A532" s="6" t="s">
        <v>944</v>
      </c>
      <c r="B532" s="27">
        <v>165000000</v>
      </c>
      <c r="C532" s="27">
        <v>165000000</v>
      </c>
      <c r="D532" s="27">
        <v>165000000</v>
      </c>
      <c r="E532" s="27">
        <v>165000000</v>
      </c>
      <c r="F532" s="27">
        <v>165000000</v>
      </c>
      <c r="G532" s="27">
        <v>165000000</v>
      </c>
      <c r="H532" s="39">
        <v>1</v>
      </c>
      <c r="I532" s="39">
        <v>1</v>
      </c>
    </row>
    <row r="533" spans="1:9" x14ac:dyDescent="0.35">
      <c r="A533" s="13" t="s">
        <v>945</v>
      </c>
      <c r="B533" s="24">
        <v>75000000</v>
      </c>
      <c r="C533" s="24">
        <v>75000000</v>
      </c>
      <c r="D533" s="24">
        <v>75000000</v>
      </c>
      <c r="E533" s="24">
        <v>75000000</v>
      </c>
      <c r="F533" s="24">
        <v>75000000</v>
      </c>
      <c r="G533" s="24">
        <v>75000000</v>
      </c>
      <c r="H533" s="36">
        <v>1</v>
      </c>
      <c r="I533" s="36">
        <v>1</v>
      </c>
    </row>
    <row r="534" spans="1:9" x14ac:dyDescent="0.35">
      <c r="A534" s="15" t="s">
        <v>1091</v>
      </c>
      <c r="B534" s="25">
        <v>75000000</v>
      </c>
      <c r="C534" s="25">
        <v>75000000</v>
      </c>
      <c r="D534" s="25">
        <v>75000000</v>
      </c>
      <c r="E534" s="25">
        <v>75000000</v>
      </c>
      <c r="F534" s="25">
        <v>75000000</v>
      </c>
      <c r="G534" s="25">
        <v>75000000</v>
      </c>
      <c r="H534" s="37">
        <v>1</v>
      </c>
      <c r="I534" s="37">
        <v>1</v>
      </c>
    </row>
    <row r="535" spans="1:9" x14ac:dyDescent="0.35">
      <c r="A535" s="7" t="s">
        <v>1233</v>
      </c>
      <c r="B535" s="26">
        <v>75000000</v>
      </c>
      <c r="C535" s="26">
        <v>75000000</v>
      </c>
      <c r="D535" s="26">
        <v>75000000</v>
      </c>
      <c r="E535" s="26">
        <v>75000000</v>
      </c>
      <c r="F535" s="26">
        <v>75000000</v>
      </c>
      <c r="G535" s="26">
        <v>75000000</v>
      </c>
      <c r="H535" s="38">
        <v>1</v>
      </c>
      <c r="I535" s="38">
        <v>1</v>
      </c>
    </row>
    <row r="536" spans="1:9" x14ac:dyDescent="0.35">
      <c r="A536" s="5" t="s">
        <v>49</v>
      </c>
      <c r="B536" s="23">
        <v>75000000</v>
      </c>
      <c r="C536" s="23">
        <v>75000000</v>
      </c>
      <c r="D536" s="23">
        <v>75000000</v>
      </c>
      <c r="E536" s="23">
        <v>75000000</v>
      </c>
      <c r="F536" s="23">
        <v>75000000</v>
      </c>
      <c r="G536" s="23">
        <v>75000000</v>
      </c>
      <c r="H536" s="30">
        <v>1</v>
      </c>
      <c r="I536" s="30">
        <v>1</v>
      </c>
    </row>
    <row r="537" spans="1:9" x14ac:dyDescent="0.35">
      <c r="A537" s="13" t="s">
        <v>1026</v>
      </c>
      <c r="B537" s="24">
        <v>90000000</v>
      </c>
      <c r="C537" s="24">
        <v>90000000</v>
      </c>
      <c r="D537" s="24">
        <v>90000000</v>
      </c>
      <c r="E537" s="24">
        <v>90000000</v>
      </c>
      <c r="F537" s="24">
        <v>90000000</v>
      </c>
      <c r="G537" s="24">
        <v>90000000</v>
      </c>
      <c r="H537" s="36">
        <v>1</v>
      </c>
      <c r="I537" s="36">
        <v>1</v>
      </c>
    </row>
    <row r="538" spans="1:9" x14ac:dyDescent="0.35">
      <c r="A538" s="15" t="s">
        <v>1027</v>
      </c>
      <c r="B538" s="25">
        <v>90000000</v>
      </c>
      <c r="C538" s="25">
        <v>90000000</v>
      </c>
      <c r="D538" s="25">
        <v>90000000</v>
      </c>
      <c r="E538" s="25">
        <v>90000000</v>
      </c>
      <c r="F538" s="25">
        <v>90000000</v>
      </c>
      <c r="G538" s="25">
        <v>90000000</v>
      </c>
      <c r="H538" s="37">
        <v>1</v>
      </c>
      <c r="I538" s="37">
        <v>1</v>
      </c>
    </row>
    <row r="539" spans="1:9" x14ac:dyDescent="0.35">
      <c r="A539" s="7" t="s">
        <v>1234</v>
      </c>
      <c r="B539" s="26">
        <v>90000000</v>
      </c>
      <c r="C539" s="26">
        <v>90000000</v>
      </c>
      <c r="D539" s="26">
        <v>90000000</v>
      </c>
      <c r="E539" s="26">
        <v>90000000</v>
      </c>
      <c r="F539" s="26">
        <v>90000000</v>
      </c>
      <c r="G539" s="26">
        <v>90000000</v>
      </c>
      <c r="H539" s="38">
        <v>1</v>
      </c>
      <c r="I539" s="38">
        <v>1</v>
      </c>
    </row>
    <row r="540" spans="1:9" x14ac:dyDescent="0.35">
      <c r="A540" s="5" t="s">
        <v>49</v>
      </c>
      <c r="B540" s="23">
        <v>90000000</v>
      </c>
      <c r="C540" s="23">
        <v>90000000</v>
      </c>
      <c r="D540" s="23">
        <v>90000000</v>
      </c>
      <c r="E540" s="23">
        <v>90000000</v>
      </c>
      <c r="F540" s="23">
        <v>90000000</v>
      </c>
      <c r="G540" s="23">
        <v>90000000</v>
      </c>
      <c r="H540" s="30">
        <v>1</v>
      </c>
      <c r="I540" s="30">
        <v>1</v>
      </c>
    </row>
    <row r="541" spans="1:9" x14ac:dyDescent="0.35">
      <c r="A541" s="12" t="s">
        <v>1116</v>
      </c>
      <c r="B541" s="28">
        <v>22770767895</v>
      </c>
      <c r="C541" s="28">
        <v>51391707049.470001</v>
      </c>
      <c r="D541" s="28">
        <v>28689485156.520004</v>
      </c>
      <c r="E541" s="28">
        <v>19497063893.510002</v>
      </c>
      <c r="F541" s="28">
        <v>13671782243.549999</v>
      </c>
      <c r="G541" s="28">
        <v>13130162376.879999</v>
      </c>
      <c r="H541" s="40">
        <v>0.37938151917666402</v>
      </c>
      <c r="I541" s="40">
        <v>0.26603090320369099</v>
      </c>
    </row>
    <row r="542" spans="1:9" x14ac:dyDescent="0.35">
      <c r="A542" s="6" t="s">
        <v>906</v>
      </c>
      <c r="B542" s="27">
        <v>500000000</v>
      </c>
      <c r="C542" s="27">
        <v>23189149673.779999</v>
      </c>
      <c r="D542" s="27">
        <v>5356926443.3299999</v>
      </c>
      <c r="E542" s="27">
        <v>1141022639</v>
      </c>
      <c r="F542" s="27">
        <v>701255275.35000002</v>
      </c>
      <c r="G542" s="27">
        <v>689721942.35000002</v>
      </c>
      <c r="H542" s="39">
        <v>4.9205022825401644E-2</v>
      </c>
      <c r="I542" s="39">
        <v>3.0240663638602939E-2</v>
      </c>
    </row>
    <row r="543" spans="1:9" x14ac:dyDescent="0.35">
      <c r="A543" s="13" t="s">
        <v>914</v>
      </c>
      <c r="B543" s="24">
        <v>500000000</v>
      </c>
      <c r="C543" s="24">
        <v>23189149673.779999</v>
      </c>
      <c r="D543" s="24">
        <v>5356926443.3299999</v>
      </c>
      <c r="E543" s="24">
        <v>1141022639</v>
      </c>
      <c r="F543" s="24">
        <v>701255275.35000002</v>
      </c>
      <c r="G543" s="24">
        <v>689721942.35000002</v>
      </c>
      <c r="H543" s="36">
        <v>4.9205022825401644E-2</v>
      </c>
      <c r="I543" s="36">
        <v>3.0240663638602939E-2</v>
      </c>
    </row>
    <row r="544" spans="1:9" x14ac:dyDescent="0.35">
      <c r="A544" s="15" t="s">
        <v>942</v>
      </c>
      <c r="B544" s="25">
        <v>500000000</v>
      </c>
      <c r="C544" s="25">
        <v>23189149673.779999</v>
      </c>
      <c r="D544" s="25">
        <v>5356926443.3299999</v>
      </c>
      <c r="E544" s="25">
        <v>1141022639</v>
      </c>
      <c r="F544" s="25">
        <v>701255275.35000002</v>
      </c>
      <c r="G544" s="25">
        <v>689721942.35000002</v>
      </c>
      <c r="H544" s="37">
        <v>4.9205022825401644E-2</v>
      </c>
      <c r="I544" s="37">
        <v>3.0240663638602939E-2</v>
      </c>
    </row>
    <row r="545" spans="1:9" x14ac:dyDescent="0.35">
      <c r="A545" s="7" t="s">
        <v>1235</v>
      </c>
      <c r="B545" s="26">
        <v>500000000</v>
      </c>
      <c r="C545" s="26">
        <v>23189149673.779999</v>
      </c>
      <c r="D545" s="26">
        <v>5356926443.3299999</v>
      </c>
      <c r="E545" s="26">
        <v>1141022639</v>
      </c>
      <c r="F545" s="26">
        <v>701255275.35000002</v>
      </c>
      <c r="G545" s="26">
        <v>689721942.35000002</v>
      </c>
      <c r="H545" s="38">
        <v>4.9205022825401644E-2</v>
      </c>
      <c r="I545" s="38">
        <v>3.0240663638602939E-2</v>
      </c>
    </row>
    <row r="546" spans="1:9" x14ac:dyDescent="0.35">
      <c r="A546" s="5" t="s">
        <v>49</v>
      </c>
      <c r="B546" s="23">
        <v>300000000</v>
      </c>
      <c r="C546" s="23">
        <v>584217110</v>
      </c>
      <c r="D546" s="23">
        <v>584217110</v>
      </c>
      <c r="E546" s="23">
        <v>580666991</v>
      </c>
      <c r="F546" s="23">
        <v>492921942.35000002</v>
      </c>
      <c r="G546" s="23">
        <v>492921942.35000002</v>
      </c>
      <c r="H546" s="30">
        <v>0.9939232882104394</v>
      </c>
      <c r="I546" s="30">
        <v>0.84373075336667225</v>
      </c>
    </row>
    <row r="547" spans="1:9" x14ac:dyDescent="0.35">
      <c r="A547" s="5" t="s">
        <v>114</v>
      </c>
      <c r="B547" s="23">
        <v>0</v>
      </c>
      <c r="C547" s="23">
        <v>16783968656</v>
      </c>
      <c r="D547" s="23">
        <v>0</v>
      </c>
      <c r="E547" s="23">
        <v>0</v>
      </c>
      <c r="F547" s="23">
        <v>0</v>
      </c>
      <c r="G547" s="23">
        <v>0</v>
      </c>
      <c r="H547" s="30">
        <v>0</v>
      </c>
      <c r="I547" s="30">
        <v>0</v>
      </c>
    </row>
    <row r="548" spans="1:9" x14ac:dyDescent="0.35">
      <c r="A548" s="5" t="s">
        <v>150</v>
      </c>
      <c r="B548" s="23">
        <v>200000000</v>
      </c>
      <c r="C548" s="23">
        <v>200000000</v>
      </c>
      <c r="D548" s="23">
        <v>200000000</v>
      </c>
      <c r="E548" s="23">
        <v>199400000</v>
      </c>
      <c r="F548" s="23">
        <v>192400000</v>
      </c>
      <c r="G548" s="23">
        <v>190200000</v>
      </c>
      <c r="H548" s="30">
        <v>0.997</v>
      </c>
      <c r="I548" s="30">
        <v>0.96199999999999997</v>
      </c>
    </row>
    <row r="549" spans="1:9" x14ac:dyDescent="0.35">
      <c r="A549" s="5" t="s">
        <v>159</v>
      </c>
      <c r="B549" s="23">
        <v>0</v>
      </c>
      <c r="C549" s="23">
        <v>295947064</v>
      </c>
      <c r="D549" s="23">
        <v>93300000</v>
      </c>
      <c r="E549" s="23">
        <v>26026666</v>
      </c>
      <c r="F549" s="23">
        <v>15933333</v>
      </c>
      <c r="G549" s="23">
        <v>6600000</v>
      </c>
      <c r="H549" s="30">
        <v>8.7943653328488497E-2</v>
      </c>
      <c r="I549" s="30">
        <v>5.3838456055776245E-2</v>
      </c>
    </row>
    <row r="550" spans="1:9" x14ac:dyDescent="0.35">
      <c r="A550" s="5" t="s">
        <v>160</v>
      </c>
      <c r="B550" s="23">
        <v>0</v>
      </c>
      <c r="C550" s="23">
        <v>656122025.13</v>
      </c>
      <c r="D550" s="23">
        <v>360000000</v>
      </c>
      <c r="E550" s="23">
        <v>334928982</v>
      </c>
      <c r="F550" s="23">
        <v>0</v>
      </c>
      <c r="G550" s="23">
        <v>0</v>
      </c>
      <c r="H550" s="30">
        <v>0.51046751849800986</v>
      </c>
      <c r="I550" s="30">
        <v>0</v>
      </c>
    </row>
    <row r="551" spans="1:9" x14ac:dyDescent="0.35">
      <c r="A551" s="5" t="s">
        <v>156</v>
      </c>
      <c r="B551" s="23">
        <v>0</v>
      </c>
      <c r="C551" s="23">
        <v>4668894818.6499996</v>
      </c>
      <c r="D551" s="23">
        <v>4119409333.3299999</v>
      </c>
      <c r="E551" s="23">
        <v>0</v>
      </c>
      <c r="F551" s="23">
        <v>0</v>
      </c>
      <c r="G551" s="23">
        <v>0</v>
      </c>
      <c r="H551" s="30">
        <v>0</v>
      </c>
      <c r="I551" s="30">
        <v>0</v>
      </c>
    </row>
    <row r="552" spans="1:9" x14ac:dyDescent="0.35">
      <c r="A552" s="6" t="s">
        <v>933</v>
      </c>
      <c r="B552" s="27">
        <v>21620767894</v>
      </c>
      <c r="C552" s="27">
        <v>26374056372.689999</v>
      </c>
      <c r="D552" s="27">
        <v>21509829523.360001</v>
      </c>
      <c r="E552" s="27">
        <v>17763229733.68</v>
      </c>
      <c r="F552" s="27">
        <v>12400548780.369999</v>
      </c>
      <c r="G552" s="27">
        <v>11917062246.699999</v>
      </c>
      <c r="H552" s="39">
        <v>0.673511479715862</v>
      </c>
      <c r="I552" s="39">
        <v>0.47017980871575787</v>
      </c>
    </row>
    <row r="553" spans="1:9" x14ac:dyDescent="0.35">
      <c r="A553" s="13" t="s">
        <v>934</v>
      </c>
      <c r="B553" s="24">
        <v>15762767894</v>
      </c>
      <c r="C553" s="24">
        <v>22441899413.52</v>
      </c>
      <c r="D553" s="24">
        <v>17894854431.360001</v>
      </c>
      <c r="E553" s="24">
        <v>14708578377.570002</v>
      </c>
      <c r="F553" s="24">
        <v>9827678120.789999</v>
      </c>
      <c r="G553" s="24">
        <v>9618151454.1199989</v>
      </c>
      <c r="H553" s="36">
        <v>0.65540701820938108</v>
      </c>
      <c r="I553" s="36">
        <v>0.43791650339852106</v>
      </c>
    </row>
    <row r="554" spans="1:9" x14ac:dyDescent="0.35">
      <c r="A554" s="15" t="s">
        <v>936</v>
      </c>
      <c r="B554" s="25">
        <v>8668448024</v>
      </c>
      <c r="C554" s="25">
        <v>13077175358.02</v>
      </c>
      <c r="D554" s="25">
        <v>10195172764.700001</v>
      </c>
      <c r="E554" s="25">
        <v>7384043003.6000004</v>
      </c>
      <c r="F554" s="25">
        <v>3118491670.6999998</v>
      </c>
      <c r="G554" s="25">
        <v>3118491670.6999998</v>
      </c>
      <c r="H554" s="37">
        <v>0.56465121874132373</v>
      </c>
      <c r="I554" s="37">
        <v>0.23846829191500318</v>
      </c>
    </row>
    <row r="555" spans="1:9" x14ac:dyDescent="0.35">
      <c r="A555" s="7" t="s">
        <v>1236</v>
      </c>
      <c r="B555" s="26">
        <v>1782298304</v>
      </c>
      <c r="C555" s="26">
        <v>2182298304</v>
      </c>
      <c r="D555" s="26">
        <v>1486904612.1800001</v>
      </c>
      <c r="E555" s="26">
        <v>1312556273</v>
      </c>
      <c r="F555" s="26">
        <v>0</v>
      </c>
      <c r="G555" s="26">
        <v>0</v>
      </c>
      <c r="H555" s="38">
        <v>0.60145593780381734</v>
      </c>
      <c r="I555" s="38">
        <v>0</v>
      </c>
    </row>
    <row r="556" spans="1:9" x14ac:dyDescent="0.35">
      <c r="A556" s="5" t="s">
        <v>136</v>
      </c>
      <c r="B556" s="23">
        <v>1782298304</v>
      </c>
      <c r="C556" s="23">
        <v>1782298304</v>
      </c>
      <c r="D556" s="23">
        <v>1086904612.1800001</v>
      </c>
      <c r="E556" s="23">
        <v>950799903</v>
      </c>
      <c r="F556" s="23">
        <v>0</v>
      </c>
      <c r="G556" s="23">
        <v>0</v>
      </c>
      <c r="H556" s="30">
        <v>0.53346844401194027</v>
      </c>
      <c r="I556" s="30">
        <v>0</v>
      </c>
    </row>
    <row r="557" spans="1:9" x14ac:dyDescent="0.35">
      <c r="A557" s="5" t="s">
        <v>155</v>
      </c>
      <c r="B557" s="23">
        <v>0</v>
      </c>
      <c r="C557" s="23">
        <v>400000000</v>
      </c>
      <c r="D557" s="23">
        <v>400000000</v>
      </c>
      <c r="E557" s="23">
        <v>361756370</v>
      </c>
      <c r="F557" s="23">
        <v>0</v>
      </c>
      <c r="G557" s="23">
        <v>0</v>
      </c>
      <c r="H557" s="30">
        <v>0.90439092499999996</v>
      </c>
      <c r="I557" s="30">
        <v>0</v>
      </c>
    </row>
    <row r="558" spans="1:9" x14ac:dyDescent="0.35">
      <c r="A558" s="7" t="s">
        <v>1237</v>
      </c>
      <c r="B558" s="26">
        <v>2346140435</v>
      </c>
      <c r="C558" s="26">
        <v>1723159626.0799999</v>
      </c>
      <c r="D558" s="26">
        <v>1349100767.5</v>
      </c>
      <c r="E558" s="26">
        <v>1325358400</v>
      </c>
      <c r="F558" s="26">
        <v>0</v>
      </c>
      <c r="G558" s="26">
        <v>0</v>
      </c>
      <c r="H558" s="38">
        <v>0.76914429745260782</v>
      </c>
      <c r="I558" s="38">
        <v>0</v>
      </c>
    </row>
    <row r="559" spans="1:9" x14ac:dyDescent="0.35">
      <c r="A559" s="5" t="s">
        <v>136</v>
      </c>
      <c r="B559" s="23">
        <v>2196140435</v>
      </c>
      <c r="C559" s="23">
        <v>0</v>
      </c>
      <c r="D559" s="23">
        <v>0</v>
      </c>
      <c r="E559" s="23">
        <v>0</v>
      </c>
      <c r="F559" s="23">
        <v>0</v>
      </c>
      <c r="G559" s="23">
        <v>0</v>
      </c>
      <c r="H559" s="30">
        <v>0</v>
      </c>
      <c r="I559" s="30">
        <v>0</v>
      </c>
    </row>
    <row r="560" spans="1:9" x14ac:dyDescent="0.35">
      <c r="A560" s="5" t="s">
        <v>154</v>
      </c>
      <c r="B560" s="23">
        <v>150000000</v>
      </c>
      <c r="C560" s="23">
        <v>150000000</v>
      </c>
      <c r="D560" s="23">
        <v>0</v>
      </c>
      <c r="E560" s="23">
        <v>0</v>
      </c>
      <c r="F560" s="23">
        <v>0</v>
      </c>
      <c r="G560" s="23">
        <v>0</v>
      </c>
      <c r="H560" s="30">
        <v>0</v>
      </c>
      <c r="I560" s="30">
        <v>0</v>
      </c>
    </row>
    <row r="561" spans="1:9" x14ac:dyDescent="0.35">
      <c r="A561" s="5" t="s">
        <v>155</v>
      </c>
      <c r="B561" s="23">
        <v>0</v>
      </c>
      <c r="C561" s="23">
        <v>1573159626.0799999</v>
      </c>
      <c r="D561" s="23">
        <v>1349100767.5</v>
      </c>
      <c r="E561" s="23">
        <v>1325358400</v>
      </c>
      <c r="F561" s="23">
        <v>0</v>
      </c>
      <c r="G561" s="23">
        <v>0</v>
      </c>
      <c r="H561" s="30">
        <v>0.8424818295791946</v>
      </c>
      <c r="I561" s="30">
        <v>0</v>
      </c>
    </row>
    <row r="562" spans="1:9" x14ac:dyDescent="0.35">
      <c r="A562" s="7" t="s">
        <v>1238</v>
      </c>
      <c r="B562" s="26">
        <v>2000000000</v>
      </c>
      <c r="C562" s="26">
        <v>5360827760.0200005</v>
      </c>
      <c r="D562" s="26">
        <v>5298269081.0200005</v>
      </c>
      <c r="E562" s="26">
        <v>2931760332</v>
      </c>
      <c r="F562" s="26">
        <v>2900025956.0999999</v>
      </c>
      <c r="G562" s="26">
        <v>2900025956.0999999</v>
      </c>
      <c r="H562" s="38">
        <v>0.54688575407411744</v>
      </c>
      <c r="I562" s="38">
        <v>0.54096607574819389</v>
      </c>
    </row>
    <row r="563" spans="1:9" x14ac:dyDescent="0.35">
      <c r="A563" s="5" t="s">
        <v>136</v>
      </c>
      <c r="B563" s="23">
        <v>2000000000</v>
      </c>
      <c r="C563" s="23">
        <v>2000000000</v>
      </c>
      <c r="D563" s="23">
        <v>1937441321</v>
      </c>
      <c r="E563" s="23">
        <v>1937441321</v>
      </c>
      <c r="F563" s="23">
        <v>1910609541.5</v>
      </c>
      <c r="G563" s="23">
        <v>1910609541.5</v>
      </c>
      <c r="H563" s="30">
        <v>0.96872066050000005</v>
      </c>
      <c r="I563" s="30">
        <v>0.95530477074999998</v>
      </c>
    </row>
    <row r="564" spans="1:9" x14ac:dyDescent="0.35">
      <c r="A564" s="5" t="s">
        <v>155</v>
      </c>
      <c r="B564" s="23">
        <v>0</v>
      </c>
      <c r="C564" s="23">
        <v>3360827760.02</v>
      </c>
      <c r="D564" s="23">
        <v>3360827760.02</v>
      </c>
      <c r="E564" s="23">
        <v>994319011</v>
      </c>
      <c r="F564" s="23">
        <v>989416414.60000002</v>
      </c>
      <c r="G564" s="23">
        <v>989416414.60000002</v>
      </c>
      <c r="H564" s="30">
        <v>0.29585539099274843</v>
      </c>
      <c r="I564" s="30">
        <v>0.29439664429399742</v>
      </c>
    </row>
    <row r="565" spans="1:9" x14ac:dyDescent="0.35">
      <c r="A565" s="7" t="s">
        <v>1239</v>
      </c>
      <c r="B565" s="26">
        <v>846140435</v>
      </c>
      <c r="C565" s="26">
        <v>1339202073.6400001</v>
      </c>
      <c r="D565" s="26">
        <v>933871584</v>
      </c>
      <c r="E565" s="26">
        <v>761696324.60000002</v>
      </c>
      <c r="F565" s="26">
        <v>79665714.599999994</v>
      </c>
      <c r="G565" s="26">
        <v>79665714.599999994</v>
      </c>
      <c r="H565" s="38">
        <v>0.56876877626815614</v>
      </c>
      <c r="I565" s="38">
        <v>5.9487448659234582E-2</v>
      </c>
    </row>
    <row r="566" spans="1:9" x14ac:dyDescent="0.35">
      <c r="A566" s="5" t="s">
        <v>136</v>
      </c>
      <c r="B566" s="23">
        <v>846140435</v>
      </c>
      <c r="C566" s="23">
        <v>42280870</v>
      </c>
      <c r="D566" s="23">
        <v>0</v>
      </c>
      <c r="E566" s="23">
        <v>0</v>
      </c>
      <c r="F566" s="23">
        <v>0</v>
      </c>
      <c r="G566" s="23">
        <v>0</v>
      </c>
      <c r="H566" s="30">
        <v>0</v>
      </c>
      <c r="I566" s="30">
        <v>0</v>
      </c>
    </row>
    <row r="567" spans="1:9" x14ac:dyDescent="0.35">
      <c r="A567" s="5" t="s">
        <v>155</v>
      </c>
      <c r="B567" s="23">
        <v>0</v>
      </c>
      <c r="C567" s="23">
        <v>1296921203.6400001</v>
      </c>
      <c r="D567" s="23">
        <v>933871584</v>
      </c>
      <c r="E567" s="23">
        <v>761696324.60000002</v>
      </c>
      <c r="F567" s="23">
        <v>79665714.599999994</v>
      </c>
      <c r="G567" s="23">
        <v>79665714.599999994</v>
      </c>
      <c r="H567" s="30">
        <v>0.58731118163708573</v>
      </c>
      <c r="I567" s="30">
        <v>6.1426796305285511E-2</v>
      </c>
    </row>
    <row r="568" spans="1:9" x14ac:dyDescent="0.35">
      <c r="A568" s="7" t="s">
        <v>1240</v>
      </c>
      <c r="B568" s="26">
        <v>763842130</v>
      </c>
      <c r="C568" s="26">
        <v>1541660874.28</v>
      </c>
      <c r="D568" s="26">
        <v>467000000</v>
      </c>
      <c r="E568" s="26">
        <v>452000000</v>
      </c>
      <c r="F568" s="26">
        <v>10000000</v>
      </c>
      <c r="G568" s="26">
        <v>10000000</v>
      </c>
      <c r="H568" s="38">
        <v>0.29319029077072284</v>
      </c>
      <c r="I568" s="38">
        <v>6.4865108577593549E-3</v>
      </c>
    </row>
    <row r="569" spans="1:9" x14ac:dyDescent="0.35">
      <c r="A569" s="5" t="s">
        <v>136</v>
      </c>
      <c r="B569" s="23">
        <v>763842130</v>
      </c>
      <c r="C569" s="23">
        <v>763842130</v>
      </c>
      <c r="D569" s="23">
        <v>0</v>
      </c>
      <c r="E569" s="23">
        <v>0</v>
      </c>
      <c r="F569" s="23">
        <v>0</v>
      </c>
      <c r="G569" s="23">
        <v>0</v>
      </c>
      <c r="H569" s="30">
        <v>0</v>
      </c>
      <c r="I569" s="30">
        <v>0</v>
      </c>
    </row>
    <row r="570" spans="1:9" x14ac:dyDescent="0.35">
      <c r="A570" s="5" t="s">
        <v>155</v>
      </c>
      <c r="B570" s="23">
        <v>0</v>
      </c>
      <c r="C570" s="23">
        <v>777818744.27999997</v>
      </c>
      <c r="D570" s="23">
        <v>467000000</v>
      </c>
      <c r="E570" s="23">
        <v>452000000</v>
      </c>
      <c r="F570" s="23">
        <v>10000000</v>
      </c>
      <c r="G570" s="23">
        <v>10000000</v>
      </c>
      <c r="H570" s="30">
        <v>0.58111224925339233</v>
      </c>
      <c r="I570" s="30">
        <v>1.2856465691446734E-2</v>
      </c>
    </row>
    <row r="571" spans="1:9" x14ac:dyDescent="0.35">
      <c r="A571" s="7" t="s">
        <v>1241</v>
      </c>
      <c r="B571" s="26">
        <v>800000000</v>
      </c>
      <c r="C571" s="26">
        <v>800000000</v>
      </c>
      <c r="D571" s="26">
        <v>530000000</v>
      </c>
      <c r="E571" s="26">
        <v>471871674</v>
      </c>
      <c r="F571" s="26">
        <v>0</v>
      </c>
      <c r="G571" s="26">
        <v>0</v>
      </c>
      <c r="H571" s="38">
        <v>0.58983959249999995</v>
      </c>
      <c r="I571" s="38">
        <v>0</v>
      </c>
    </row>
    <row r="572" spans="1:9" x14ac:dyDescent="0.35">
      <c r="A572" s="5" t="s">
        <v>136</v>
      </c>
      <c r="B572" s="23">
        <v>800000000</v>
      </c>
      <c r="C572" s="23">
        <v>800000000</v>
      </c>
      <c r="D572" s="23">
        <v>530000000</v>
      </c>
      <c r="E572" s="23">
        <v>471871674</v>
      </c>
      <c r="F572" s="23">
        <v>0</v>
      </c>
      <c r="G572" s="23">
        <v>0</v>
      </c>
      <c r="H572" s="30">
        <v>0.58983959249999995</v>
      </c>
      <c r="I572" s="30">
        <v>0</v>
      </c>
    </row>
    <row r="573" spans="1:9" x14ac:dyDescent="0.35">
      <c r="A573" s="7" t="s">
        <v>1242</v>
      </c>
      <c r="B573" s="26">
        <v>130026720</v>
      </c>
      <c r="C573" s="26">
        <v>130026720</v>
      </c>
      <c r="D573" s="26">
        <v>130026720</v>
      </c>
      <c r="E573" s="26">
        <v>128800000</v>
      </c>
      <c r="F573" s="26">
        <v>128800000</v>
      </c>
      <c r="G573" s="26">
        <v>128800000</v>
      </c>
      <c r="H573" s="38">
        <v>0.99056563143329313</v>
      </c>
      <c r="I573" s="38">
        <v>0.99056563143329313</v>
      </c>
    </row>
    <row r="574" spans="1:9" x14ac:dyDescent="0.35">
      <c r="A574" s="5" t="s">
        <v>136</v>
      </c>
      <c r="B574" s="23">
        <v>130026720</v>
      </c>
      <c r="C574" s="23">
        <v>130026720</v>
      </c>
      <c r="D574" s="23">
        <v>130026720</v>
      </c>
      <c r="E574" s="23">
        <v>128800000</v>
      </c>
      <c r="F574" s="23">
        <v>128800000</v>
      </c>
      <c r="G574" s="23">
        <v>128800000</v>
      </c>
      <c r="H574" s="30">
        <v>0.99056563143329313</v>
      </c>
      <c r="I574" s="30">
        <v>0.99056563143329313</v>
      </c>
    </row>
    <row r="575" spans="1:9" x14ac:dyDescent="0.35">
      <c r="A575" s="15" t="s">
        <v>947</v>
      </c>
      <c r="B575" s="25">
        <v>400000000</v>
      </c>
      <c r="C575" s="25">
        <v>623268913.76999998</v>
      </c>
      <c r="D575" s="25">
        <v>400000000</v>
      </c>
      <c r="E575" s="25">
        <v>331900000</v>
      </c>
      <c r="F575" s="25">
        <v>317900000</v>
      </c>
      <c r="G575" s="25">
        <v>312600000</v>
      </c>
      <c r="H575" s="37">
        <v>0.53251492681131607</v>
      </c>
      <c r="I575" s="37">
        <v>0.51005271236311356</v>
      </c>
    </row>
    <row r="576" spans="1:9" x14ac:dyDescent="0.35">
      <c r="A576" s="7" t="s">
        <v>1243</v>
      </c>
      <c r="B576" s="26">
        <v>400000000</v>
      </c>
      <c r="C576" s="26">
        <v>623268913.76999998</v>
      </c>
      <c r="D576" s="26">
        <v>400000000</v>
      </c>
      <c r="E576" s="26">
        <v>331900000</v>
      </c>
      <c r="F576" s="26">
        <v>317900000</v>
      </c>
      <c r="G576" s="26">
        <v>312600000</v>
      </c>
      <c r="H576" s="38">
        <v>0.53251492681131607</v>
      </c>
      <c r="I576" s="38">
        <v>0.51005271236311356</v>
      </c>
    </row>
    <row r="577" spans="1:9" x14ac:dyDescent="0.35">
      <c r="A577" s="5" t="s">
        <v>49</v>
      </c>
      <c r="B577" s="23">
        <v>400000000</v>
      </c>
      <c r="C577" s="23">
        <v>400000000</v>
      </c>
      <c r="D577" s="23">
        <v>400000000</v>
      </c>
      <c r="E577" s="23">
        <v>331900000</v>
      </c>
      <c r="F577" s="23">
        <v>317900000</v>
      </c>
      <c r="G577" s="23">
        <v>312600000</v>
      </c>
      <c r="H577" s="30">
        <v>0.82974999999999999</v>
      </c>
      <c r="I577" s="30">
        <v>0.79474999999999996</v>
      </c>
    </row>
    <row r="578" spans="1:9" x14ac:dyDescent="0.35">
      <c r="A578" s="5" t="s">
        <v>163</v>
      </c>
      <c r="B578" s="23">
        <v>0</v>
      </c>
      <c r="C578" s="23">
        <v>22560496.449999999</v>
      </c>
      <c r="D578" s="23">
        <v>0</v>
      </c>
      <c r="E578" s="23">
        <v>0</v>
      </c>
      <c r="F578" s="23">
        <v>0</v>
      </c>
      <c r="G578" s="23">
        <v>0</v>
      </c>
      <c r="H578" s="30">
        <v>0</v>
      </c>
      <c r="I578" s="30">
        <v>0</v>
      </c>
    </row>
    <row r="579" spans="1:9" x14ac:dyDescent="0.35">
      <c r="A579" s="5" t="s">
        <v>165</v>
      </c>
      <c r="B579" s="23">
        <v>0</v>
      </c>
      <c r="C579" s="23">
        <v>60392178.909999996</v>
      </c>
      <c r="D579" s="23">
        <v>0</v>
      </c>
      <c r="E579" s="23">
        <v>0</v>
      </c>
      <c r="F579" s="23">
        <v>0</v>
      </c>
      <c r="G579" s="23">
        <v>0</v>
      </c>
      <c r="H579" s="30">
        <v>0</v>
      </c>
      <c r="I579" s="30">
        <v>0</v>
      </c>
    </row>
    <row r="580" spans="1:9" x14ac:dyDescent="0.35">
      <c r="A580" s="5" t="s">
        <v>168</v>
      </c>
      <c r="B580" s="23">
        <v>0</v>
      </c>
      <c r="C580" s="23">
        <v>140316238.41</v>
      </c>
      <c r="D580" s="23">
        <v>0</v>
      </c>
      <c r="E580" s="23">
        <v>0</v>
      </c>
      <c r="F580" s="23">
        <v>0</v>
      </c>
      <c r="G580" s="23">
        <v>0</v>
      </c>
      <c r="H580" s="30">
        <v>0</v>
      </c>
      <c r="I580" s="30">
        <v>0</v>
      </c>
    </row>
    <row r="581" spans="1:9" x14ac:dyDescent="0.35">
      <c r="A581" s="15" t="s">
        <v>937</v>
      </c>
      <c r="B581" s="25">
        <v>1851743355</v>
      </c>
      <c r="C581" s="25">
        <v>2952678626.73</v>
      </c>
      <c r="D581" s="25">
        <v>1739523442.03</v>
      </c>
      <c r="E581" s="25">
        <v>1606464585.03</v>
      </c>
      <c r="F581" s="25">
        <v>1490860652.03</v>
      </c>
      <c r="G581" s="25">
        <v>1448833985.3599999</v>
      </c>
      <c r="H581" s="37">
        <v>0.54407024539921223</v>
      </c>
      <c r="I581" s="37">
        <v>0.50491802207444492</v>
      </c>
    </row>
    <row r="582" spans="1:9" x14ac:dyDescent="0.35">
      <c r="A582" s="7" t="s">
        <v>1244</v>
      </c>
      <c r="B582" s="26">
        <v>1851743355</v>
      </c>
      <c r="C582" s="26">
        <v>2952678626.73</v>
      </c>
      <c r="D582" s="26">
        <v>1739523442.03</v>
      </c>
      <c r="E582" s="26">
        <v>1606464585.03</v>
      </c>
      <c r="F582" s="26">
        <v>1490860652.03</v>
      </c>
      <c r="G582" s="26">
        <v>1448833985.3599999</v>
      </c>
      <c r="H582" s="38">
        <v>0.54407024539921223</v>
      </c>
      <c r="I582" s="38">
        <v>0.50491802207444492</v>
      </c>
    </row>
    <row r="583" spans="1:9" x14ac:dyDescent="0.35">
      <c r="A583" s="5" t="s">
        <v>49</v>
      </c>
      <c r="B583" s="23">
        <v>1500000000</v>
      </c>
      <c r="C583" s="23">
        <v>1700000000</v>
      </c>
      <c r="D583" s="23">
        <v>1699912190.6700001</v>
      </c>
      <c r="E583" s="23">
        <v>1566853333.6700001</v>
      </c>
      <c r="F583" s="23">
        <v>1465053333.6700001</v>
      </c>
      <c r="G583" s="23">
        <v>1423026667</v>
      </c>
      <c r="H583" s="30">
        <v>0.92167843157058826</v>
      </c>
      <c r="I583" s="30">
        <v>0.86179607862941177</v>
      </c>
    </row>
    <row r="584" spans="1:9" x14ac:dyDescent="0.35">
      <c r="A584" s="5" t="s">
        <v>151</v>
      </c>
      <c r="B584" s="23">
        <v>351743354</v>
      </c>
      <c r="C584" s="23">
        <v>351743354</v>
      </c>
      <c r="D584" s="23">
        <v>36016709.109999999</v>
      </c>
      <c r="E584" s="23">
        <v>36016709.109999999</v>
      </c>
      <c r="F584" s="23">
        <v>22212776.109999999</v>
      </c>
      <c r="G584" s="23">
        <v>22212776.109999999</v>
      </c>
      <c r="H584" s="30">
        <v>0.10239485323722705</v>
      </c>
      <c r="I584" s="30">
        <v>6.3150521132518678E-2</v>
      </c>
    </row>
    <row r="585" spans="1:9" x14ac:dyDescent="0.35">
      <c r="A585" s="5" t="s">
        <v>153</v>
      </c>
      <c r="B585" s="23">
        <v>1</v>
      </c>
      <c r="C585" s="23">
        <v>1</v>
      </c>
      <c r="D585" s="23">
        <v>0</v>
      </c>
      <c r="E585" s="23">
        <v>0</v>
      </c>
      <c r="F585" s="23">
        <v>0</v>
      </c>
      <c r="G585" s="23">
        <v>0</v>
      </c>
      <c r="H585" s="30">
        <v>0</v>
      </c>
      <c r="I585" s="30">
        <v>0</v>
      </c>
    </row>
    <row r="586" spans="1:9" x14ac:dyDescent="0.35">
      <c r="A586" s="5" t="s">
        <v>161</v>
      </c>
      <c r="B586" s="23">
        <v>0</v>
      </c>
      <c r="C586" s="23">
        <v>18219942.850000001</v>
      </c>
      <c r="D586" s="23">
        <v>3594542.25</v>
      </c>
      <c r="E586" s="23">
        <v>3594542.25</v>
      </c>
      <c r="F586" s="23">
        <v>3594542.25</v>
      </c>
      <c r="G586" s="23">
        <v>3594542.25</v>
      </c>
      <c r="H586" s="30">
        <v>0.19728614296943306</v>
      </c>
      <c r="I586" s="30">
        <v>0.19728614296943306</v>
      </c>
    </row>
    <row r="587" spans="1:9" x14ac:dyDescent="0.35">
      <c r="A587" s="5" t="s">
        <v>166</v>
      </c>
      <c r="B587" s="23">
        <v>0</v>
      </c>
      <c r="C587" s="23">
        <v>882715328.88</v>
      </c>
      <c r="D587" s="23">
        <v>0</v>
      </c>
      <c r="E587" s="23">
        <v>0</v>
      </c>
      <c r="F587" s="23">
        <v>0</v>
      </c>
      <c r="G587" s="23">
        <v>0</v>
      </c>
      <c r="H587" s="30">
        <v>0</v>
      </c>
      <c r="I587" s="30">
        <v>0</v>
      </c>
    </row>
    <row r="588" spans="1:9" x14ac:dyDescent="0.35">
      <c r="A588" s="15" t="s">
        <v>949</v>
      </c>
      <c r="B588" s="25">
        <v>200000000</v>
      </c>
      <c r="C588" s="25">
        <v>200000000</v>
      </c>
      <c r="D588" s="25">
        <v>200000000</v>
      </c>
      <c r="E588" s="25">
        <v>192813332</v>
      </c>
      <c r="F588" s="25">
        <v>192813332</v>
      </c>
      <c r="G588" s="25">
        <v>189813332</v>
      </c>
      <c r="H588" s="37">
        <v>0.96406665999999996</v>
      </c>
      <c r="I588" s="37">
        <v>0.96406665999999996</v>
      </c>
    </row>
    <row r="589" spans="1:9" x14ac:dyDescent="0.35">
      <c r="A589" s="7" t="s">
        <v>1245</v>
      </c>
      <c r="B589" s="26">
        <v>200000000</v>
      </c>
      <c r="C589" s="26">
        <v>200000000</v>
      </c>
      <c r="D589" s="26">
        <v>200000000</v>
      </c>
      <c r="E589" s="26">
        <v>192813332</v>
      </c>
      <c r="F589" s="26">
        <v>192813332</v>
      </c>
      <c r="G589" s="26">
        <v>189813332</v>
      </c>
      <c r="H589" s="38">
        <v>0.96406665999999996</v>
      </c>
      <c r="I589" s="38">
        <v>0.96406665999999996</v>
      </c>
    </row>
    <row r="590" spans="1:9" x14ac:dyDescent="0.35">
      <c r="A590" s="5" t="s">
        <v>49</v>
      </c>
      <c r="B590" s="23">
        <v>200000000</v>
      </c>
      <c r="C590" s="23">
        <v>200000000</v>
      </c>
      <c r="D590" s="23">
        <v>200000000</v>
      </c>
      <c r="E590" s="23">
        <v>192813332</v>
      </c>
      <c r="F590" s="23">
        <v>192813332</v>
      </c>
      <c r="G590" s="23">
        <v>189813332</v>
      </c>
      <c r="H590" s="30">
        <v>0.96406665999999996</v>
      </c>
      <c r="I590" s="30">
        <v>0.96406665999999996</v>
      </c>
    </row>
    <row r="591" spans="1:9" x14ac:dyDescent="0.35">
      <c r="A591" s="15" t="s">
        <v>935</v>
      </c>
      <c r="B591" s="25">
        <v>3992576515</v>
      </c>
      <c r="C591" s="25">
        <v>5052876515</v>
      </c>
      <c r="D591" s="25">
        <v>4824258224.6300001</v>
      </c>
      <c r="E591" s="25">
        <v>4671237458.9400005</v>
      </c>
      <c r="F591" s="25">
        <v>4314412468.0599995</v>
      </c>
      <c r="G591" s="25">
        <v>4159212468.0599999</v>
      </c>
      <c r="H591" s="37">
        <v>0.92447093157193461</v>
      </c>
      <c r="I591" s="37">
        <v>0.8538527421464206</v>
      </c>
    </row>
    <row r="592" spans="1:9" x14ac:dyDescent="0.35">
      <c r="A592" s="7" t="s">
        <v>1246</v>
      </c>
      <c r="B592" s="26">
        <v>3992576515</v>
      </c>
      <c r="C592" s="26">
        <v>5052876515</v>
      </c>
      <c r="D592" s="26">
        <v>4824258224.6300001</v>
      </c>
      <c r="E592" s="26">
        <v>4671237458.9400005</v>
      </c>
      <c r="F592" s="26">
        <v>4314412468.0599995</v>
      </c>
      <c r="G592" s="26">
        <v>4159212468.0599999</v>
      </c>
      <c r="H592" s="38">
        <v>0.92447093157193461</v>
      </c>
      <c r="I592" s="38">
        <v>0.8538527421464206</v>
      </c>
    </row>
    <row r="593" spans="1:9" x14ac:dyDescent="0.35">
      <c r="A593" s="5" t="s">
        <v>49</v>
      </c>
      <c r="B593" s="23">
        <v>2000000000</v>
      </c>
      <c r="C593" s="23">
        <v>3054100000</v>
      </c>
      <c r="D593" s="23">
        <v>2826099999.6300001</v>
      </c>
      <c r="E593" s="23">
        <v>2676160943.9400001</v>
      </c>
      <c r="F593" s="23">
        <v>2319335953.0599999</v>
      </c>
      <c r="G593" s="23">
        <v>2164135953.0599999</v>
      </c>
      <c r="H593" s="30">
        <v>0.87625190528797359</v>
      </c>
      <c r="I593" s="30">
        <v>0.75941716154022465</v>
      </c>
    </row>
    <row r="594" spans="1:9" x14ac:dyDescent="0.35">
      <c r="A594" s="5" t="s">
        <v>152</v>
      </c>
      <c r="B594" s="23">
        <v>1992576515</v>
      </c>
      <c r="C594" s="23">
        <v>1992576515</v>
      </c>
      <c r="D594" s="23">
        <v>1992576515</v>
      </c>
      <c r="E594" s="23">
        <v>1992576515</v>
      </c>
      <c r="F594" s="23">
        <v>1992576515</v>
      </c>
      <c r="G594" s="23">
        <v>1992576515</v>
      </c>
      <c r="H594" s="30">
        <v>1</v>
      </c>
      <c r="I594" s="30">
        <v>1</v>
      </c>
    </row>
    <row r="595" spans="1:9" x14ac:dyDescent="0.35">
      <c r="A595" s="5" t="s">
        <v>109</v>
      </c>
      <c r="B595" s="23">
        <v>0</v>
      </c>
      <c r="C595" s="23">
        <v>6200000</v>
      </c>
      <c r="D595" s="23">
        <v>5581710</v>
      </c>
      <c r="E595" s="23">
        <v>2500000</v>
      </c>
      <c r="F595" s="23">
        <v>2500000</v>
      </c>
      <c r="G595" s="23">
        <v>2500000</v>
      </c>
      <c r="H595" s="30">
        <v>0.40322580645161288</v>
      </c>
      <c r="I595" s="30">
        <v>0.40322580645161288</v>
      </c>
    </row>
    <row r="596" spans="1:9" x14ac:dyDescent="0.35">
      <c r="A596" s="15" t="s">
        <v>948</v>
      </c>
      <c r="B596" s="25">
        <v>400000000</v>
      </c>
      <c r="C596" s="25">
        <v>335900000</v>
      </c>
      <c r="D596" s="25">
        <v>335900000</v>
      </c>
      <c r="E596" s="25">
        <v>322120000</v>
      </c>
      <c r="F596" s="25">
        <v>233199999</v>
      </c>
      <c r="G596" s="25">
        <v>229199999</v>
      </c>
      <c r="H596" s="37">
        <v>0.95897588568026193</v>
      </c>
      <c r="I596" s="37">
        <v>0.69425423935695152</v>
      </c>
    </row>
    <row r="597" spans="1:9" x14ac:dyDescent="0.35">
      <c r="A597" s="7" t="s">
        <v>1247</v>
      </c>
      <c r="B597" s="26">
        <v>400000000</v>
      </c>
      <c r="C597" s="26">
        <v>335900000</v>
      </c>
      <c r="D597" s="26">
        <v>335900000</v>
      </c>
      <c r="E597" s="26">
        <v>322120000</v>
      </c>
      <c r="F597" s="26">
        <v>233199999</v>
      </c>
      <c r="G597" s="26">
        <v>229199999</v>
      </c>
      <c r="H597" s="38">
        <v>0.95897588568026193</v>
      </c>
      <c r="I597" s="38">
        <v>0.69425423935695152</v>
      </c>
    </row>
    <row r="598" spans="1:9" x14ac:dyDescent="0.35">
      <c r="A598" s="5" t="s">
        <v>49</v>
      </c>
      <c r="B598" s="23">
        <v>400000000</v>
      </c>
      <c r="C598" s="23">
        <v>335900000</v>
      </c>
      <c r="D598" s="23">
        <v>335900000</v>
      </c>
      <c r="E598" s="23">
        <v>322120000</v>
      </c>
      <c r="F598" s="23">
        <v>233199999</v>
      </c>
      <c r="G598" s="23">
        <v>229199999</v>
      </c>
      <c r="H598" s="30">
        <v>0.95897588568026193</v>
      </c>
      <c r="I598" s="30">
        <v>0.69425423935695152</v>
      </c>
    </row>
    <row r="599" spans="1:9" x14ac:dyDescent="0.35">
      <c r="A599" s="5" t="s">
        <v>109</v>
      </c>
      <c r="B599" s="23">
        <v>0</v>
      </c>
      <c r="C599" s="23">
        <v>0</v>
      </c>
      <c r="D599" s="23">
        <v>0</v>
      </c>
      <c r="E599" s="23">
        <v>0</v>
      </c>
      <c r="F599" s="23">
        <v>0</v>
      </c>
      <c r="G599" s="23">
        <v>0</v>
      </c>
      <c r="H599" s="30">
        <v>0</v>
      </c>
      <c r="I599" s="30">
        <v>0</v>
      </c>
    </row>
    <row r="600" spans="1:9" x14ac:dyDescent="0.35">
      <c r="A600" s="15" t="s">
        <v>950</v>
      </c>
      <c r="B600" s="25">
        <v>250000000</v>
      </c>
      <c r="C600" s="25">
        <v>200000000</v>
      </c>
      <c r="D600" s="25">
        <v>200000000</v>
      </c>
      <c r="E600" s="25">
        <v>199999998</v>
      </c>
      <c r="F600" s="25">
        <v>159999999</v>
      </c>
      <c r="G600" s="25">
        <v>159999999</v>
      </c>
      <c r="H600" s="37">
        <v>0.99999998999999995</v>
      </c>
      <c r="I600" s="37">
        <v>0.79999999499999996</v>
      </c>
    </row>
    <row r="601" spans="1:9" x14ac:dyDescent="0.35">
      <c r="A601" s="7" t="s">
        <v>1248</v>
      </c>
      <c r="B601" s="26">
        <v>250000000</v>
      </c>
      <c r="C601" s="26">
        <v>200000000</v>
      </c>
      <c r="D601" s="26">
        <v>200000000</v>
      </c>
      <c r="E601" s="26">
        <v>199999998</v>
      </c>
      <c r="F601" s="26">
        <v>159999999</v>
      </c>
      <c r="G601" s="26">
        <v>159999999</v>
      </c>
      <c r="H601" s="38">
        <v>0.99999998999999995</v>
      </c>
      <c r="I601" s="38">
        <v>0.79999999499999996</v>
      </c>
    </row>
    <row r="602" spans="1:9" x14ac:dyDescent="0.35">
      <c r="A602" s="5" t="s">
        <v>49</v>
      </c>
      <c r="B602" s="23">
        <v>250000000</v>
      </c>
      <c r="C602" s="23">
        <v>200000000</v>
      </c>
      <c r="D602" s="23">
        <v>200000000</v>
      </c>
      <c r="E602" s="23">
        <v>199999998</v>
      </c>
      <c r="F602" s="23">
        <v>159999999</v>
      </c>
      <c r="G602" s="23">
        <v>159999999</v>
      </c>
      <c r="H602" s="30">
        <v>0.99999998999999995</v>
      </c>
      <c r="I602" s="30">
        <v>0.79999999499999996</v>
      </c>
    </row>
    <row r="603" spans="1:9" x14ac:dyDescent="0.35">
      <c r="A603" s="13" t="s">
        <v>938</v>
      </c>
      <c r="B603" s="24">
        <v>2958000000</v>
      </c>
      <c r="C603" s="24">
        <v>2765972292.5</v>
      </c>
      <c r="D603" s="24">
        <v>2572909258.6700001</v>
      </c>
      <c r="E603" s="24">
        <v>2066690556.1099999</v>
      </c>
      <c r="F603" s="24">
        <v>1638528068.78</v>
      </c>
      <c r="G603" s="24">
        <v>1378668201.78</v>
      </c>
      <c r="H603" s="36">
        <v>0.7471841137794043</v>
      </c>
      <c r="I603" s="36">
        <v>0.59238773765843855</v>
      </c>
    </row>
    <row r="604" spans="1:9" x14ac:dyDescent="0.35">
      <c r="A604" s="15" t="s">
        <v>943</v>
      </c>
      <c r="B604" s="25">
        <v>696000000</v>
      </c>
      <c r="C604" s="25">
        <v>796000000</v>
      </c>
      <c r="D604" s="25">
        <v>602936966.66999996</v>
      </c>
      <c r="E604" s="25">
        <v>592999020</v>
      </c>
      <c r="F604" s="25">
        <v>476149020</v>
      </c>
      <c r="G604" s="25">
        <v>451249020</v>
      </c>
      <c r="H604" s="37">
        <v>0.74497364321608039</v>
      </c>
      <c r="I604" s="37">
        <v>0.59817716080402006</v>
      </c>
    </row>
    <row r="605" spans="1:9" x14ac:dyDescent="0.35">
      <c r="A605" s="7" t="s">
        <v>1249</v>
      </c>
      <c r="B605" s="26">
        <v>696000000</v>
      </c>
      <c r="C605" s="26">
        <v>796000000</v>
      </c>
      <c r="D605" s="26">
        <v>602936966.66999996</v>
      </c>
      <c r="E605" s="26">
        <v>592999020</v>
      </c>
      <c r="F605" s="26">
        <v>476149020</v>
      </c>
      <c r="G605" s="26">
        <v>451249020</v>
      </c>
      <c r="H605" s="38">
        <v>0.74497364321608039</v>
      </c>
      <c r="I605" s="38">
        <v>0.59817716080402006</v>
      </c>
    </row>
    <row r="606" spans="1:9" x14ac:dyDescent="0.35">
      <c r="A606" s="5" t="s">
        <v>49</v>
      </c>
      <c r="B606" s="23">
        <v>696000000</v>
      </c>
      <c r="C606" s="23">
        <v>796000000</v>
      </c>
      <c r="D606" s="23">
        <v>602936966.66999996</v>
      </c>
      <c r="E606" s="23">
        <v>592999020</v>
      </c>
      <c r="F606" s="23">
        <v>476149020</v>
      </c>
      <c r="G606" s="23">
        <v>451249020</v>
      </c>
      <c r="H606" s="30">
        <v>0.74497364321608039</v>
      </c>
      <c r="I606" s="30">
        <v>0.59817716080402006</v>
      </c>
    </row>
    <row r="607" spans="1:9" x14ac:dyDescent="0.35">
      <c r="A607" s="15" t="s">
        <v>939</v>
      </c>
      <c r="B607" s="25">
        <v>2262000000</v>
      </c>
      <c r="C607" s="25">
        <v>1969972292.5</v>
      </c>
      <c r="D607" s="25">
        <v>1969972292</v>
      </c>
      <c r="E607" s="25">
        <v>1473691536.1099999</v>
      </c>
      <c r="F607" s="25">
        <v>1162379048.78</v>
      </c>
      <c r="G607" s="25">
        <v>927419181.77999997</v>
      </c>
      <c r="H607" s="37">
        <v>0.74807729109722998</v>
      </c>
      <c r="I607" s="37">
        <v>0.59004842515062939</v>
      </c>
    </row>
    <row r="608" spans="1:9" x14ac:dyDescent="0.35">
      <c r="A608" s="7" t="s">
        <v>1250</v>
      </c>
      <c r="B608" s="26">
        <v>2262000000</v>
      </c>
      <c r="C608" s="26">
        <v>1969972292.5</v>
      </c>
      <c r="D608" s="26">
        <v>1969972292</v>
      </c>
      <c r="E608" s="26">
        <v>1473691536.1099999</v>
      </c>
      <c r="F608" s="26">
        <v>1162379048.78</v>
      </c>
      <c r="G608" s="26">
        <v>927419181.77999997</v>
      </c>
      <c r="H608" s="38">
        <v>0.74807729109722998</v>
      </c>
      <c r="I608" s="38">
        <v>0.59004842515062939</v>
      </c>
    </row>
    <row r="609" spans="1:9" x14ac:dyDescent="0.35">
      <c r="A609" s="5" t="s">
        <v>49</v>
      </c>
      <c r="B609" s="23">
        <v>2262000000</v>
      </c>
      <c r="C609" s="23">
        <v>1969972292</v>
      </c>
      <c r="D609" s="23">
        <v>1969972292</v>
      </c>
      <c r="E609" s="23">
        <v>1473691536.1099999</v>
      </c>
      <c r="F609" s="23">
        <v>1162379048.78</v>
      </c>
      <c r="G609" s="23">
        <v>927419181.77999997</v>
      </c>
      <c r="H609" s="30">
        <v>0.74807729128709999</v>
      </c>
      <c r="I609" s="30">
        <v>0.59004842530038992</v>
      </c>
    </row>
    <row r="610" spans="1:9" x14ac:dyDescent="0.35">
      <c r="A610" s="5" t="s">
        <v>158</v>
      </c>
      <c r="B610" s="23">
        <v>0</v>
      </c>
      <c r="C610" s="23">
        <v>0.5</v>
      </c>
      <c r="D610" s="23">
        <v>0</v>
      </c>
      <c r="E610" s="23">
        <v>0</v>
      </c>
      <c r="F610" s="23">
        <v>0</v>
      </c>
      <c r="G610" s="23">
        <v>0</v>
      </c>
      <c r="H610" s="30">
        <v>0</v>
      </c>
      <c r="I610" s="30">
        <v>0</v>
      </c>
    </row>
    <row r="611" spans="1:9" x14ac:dyDescent="0.35">
      <c r="A611" s="13" t="s">
        <v>940</v>
      </c>
      <c r="B611" s="24">
        <v>1100000000</v>
      </c>
      <c r="C611" s="24">
        <v>1166184666.6700001</v>
      </c>
      <c r="D611" s="24">
        <v>1042065833.33</v>
      </c>
      <c r="E611" s="24">
        <v>987960800</v>
      </c>
      <c r="F611" s="24">
        <v>934342590.79999995</v>
      </c>
      <c r="G611" s="24">
        <v>920242590.79999995</v>
      </c>
      <c r="H611" s="36">
        <v>0.8471735465542416</v>
      </c>
      <c r="I611" s="36">
        <v>0.80119608626649397</v>
      </c>
    </row>
    <row r="612" spans="1:9" x14ac:dyDescent="0.35">
      <c r="A612" s="15" t="s">
        <v>941</v>
      </c>
      <c r="B612" s="25">
        <v>900000000</v>
      </c>
      <c r="C612" s="25">
        <v>960000000</v>
      </c>
      <c r="D612" s="25">
        <v>926865833.33000004</v>
      </c>
      <c r="E612" s="25">
        <v>873160800</v>
      </c>
      <c r="F612" s="25">
        <v>824942590.79999995</v>
      </c>
      <c r="G612" s="25">
        <v>817642590.79999995</v>
      </c>
      <c r="H612" s="37">
        <v>0.90954250000000003</v>
      </c>
      <c r="I612" s="37">
        <v>0.85931519874999995</v>
      </c>
    </row>
    <row r="613" spans="1:9" x14ac:dyDescent="0.35">
      <c r="A613" s="7" t="s">
        <v>1251</v>
      </c>
      <c r="B613" s="26">
        <v>900000000</v>
      </c>
      <c r="C613" s="26">
        <v>960000000</v>
      </c>
      <c r="D613" s="26">
        <v>926865833.33000004</v>
      </c>
      <c r="E613" s="26">
        <v>873160800</v>
      </c>
      <c r="F613" s="26">
        <v>824942590.79999995</v>
      </c>
      <c r="G613" s="26">
        <v>817642590.79999995</v>
      </c>
      <c r="H613" s="38">
        <v>0.90954250000000003</v>
      </c>
      <c r="I613" s="38">
        <v>0.85931519874999995</v>
      </c>
    </row>
    <row r="614" spans="1:9" x14ac:dyDescent="0.35">
      <c r="A614" s="5" t="s">
        <v>49</v>
      </c>
      <c r="B614" s="23">
        <v>900000000</v>
      </c>
      <c r="C614" s="23">
        <v>960000000</v>
      </c>
      <c r="D614" s="23">
        <v>926865833.33000004</v>
      </c>
      <c r="E614" s="23">
        <v>873160800</v>
      </c>
      <c r="F614" s="23">
        <v>824942590.79999995</v>
      </c>
      <c r="G614" s="23">
        <v>817642590.79999995</v>
      </c>
      <c r="H614" s="30">
        <v>0.90954250000000003</v>
      </c>
      <c r="I614" s="30">
        <v>0.85931519874999995</v>
      </c>
    </row>
    <row r="615" spans="1:9" x14ac:dyDescent="0.35">
      <c r="A615" s="15" t="s">
        <v>952</v>
      </c>
      <c r="B615" s="25">
        <v>200000000</v>
      </c>
      <c r="C615" s="25">
        <v>206184666.66999999</v>
      </c>
      <c r="D615" s="25">
        <v>115200000</v>
      </c>
      <c r="E615" s="25">
        <v>114800000</v>
      </c>
      <c r="F615" s="25">
        <v>109400000</v>
      </c>
      <c r="G615" s="25">
        <v>102600000</v>
      </c>
      <c r="H615" s="37">
        <v>0.55678243127428195</v>
      </c>
      <c r="I615" s="37">
        <v>0.53059231691120601</v>
      </c>
    </row>
    <row r="616" spans="1:9" x14ac:dyDescent="0.35">
      <c r="A616" s="7" t="s">
        <v>1252</v>
      </c>
      <c r="B616" s="26">
        <v>200000000</v>
      </c>
      <c r="C616" s="26">
        <v>206184666.66999999</v>
      </c>
      <c r="D616" s="26">
        <v>115200000</v>
      </c>
      <c r="E616" s="26">
        <v>114800000</v>
      </c>
      <c r="F616" s="26">
        <v>109400000</v>
      </c>
      <c r="G616" s="26">
        <v>102600000</v>
      </c>
      <c r="H616" s="38">
        <v>0.55678243127428195</v>
      </c>
      <c r="I616" s="38">
        <v>0.53059231691120601</v>
      </c>
    </row>
    <row r="617" spans="1:9" x14ac:dyDescent="0.35">
      <c r="A617" s="5" t="s">
        <v>49</v>
      </c>
      <c r="B617" s="23">
        <v>200000000</v>
      </c>
      <c r="C617" s="23">
        <v>200000000</v>
      </c>
      <c r="D617" s="23">
        <v>115200000</v>
      </c>
      <c r="E617" s="23">
        <v>114800000</v>
      </c>
      <c r="F617" s="23">
        <v>109400000</v>
      </c>
      <c r="G617" s="23">
        <v>102600000</v>
      </c>
      <c r="H617" s="30">
        <v>0.57399999999999995</v>
      </c>
      <c r="I617" s="30">
        <v>0.54700000000000004</v>
      </c>
    </row>
    <row r="618" spans="1:9" x14ac:dyDescent="0.35">
      <c r="A618" s="5" t="s">
        <v>109</v>
      </c>
      <c r="B618" s="23">
        <v>0</v>
      </c>
      <c r="C618" s="23">
        <v>6184666.6699999999</v>
      </c>
      <c r="D618" s="23">
        <v>0</v>
      </c>
      <c r="E618" s="23">
        <v>0</v>
      </c>
      <c r="F618" s="23">
        <v>0</v>
      </c>
      <c r="G618" s="23">
        <v>0</v>
      </c>
      <c r="H618" s="30">
        <v>0</v>
      </c>
      <c r="I618" s="30">
        <v>0</v>
      </c>
    </row>
    <row r="619" spans="1:9" x14ac:dyDescent="0.35">
      <c r="A619" s="13" t="s">
        <v>953</v>
      </c>
      <c r="B619" s="24">
        <v>1800000000</v>
      </c>
      <c r="C619" s="24">
        <v>0</v>
      </c>
      <c r="D619" s="24">
        <v>0</v>
      </c>
      <c r="E619" s="24">
        <v>0</v>
      </c>
      <c r="F619" s="24">
        <v>0</v>
      </c>
      <c r="G619" s="24">
        <v>0</v>
      </c>
      <c r="H619" s="36">
        <v>0</v>
      </c>
      <c r="I619" s="36">
        <v>0</v>
      </c>
    </row>
    <row r="620" spans="1:9" x14ac:dyDescent="0.35">
      <c r="A620" s="15" t="s">
        <v>954</v>
      </c>
      <c r="B620" s="25">
        <v>1800000000</v>
      </c>
      <c r="C620" s="25">
        <v>0</v>
      </c>
      <c r="D620" s="25">
        <v>0</v>
      </c>
      <c r="E620" s="25">
        <v>0</v>
      </c>
      <c r="F620" s="25">
        <v>0</v>
      </c>
      <c r="G620" s="25">
        <v>0</v>
      </c>
      <c r="H620" s="37">
        <v>0</v>
      </c>
      <c r="I620" s="37">
        <v>0</v>
      </c>
    </row>
    <row r="621" spans="1:9" x14ac:dyDescent="0.35">
      <c r="A621" s="7" t="s">
        <v>1253</v>
      </c>
      <c r="B621" s="26">
        <v>1800000000</v>
      </c>
      <c r="C621" s="26">
        <v>0</v>
      </c>
      <c r="D621" s="26">
        <v>0</v>
      </c>
      <c r="E621" s="26">
        <v>0</v>
      </c>
      <c r="F621" s="26">
        <v>0</v>
      </c>
      <c r="G621" s="26">
        <v>0</v>
      </c>
      <c r="H621" s="38">
        <v>0</v>
      </c>
      <c r="I621" s="38">
        <v>0</v>
      </c>
    </row>
    <row r="622" spans="1:9" x14ac:dyDescent="0.35">
      <c r="A622" s="5" t="s">
        <v>49</v>
      </c>
      <c r="B622" s="23">
        <v>1800000000</v>
      </c>
      <c r="C622" s="23">
        <v>0</v>
      </c>
      <c r="D622" s="23">
        <v>0</v>
      </c>
      <c r="E622" s="23">
        <v>0</v>
      </c>
      <c r="F622" s="23">
        <v>0</v>
      </c>
      <c r="G622" s="23">
        <v>0</v>
      </c>
      <c r="H622" s="30">
        <v>0</v>
      </c>
      <c r="I622" s="30">
        <v>0</v>
      </c>
    </row>
    <row r="623" spans="1:9" x14ac:dyDescent="0.35">
      <c r="A623" s="6" t="s">
        <v>944</v>
      </c>
      <c r="B623" s="27">
        <v>650000001</v>
      </c>
      <c r="C623" s="27">
        <v>1828501003</v>
      </c>
      <c r="D623" s="27">
        <v>1822729189.8299999</v>
      </c>
      <c r="E623" s="27">
        <v>592811520.82999992</v>
      </c>
      <c r="F623" s="27">
        <v>569978187.82999992</v>
      </c>
      <c r="G623" s="27">
        <v>523378187.82999998</v>
      </c>
      <c r="H623" s="39">
        <v>0.32420628692977532</v>
      </c>
      <c r="I623" s="39">
        <v>0.31171882700356379</v>
      </c>
    </row>
    <row r="624" spans="1:9" x14ac:dyDescent="0.35">
      <c r="A624" s="13" t="s">
        <v>945</v>
      </c>
      <c r="B624" s="24">
        <v>650000001</v>
      </c>
      <c r="C624" s="24">
        <v>1828501003</v>
      </c>
      <c r="D624" s="24">
        <v>1822729189.8299999</v>
      </c>
      <c r="E624" s="24">
        <v>592811520.82999992</v>
      </c>
      <c r="F624" s="24">
        <v>569978187.82999992</v>
      </c>
      <c r="G624" s="24">
        <v>523378187.82999998</v>
      </c>
      <c r="H624" s="36">
        <v>0.32420628692977532</v>
      </c>
      <c r="I624" s="36">
        <v>0.31171882700356379</v>
      </c>
    </row>
    <row r="625" spans="1:9" x14ac:dyDescent="0.35">
      <c r="A625" s="15" t="s">
        <v>946</v>
      </c>
      <c r="B625" s="25">
        <v>450000001</v>
      </c>
      <c r="C625" s="25">
        <v>528501003</v>
      </c>
      <c r="D625" s="25">
        <v>528410863.82999998</v>
      </c>
      <c r="E625" s="25">
        <v>438493194.82999998</v>
      </c>
      <c r="F625" s="25">
        <v>418159861.82999998</v>
      </c>
      <c r="G625" s="25">
        <v>376559861.82999998</v>
      </c>
      <c r="H625" s="37">
        <v>0.82969226612801716</v>
      </c>
      <c r="I625" s="37">
        <v>0.79121867216210373</v>
      </c>
    </row>
    <row r="626" spans="1:9" x14ac:dyDescent="0.35">
      <c r="A626" s="7" t="s">
        <v>1254</v>
      </c>
      <c r="B626" s="26">
        <v>450000001</v>
      </c>
      <c r="C626" s="26">
        <v>528501003</v>
      </c>
      <c r="D626" s="26">
        <v>528410863.82999998</v>
      </c>
      <c r="E626" s="26">
        <v>438493194.82999998</v>
      </c>
      <c r="F626" s="26">
        <v>418159861.82999998</v>
      </c>
      <c r="G626" s="26">
        <v>376559861.82999998</v>
      </c>
      <c r="H626" s="38">
        <v>0.82969226612801716</v>
      </c>
      <c r="I626" s="38">
        <v>0.79121867216210373</v>
      </c>
    </row>
    <row r="627" spans="1:9" x14ac:dyDescent="0.35">
      <c r="A627" s="5" t="s">
        <v>49</v>
      </c>
      <c r="B627" s="23">
        <v>450000001</v>
      </c>
      <c r="C627" s="23">
        <v>457810599</v>
      </c>
      <c r="D627" s="23">
        <v>457810598.82999998</v>
      </c>
      <c r="E627" s="23">
        <v>401309861.82999998</v>
      </c>
      <c r="F627" s="23">
        <v>393309861.82999998</v>
      </c>
      <c r="G627" s="23">
        <v>358309861.82999998</v>
      </c>
      <c r="H627" s="30">
        <v>0.87658490805277312</v>
      </c>
      <c r="I627" s="30">
        <v>0.85911043276217369</v>
      </c>
    </row>
    <row r="628" spans="1:9" x14ac:dyDescent="0.35">
      <c r="A628" s="5" t="s">
        <v>158</v>
      </c>
      <c r="B628" s="23">
        <v>0</v>
      </c>
      <c r="C628" s="23">
        <v>70690404</v>
      </c>
      <c r="D628" s="23">
        <v>70600265</v>
      </c>
      <c r="E628" s="23">
        <v>37183333</v>
      </c>
      <c r="F628" s="23">
        <v>24850000</v>
      </c>
      <c r="G628" s="23">
        <v>18250000</v>
      </c>
      <c r="H628" s="30">
        <v>0.52600255333100088</v>
      </c>
      <c r="I628" s="30">
        <v>0.35153286151823376</v>
      </c>
    </row>
    <row r="629" spans="1:9" x14ac:dyDescent="0.35">
      <c r="A629" s="15" t="s">
        <v>951</v>
      </c>
      <c r="B629" s="25">
        <v>200000000</v>
      </c>
      <c r="C629" s="25">
        <v>1300000000</v>
      </c>
      <c r="D629" s="25">
        <v>1294318326</v>
      </c>
      <c r="E629" s="25">
        <v>154318326</v>
      </c>
      <c r="F629" s="25">
        <v>151818326</v>
      </c>
      <c r="G629" s="25">
        <v>146818326</v>
      </c>
      <c r="H629" s="37">
        <v>0.11870640461538462</v>
      </c>
      <c r="I629" s="37">
        <v>0.11678332769230769</v>
      </c>
    </row>
    <row r="630" spans="1:9" x14ac:dyDescent="0.35">
      <c r="A630" s="7" t="s">
        <v>1255</v>
      </c>
      <c r="B630" s="26">
        <v>200000000</v>
      </c>
      <c r="C630" s="26">
        <v>1300000000</v>
      </c>
      <c r="D630" s="26">
        <v>1294318326</v>
      </c>
      <c r="E630" s="26">
        <v>154318326</v>
      </c>
      <c r="F630" s="26">
        <v>151818326</v>
      </c>
      <c r="G630" s="26">
        <v>146818326</v>
      </c>
      <c r="H630" s="38">
        <v>0.11870640461538462</v>
      </c>
      <c r="I630" s="38">
        <v>0.11678332769230769</v>
      </c>
    </row>
    <row r="631" spans="1:9" x14ac:dyDescent="0.35">
      <c r="A631" s="5" t="s">
        <v>49</v>
      </c>
      <c r="B631" s="23">
        <v>200000000</v>
      </c>
      <c r="C631" s="23">
        <v>700000000</v>
      </c>
      <c r="D631" s="23">
        <v>694318326</v>
      </c>
      <c r="E631" s="23">
        <v>154318326</v>
      </c>
      <c r="F631" s="23">
        <v>151818326</v>
      </c>
      <c r="G631" s="23">
        <v>146818326</v>
      </c>
      <c r="H631" s="30">
        <v>0.22045475142857143</v>
      </c>
      <c r="I631" s="30">
        <v>0.21688332285714285</v>
      </c>
    </row>
    <row r="632" spans="1:9" x14ac:dyDescent="0.35">
      <c r="A632" s="5" t="s">
        <v>158</v>
      </c>
      <c r="B632" s="23">
        <v>0</v>
      </c>
      <c r="C632" s="23">
        <v>600000000</v>
      </c>
      <c r="D632" s="23">
        <v>600000000</v>
      </c>
      <c r="E632" s="23">
        <v>0</v>
      </c>
      <c r="F632" s="23">
        <v>0</v>
      </c>
      <c r="G632" s="23">
        <v>0</v>
      </c>
      <c r="H632" s="30">
        <v>0</v>
      </c>
      <c r="I632" s="30">
        <v>0</v>
      </c>
    </row>
    <row r="633" spans="1:9" x14ac:dyDescent="0.35">
      <c r="A633" s="12" t="s">
        <v>1117</v>
      </c>
      <c r="B633" s="28">
        <v>9762089636</v>
      </c>
      <c r="C633" s="28">
        <v>18384530885.360001</v>
      </c>
      <c r="D633" s="28">
        <v>5261340501.8000002</v>
      </c>
      <c r="E633" s="28">
        <v>5261340501.8000002</v>
      </c>
      <c r="F633" s="28">
        <v>5261340501.8000002</v>
      </c>
      <c r="G633" s="28">
        <v>5261340501.8000002</v>
      </c>
      <c r="H633" s="40">
        <v>0.28618301628733533</v>
      </c>
      <c r="I633" s="40">
        <v>0.28618301628733533</v>
      </c>
    </row>
    <row r="634" spans="1:9" x14ac:dyDescent="0.35">
      <c r="A634" s="6" t="s">
        <v>906</v>
      </c>
      <c r="B634" s="27">
        <v>9762089636</v>
      </c>
      <c r="C634" s="27">
        <v>18384530885.360001</v>
      </c>
      <c r="D634" s="27">
        <v>5261340501.8000002</v>
      </c>
      <c r="E634" s="27">
        <v>5261340501.8000002</v>
      </c>
      <c r="F634" s="27">
        <v>5261340501.8000002</v>
      </c>
      <c r="G634" s="27">
        <v>5261340501.8000002</v>
      </c>
      <c r="H634" s="39">
        <v>0.28618301628733533</v>
      </c>
      <c r="I634" s="39">
        <v>0.28618301628733533</v>
      </c>
    </row>
    <row r="635" spans="1:9" x14ac:dyDescent="0.35">
      <c r="A635" s="13" t="s">
        <v>930</v>
      </c>
      <c r="B635" s="24">
        <v>7762089636</v>
      </c>
      <c r="C635" s="24">
        <v>12914040468.019999</v>
      </c>
      <c r="D635" s="24">
        <v>5261340501.8000002</v>
      </c>
      <c r="E635" s="24">
        <v>5261340501.8000002</v>
      </c>
      <c r="F635" s="24">
        <v>5261340501.8000002</v>
      </c>
      <c r="G635" s="24">
        <v>5261340501.8000002</v>
      </c>
      <c r="H635" s="36">
        <v>0.40741242176134185</v>
      </c>
      <c r="I635" s="36">
        <v>0.40741242176134185</v>
      </c>
    </row>
    <row r="636" spans="1:9" x14ac:dyDescent="0.35">
      <c r="A636" s="15" t="s">
        <v>931</v>
      </c>
      <c r="B636" s="25">
        <v>2260000000</v>
      </c>
      <c r="C636" s="25">
        <v>3736279165.71</v>
      </c>
      <c r="D636" s="25">
        <v>2260000000</v>
      </c>
      <c r="E636" s="25">
        <v>2260000000</v>
      </c>
      <c r="F636" s="25">
        <v>2260000000</v>
      </c>
      <c r="G636" s="25">
        <v>2260000000</v>
      </c>
      <c r="H636" s="37">
        <v>0.60487985500155617</v>
      </c>
      <c r="I636" s="37">
        <v>0.60487985500155617</v>
      </c>
    </row>
    <row r="637" spans="1:9" x14ac:dyDescent="0.35">
      <c r="A637" s="7" t="s">
        <v>1256</v>
      </c>
      <c r="B637" s="26">
        <v>260000000</v>
      </c>
      <c r="C637" s="26">
        <v>350000000</v>
      </c>
      <c r="D637" s="26">
        <v>260000000</v>
      </c>
      <c r="E637" s="26">
        <v>260000000</v>
      </c>
      <c r="F637" s="26">
        <v>260000000</v>
      </c>
      <c r="G637" s="26">
        <v>260000000</v>
      </c>
      <c r="H637" s="38">
        <v>0.74285714285714288</v>
      </c>
      <c r="I637" s="38">
        <v>0.74285714285714288</v>
      </c>
    </row>
    <row r="638" spans="1:9" x14ac:dyDescent="0.35">
      <c r="A638" s="5" t="s">
        <v>49</v>
      </c>
      <c r="B638" s="23">
        <v>260000000</v>
      </c>
      <c r="C638" s="23">
        <v>260000000</v>
      </c>
      <c r="D638" s="23">
        <v>260000000</v>
      </c>
      <c r="E638" s="23">
        <v>260000000</v>
      </c>
      <c r="F638" s="23">
        <v>260000000</v>
      </c>
      <c r="G638" s="23">
        <v>260000000</v>
      </c>
      <c r="H638" s="30">
        <v>1</v>
      </c>
      <c r="I638" s="30">
        <v>1</v>
      </c>
    </row>
    <row r="639" spans="1:9" x14ac:dyDescent="0.35">
      <c r="A639" s="5" t="s">
        <v>797</v>
      </c>
      <c r="B639" s="23">
        <v>0</v>
      </c>
      <c r="C639" s="23">
        <v>90000000</v>
      </c>
      <c r="D639" s="23">
        <v>0</v>
      </c>
      <c r="E639" s="23">
        <v>0</v>
      </c>
      <c r="F639" s="23">
        <v>0</v>
      </c>
      <c r="G639" s="23">
        <v>0</v>
      </c>
      <c r="H639" s="30">
        <v>0</v>
      </c>
      <c r="I639" s="30">
        <v>0</v>
      </c>
    </row>
    <row r="640" spans="1:9" x14ac:dyDescent="0.35">
      <c r="A640" s="7" t="s">
        <v>1257</v>
      </c>
      <c r="B640" s="26">
        <v>1000000000</v>
      </c>
      <c r="C640" s="26">
        <v>1900000000</v>
      </c>
      <c r="D640" s="26">
        <v>1000000000</v>
      </c>
      <c r="E640" s="26">
        <v>1000000000</v>
      </c>
      <c r="F640" s="26">
        <v>1000000000</v>
      </c>
      <c r="G640" s="26">
        <v>1000000000</v>
      </c>
      <c r="H640" s="38">
        <v>0.52631578947368418</v>
      </c>
      <c r="I640" s="38">
        <v>0.52631578947368418</v>
      </c>
    </row>
    <row r="641" spans="1:9" x14ac:dyDescent="0.35">
      <c r="A641" s="5" t="s">
        <v>49</v>
      </c>
      <c r="B641" s="23">
        <v>1000000000</v>
      </c>
      <c r="C641" s="23">
        <v>1000000000</v>
      </c>
      <c r="D641" s="23">
        <v>1000000000</v>
      </c>
      <c r="E641" s="23">
        <v>1000000000</v>
      </c>
      <c r="F641" s="23">
        <v>1000000000</v>
      </c>
      <c r="G641" s="23">
        <v>1000000000</v>
      </c>
      <c r="H641" s="30">
        <v>1</v>
      </c>
      <c r="I641" s="30">
        <v>1</v>
      </c>
    </row>
    <row r="642" spans="1:9" x14ac:dyDescent="0.35">
      <c r="A642" s="5" t="s">
        <v>797</v>
      </c>
      <c r="B642" s="23">
        <v>0</v>
      </c>
      <c r="C642" s="23">
        <v>900000000</v>
      </c>
      <c r="D642" s="23">
        <v>0</v>
      </c>
      <c r="E642" s="23">
        <v>0</v>
      </c>
      <c r="F642" s="23">
        <v>0</v>
      </c>
      <c r="G642" s="23">
        <v>0</v>
      </c>
      <c r="H642" s="30">
        <v>0</v>
      </c>
      <c r="I642" s="30">
        <v>0</v>
      </c>
    </row>
    <row r="643" spans="1:9" x14ac:dyDescent="0.35">
      <c r="A643" s="7" t="s">
        <v>1129</v>
      </c>
      <c r="B643" s="26">
        <v>1000000000</v>
      </c>
      <c r="C643" s="26">
        <v>1486279165.71</v>
      </c>
      <c r="D643" s="26">
        <v>1000000000</v>
      </c>
      <c r="E643" s="26">
        <v>1000000000</v>
      </c>
      <c r="F643" s="26">
        <v>1000000000</v>
      </c>
      <c r="G643" s="26">
        <v>1000000000</v>
      </c>
      <c r="H643" s="38">
        <v>0.67282111131679423</v>
      </c>
      <c r="I643" s="38">
        <v>0.67282111131679423</v>
      </c>
    </row>
    <row r="644" spans="1:9" x14ac:dyDescent="0.35">
      <c r="A644" s="5" t="s">
        <v>49</v>
      </c>
      <c r="B644" s="23">
        <v>1000000000</v>
      </c>
      <c r="C644" s="23">
        <v>1000000000</v>
      </c>
      <c r="D644" s="23">
        <v>1000000000</v>
      </c>
      <c r="E644" s="23">
        <v>1000000000</v>
      </c>
      <c r="F644" s="23">
        <v>1000000000</v>
      </c>
      <c r="G644" s="23">
        <v>1000000000</v>
      </c>
      <c r="H644" s="30">
        <v>1</v>
      </c>
      <c r="I644" s="30">
        <v>1</v>
      </c>
    </row>
    <row r="645" spans="1:9" x14ac:dyDescent="0.35">
      <c r="A645" s="5" t="s">
        <v>797</v>
      </c>
      <c r="B645" s="23">
        <v>0</v>
      </c>
      <c r="C645" s="23">
        <v>486279165.70999998</v>
      </c>
      <c r="D645" s="23">
        <v>0</v>
      </c>
      <c r="E645" s="23">
        <v>0</v>
      </c>
      <c r="F645" s="23">
        <v>0</v>
      </c>
      <c r="G645" s="23">
        <v>0</v>
      </c>
      <c r="H645" s="30">
        <v>0</v>
      </c>
      <c r="I645" s="30">
        <v>0</v>
      </c>
    </row>
    <row r="646" spans="1:9" x14ac:dyDescent="0.35">
      <c r="A646" s="15" t="s">
        <v>1097</v>
      </c>
      <c r="B646" s="25">
        <v>623910360</v>
      </c>
      <c r="C646" s="25">
        <v>2051910360</v>
      </c>
      <c r="D646" s="25">
        <v>0</v>
      </c>
      <c r="E646" s="25">
        <v>0</v>
      </c>
      <c r="F646" s="25">
        <v>0</v>
      </c>
      <c r="G646" s="25">
        <v>0</v>
      </c>
      <c r="H646" s="37">
        <v>0</v>
      </c>
      <c r="I646" s="37">
        <v>0</v>
      </c>
    </row>
    <row r="647" spans="1:9" x14ac:dyDescent="0.35">
      <c r="A647" s="7" t="s">
        <v>1258</v>
      </c>
      <c r="B647" s="26">
        <v>300000000</v>
      </c>
      <c r="C647" s="26">
        <v>766000000</v>
      </c>
      <c r="D647" s="26">
        <v>0</v>
      </c>
      <c r="E647" s="26">
        <v>0</v>
      </c>
      <c r="F647" s="26">
        <v>0</v>
      </c>
      <c r="G647" s="26">
        <v>0</v>
      </c>
      <c r="H647" s="38">
        <v>0</v>
      </c>
      <c r="I647" s="38">
        <v>0</v>
      </c>
    </row>
    <row r="648" spans="1:9" x14ac:dyDescent="0.35">
      <c r="A648" s="5" t="s">
        <v>815</v>
      </c>
      <c r="B648" s="23">
        <v>300000000</v>
      </c>
      <c r="C648" s="23">
        <v>300000000</v>
      </c>
      <c r="D648" s="23">
        <v>0</v>
      </c>
      <c r="E648" s="23">
        <v>0</v>
      </c>
      <c r="F648" s="23">
        <v>0</v>
      </c>
      <c r="G648" s="23">
        <v>0</v>
      </c>
      <c r="H648" s="30">
        <v>0</v>
      </c>
      <c r="I648" s="30">
        <v>0</v>
      </c>
    </row>
    <row r="649" spans="1:9" x14ac:dyDescent="0.35">
      <c r="A649" s="5" t="s">
        <v>797</v>
      </c>
      <c r="B649" s="23">
        <v>0</v>
      </c>
      <c r="C649" s="23">
        <v>466000000</v>
      </c>
      <c r="D649" s="23">
        <v>0</v>
      </c>
      <c r="E649" s="23">
        <v>0</v>
      </c>
      <c r="F649" s="23">
        <v>0</v>
      </c>
      <c r="G649" s="23">
        <v>0</v>
      </c>
      <c r="H649" s="30">
        <v>0</v>
      </c>
      <c r="I649" s="30">
        <v>0</v>
      </c>
    </row>
    <row r="650" spans="1:9" x14ac:dyDescent="0.35">
      <c r="A650" s="7" t="s">
        <v>1259</v>
      </c>
      <c r="B650" s="26">
        <v>323910360</v>
      </c>
      <c r="C650" s="26">
        <v>1285910360</v>
      </c>
      <c r="D650" s="26">
        <v>0</v>
      </c>
      <c r="E650" s="26">
        <v>0</v>
      </c>
      <c r="F650" s="26">
        <v>0</v>
      </c>
      <c r="G650" s="26">
        <v>0</v>
      </c>
      <c r="H650" s="38">
        <v>0</v>
      </c>
      <c r="I650" s="38">
        <v>0</v>
      </c>
    </row>
    <row r="651" spans="1:9" x14ac:dyDescent="0.35">
      <c r="A651" s="5" t="s">
        <v>815</v>
      </c>
      <c r="B651" s="23">
        <v>201350029</v>
      </c>
      <c r="C651" s="23">
        <v>201350029</v>
      </c>
      <c r="D651" s="23">
        <v>0</v>
      </c>
      <c r="E651" s="23">
        <v>0</v>
      </c>
      <c r="F651" s="23">
        <v>0</v>
      </c>
      <c r="G651" s="23">
        <v>0</v>
      </c>
      <c r="H651" s="30">
        <v>0</v>
      </c>
      <c r="I651" s="30">
        <v>0</v>
      </c>
    </row>
    <row r="652" spans="1:9" x14ac:dyDescent="0.35">
      <c r="A652" s="5" t="s">
        <v>797</v>
      </c>
      <c r="B652" s="23">
        <v>0</v>
      </c>
      <c r="C652" s="23">
        <v>962000000</v>
      </c>
      <c r="D652" s="23">
        <v>0</v>
      </c>
      <c r="E652" s="23">
        <v>0</v>
      </c>
      <c r="F652" s="23">
        <v>0</v>
      </c>
      <c r="G652" s="23">
        <v>0</v>
      </c>
      <c r="H652" s="30">
        <v>0</v>
      </c>
      <c r="I652" s="30">
        <v>0</v>
      </c>
    </row>
    <row r="653" spans="1:9" x14ac:dyDescent="0.35">
      <c r="A653" s="5" t="s">
        <v>817</v>
      </c>
      <c r="B653" s="23">
        <v>122560331</v>
      </c>
      <c r="C653" s="23">
        <v>122560331</v>
      </c>
      <c r="D653" s="23">
        <v>0</v>
      </c>
      <c r="E653" s="23">
        <v>0</v>
      </c>
      <c r="F653" s="23">
        <v>0</v>
      </c>
      <c r="G653" s="23">
        <v>0</v>
      </c>
      <c r="H653" s="30">
        <v>0</v>
      </c>
      <c r="I653" s="30">
        <v>0</v>
      </c>
    </row>
    <row r="654" spans="1:9" x14ac:dyDescent="0.35">
      <c r="A654" s="15" t="s">
        <v>1093</v>
      </c>
      <c r="B654" s="25">
        <v>2200000000</v>
      </c>
      <c r="C654" s="25">
        <v>2868033313.25</v>
      </c>
      <c r="D654" s="25">
        <v>2200000000</v>
      </c>
      <c r="E654" s="25">
        <v>2200000000</v>
      </c>
      <c r="F654" s="25">
        <v>2200000000</v>
      </c>
      <c r="G654" s="25">
        <v>2200000000</v>
      </c>
      <c r="H654" s="37">
        <v>0.76707616673636281</v>
      </c>
      <c r="I654" s="37">
        <v>0.76707616673636281</v>
      </c>
    </row>
    <row r="655" spans="1:9" x14ac:dyDescent="0.35">
      <c r="A655" s="7" t="s">
        <v>1260</v>
      </c>
      <c r="B655" s="26">
        <v>2200000000</v>
      </c>
      <c r="C655" s="26">
        <v>2868033313.25</v>
      </c>
      <c r="D655" s="26">
        <v>2200000000</v>
      </c>
      <c r="E655" s="26">
        <v>2200000000</v>
      </c>
      <c r="F655" s="26">
        <v>2200000000</v>
      </c>
      <c r="G655" s="26">
        <v>2200000000</v>
      </c>
      <c r="H655" s="38">
        <v>0.76707616673636281</v>
      </c>
      <c r="I655" s="38">
        <v>0.76707616673636281</v>
      </c>
    </row>
    <row r="656" spans="1:9" x14ac:dyDescent="0.35">
      <c r="A656" s="5" t="s">
        <v>49</v>
      </c>
      <c r="B656" s="23">
        <v>2200000000</v>
      </c>
      <c r="C656" s="23">
        <v>2200000000</v>
      </c>
      <c r="D656" s="23">
        <v>2200000000</v>
      </c>
      <c r="E656" s="23">
        <v>2200000000</v>
      </c>
      <c r="F656" s="23">
        <v>2200000000</v>
      </c>
      <c r="G656" s="23">
        <v>2200000000</v>
      </c>
      <c r="H656" s="30">
        <v>1</v>
      </c>
      <c r="I656" s="30">
        <v>1</v>
      </c>
    </row>
    <row r="657" spans="1:9" x14ac:dyDescent="0.35">
      <c r="A657" s="5" t="s">
        <v>797</v>
      </c>
      <c r="B657" s="23">
        <v>0</v>
      </c>
      <c r="C657" s="23">
        <v>668033313.25</v>
      </c>
      <c r="D657" s="23">
        <v>0</v>
      </c>
      <c r="E657" s="23">
        <v>0</v>
      </c>
      <c r="F657" s="23">
        <v>0</v>
      </c>
      <c r="G657" s="23">
        <v>0</v>
      </c>
      <c r="H657" s="30">
        <v>0</v>
      </c>
      <c r="I657" s="30">
        <v>0</v>
      </c>
    </row>
    <row r="658" spans="1:9" x14ac:dyDescent="0.35">
      <c r="A658" s="15" t="s">
        <v>1095</v>
      </c>
      <c r="B658" s="25">
        <v>400000000</v>
      </c>
      <c r="C658" s="25">
        <v>1002769370.97</v>
      </c>
      <c r="D658" s="25">
        <v>501340501.80000001</v>
      </c>
      <c r="E658" s="25">
        <v>501340501.80000001</v>
      </c>
      <c r="F658" s="25">
        <v>501340501.80000001</v>
      </c>
      <c r="G658" s="25">
        <v>501340501.80000001</v>
      </c>
      <c r="H658" s="37">
        <v>0.49995593833808738</v>
      </c>
      <c r="I658" s="37">
        <v>0.49995593833808738</v>
      </c>
    </row>
    <row r="659" spans="1:9" x14ac:dyDescent="0.35">
      <c r="A659" s="7" t="s">
        <v>1261</v>
      </c>
      <c r="B659" s="26">
        <v>200000000</v>
      </c>
      <c r="C659" s="26">
        <v>573769370.97000003</v>
      </c>
      <c r="D659" s="26">
        <v>301340501.80000001</v>
      </c>
      <c r="E659" s="26">
        <v>301340501.80000001</v>
      </c>
      <c r="F659" s="26">
        <v>301340501.80000001</v>
      </c>
      <c r="G659" s="26">
        <v>301340501.80000001</v>
      </c>
      <c r="H659" s="38">
        <v>0.52519447193662738</v>
      </c>
      <c r="I659" s="38">
        <v>0.52519447193662738</v>
      </c>
    </row>
    <row r="660" spans="1:9" x14ac:dyDescent="0.35">
      <c r="A660" s="5" t="s">
        <v>49</v>
      </c>
      <c r="B660" s="23">
        <v>200000000</v>
      </c>
      <c r="C660" s="23">
        <v>200000000</v>
      </c>
      <c r="D660" s="23">
        <v>200000000</v>
      </c>
      <c r="E660" s="23">
        <v>200000000</v>
      </c>
      <c r="F660" s="23">
        <v>200000000</v>
      </c>
      <c r="G660" s="23">
        <v>200000000</v>
      </c>
      <c r="H660" s="30">
        <v>1</v>
      </c>
      <c r="I660" s="30">
        <v>1</v>
      </c>
    </row>
    <row r="661" spans="1:9" x14ac:dyDescent="0.35">
      <c r="A661" s="5" t="s">
        <v>797</v>
      </c>
      <c r="B661" s="23">
        <v>0</v>
      </c>
      <c r="C661" s="23">
        <v>272428869.17000002</v>
      </c>
      <c r="D661" s="23">
        <v>0</v>
      </c>
      <c r="E661" s="23">
        <v>0</v>
      </c>
      <c r="F661" s="23">
        <v>0</v>
      </c>
      <c r="G661" s="23">
        <v>0</v>
      </c>
      <c r="H661" s="30">
        <v>0</v>
      </c>
      <c r="I661" s="30">
        <v>0</v>
      </c>
    </row>
    <row r="662" spans="1:9" x14ac:dyDescent="0.35">
      <c r="A662" s="5" t="s">
        <v>756</v>
      </c>
      <c r="B662" s="23">
        <v>0</v>
      </c>
      <c r="C662" s="23">
        <v>101340501.8</v>
      </c>
      <c r="D662" s="23">
        <v>101340501.8</v>
      </c>
      <c r="E662" s="23">
        <v>101340501.8</v>
      </c>
      <c r="F662" s="23">
        <v>101340501.8</v>
      </c>
      <c r="G662" s="23">
        <v>101340501.8</v>
      </c>
      <c r="H662" s="30">
        <v>1</v>
      </c>
      <c r="I662" s="30">
        <v>1</v>
      </c>
    </row>
    <row r="663" spans="1:9" x14ac:dyDescent="0.35">
      <c r="A663" s="7" t="s">
        <v>1262</v>
      </c>
      <c r="B663" s="26">
        <v>200000000</v>
      </c>
      <c r="C663" s="26">
        <v>429000000</v>
      </c>
      <c r="D663" s="26">
        <v>200000000</v>
      </c>
      <c r="E663" s="26">
        <v>200000000</v>
      </c>
      <c r="F663" s="26">
        <v>200000000</v>
      </c>
      <c r="G663" s="26">
        <v>200000000</v>
      </c>
      <c r="H663" s="38">
        <v>0.46620046620046618</v>
      </c>
      <c r="I663" s="38">
        <v>0.46620046620046618</v>
      </c>
    </row>
    <row r="664" spans="1:9" x14ac:dyDescent="0.35">
      <c r="A664" s="5" t="s">
        <v>49</v>
      </c>
      <c r="B664" s="23">
        <v>200000000</v>
      </c>
      <c r="C664" s="23">
        <v>200000000</v>
      </c>
      <c r="D664" s="23">
        <v>200000000</v>
      </c>
      <c r="E664" s="23">
        <v>200000000</v>
      </c>
      <c r="F664" s="23">
        <v>200000000</v>
      </c>
      <c r="G664" s="23">
        <v>200000000</v>
      </c>
      <c r="H664" s="30">
        <v>1</v>
      </c>
      <c r="I664" s="30">
        <v>1</v>
      </c>
    </row>
    <row r="665" spans="1:9" x14ac:dyDescent="0.35">
      <c r="A665" s="5" t="s">
        <v>797</v>
      </c>
      <c r="B665" s="23">
        <v>0</v>
      </c>
      <c r="C665" s="23">
        <v>229000000</v>
      </c>
      <c r="D665" s="23">
        <v>0</v>
      </c>
      <c r="E665" s="23">
        <v>0</v>
      </c>
      <c r="F665" s="23">
        <v>0</v>
      </c>
      <c r="G665" s="23">
        <v>0</v>
      </c>
      <c r="H665" s="30">
        <v>0</v>
      </c>
      <c r="I665" s="30">
        <v>0</v>
      </c>
    </row>
    <row r="666" spans="1:9" x14ac:dyDescent="0.35">
      <c r="A666" s="15" t="s">
        <v>1096</v>
      </c>
      <c r="B666" s="25">
        <v>1655618945</v>
      </c>
      <c r="C666" s="25">
        <v>2157618945</v>
      </c>
      <c r="D666" s="25">
        <v>0</v>
      </c>
      <c r="E666" s="25">
        <v>0</v>
      </c>
      <c r="F666" s="25">
        <v>0</v>
      </c>
      <c r="G666" s="25">
        <v>0</v>
      </c>
      <c r="H666" s="37">
        <v>0</v>
      </c>
      <c r="I666" s="37">
        <v>0</v>
      </c>
    </row>
    <row r="667" spans="1:9" x14ac:dyDescent="0.35">
      <c r="A667" s="7" t="s">
        <v>1263</v>
      </c>
      <c r="B667" s="26">
        <v>1655618945</v>
      </c>
      <c r="C667" s="26">
        <v>2157618945</v>
      </c>
      <c r="D667" s="26">
        <v>0</v>
      </c>
      <c r="E667" s="26">
        <v>0</v>
      </c>
      <c r="F667" s="26">
        <v>0</v>
      </c>
      <c r="G667" s="26">
        <v>0</v>
      </c>
      <c r="H667" s="38">
        <v>0</v>
      </c>
      <c r="I667" s="38">
        <v>0</v>
      </c>
    </row>
    <row r="668" spans="1:9" x14ac:dyDescent="0.35">
      <c r="A668" s="5" t="s">
        <v>815</v>
      </c>
      <c r="B668" s="23">
        <v>1636483401</v>
      </c>
      <c r="C668" s="23">
        <v>1636483401</v>
      </c>
      <c r="D668" s="23">
        <v>0</v>
      </c>
      <c r="E668" s="23">
        <v>0</v>
      </c>
      <c r="F668" s="23">
        <v>0</v>
      </c>
      <c r="G668" s="23">
        <v>0</v>
      </c>
      <c r="H668" s="30">
        <v>0</v>
      </c>
      <c r="I668" s="30">
        <v>0</v>
      </c>
    </row>
    <row r="669" spans="1:9" x14ac:dyDescent="0.35">
      <c r="A669" s="5" t="s">
        <v>813</v>
      </c>
      <c r="B669" s="23">
        <v>19135544</v>
      </c>
      <c r="C669" s="23">
        <v>19135544</v>
      </c>
      <c r="D669" s="23">
        <v>0</v>
      </c>
      <c r="E669" s="23">
        <v>0</v>
      </c>
      <c r="F669" s="23">
        <v>0</v>
      </c>
      <c r="G669" s="23">
        <v>0</v>
      </c>
      <c r="H669" s="30">
        <v>0</v>
      </c>
      <c r="I669" s="30">
        <v>0</v>
      </c>
    </row>
    <row r="670" spans="1:9" x14ac:dyDescent="0.35">
      <c r="A670" s="5" t="s">
        <v>797</v>
      </c>
      <c r="B670" s="23">
        <v>0</v>
      </c>
      <c r="C670" s="23">
        <v>502000000</v>
      </c>
      <c r="D670" s="23">
        <v>0</v>
      </c>
      <c r="E670" s="23">
        <v>0</v>
      </c>
      <c r="F670" s="23">
        <v>0</v>
      </c>
      <c r="G670" s="23">
        <v>0</v>
      </c>
      <c r="H670" s="30">
        <v>0</v>
      </c>
      <c r="I670" s="30">
        <v>0</v>
      </c>
    </row>
    <row r="671" spans="1:9" x14ac:dyDescent="0.35">
      <c r="A671" s="15" t="s">
        <v>1098</v>
      </c>
      <c r="B671" s="25">
        <v>200000000</v>
      </c>
      <c r="C671" s="25">
        <v>250000000</v>
      </c>
      <c r="D671" s="25">
        <v>0</v>
      </c>
      <c r="E671" s="25">
        <v>0</v>
      </c>
      <c r="F671" s="25">
        <v>0</v>
      </c>
      <c r="G671" s="25">
        <v>0</v>
      </c>
      <c r="H671" s="37">
        <v>0</v>
      </c>
      <c r="I671" s="37">
        <v>0</v>
      </c>
    </row>
    <row r="672" spans="1:9" x14ac:dyDescent="0.35">
      <c r="A672" s="7" t="s">
        <v>1264</v>
      </c>
      <c r="B672" s="26">
        <v>200000000</v>
      </c>
      <c r="C672" s="26">
        <v>250000000</v>
      </c>
      <c r="D672" s="26">
        <v>0</v>
      </c>
      <c r="E672" s="26">
        <v>0</v>
      </c>
      <c r="F672" s="26">
        <v>0</v>
      </c>
      <c r="G672" s="26">
        <v>0</v>
      </c>
      <c r="H672" s="38">
        <v>0</v>
      </c>
      <c r="I672" s="38">
        <v>0</v>
      </c>
    </row>
    <row r="673" spans="1:9" x14ac:dyDescent="0.35">
      <c r="A673" s="5" t="s">
        <v>815</v>
      </c>
      <c r="B673" s="23">
        <v>200000000</v>
      </c>
      <c r="C673" s="23">
        <v>200000000</v>
      </c>
      <c r="D673" s="23">
        <v>0</v>
      </c>
      <c r="E673" s="23">
        <v>0</v>
      </c>
      <c r="F673" s="23">
        <v>0</v>
      </c>
      <c r="G673" s="23">
        <v>0</v>
      </c>
      <c r="H673" s="30">
        <v>0</v>
      </c>
      <c r="I673" s="30">
        <v>0</v>
      </c>
    </row>
    <row r="674" spans="1:9" x14ac:dyDescent="0.35">
      <c r="A674" s="5" t="s">
        <v>797</v>
      </c>
      <c r="B674" s="23">
        <v>0</v>
      </c>
      <c r="C674" s="23">
        <v>50000000</v>
      </c>
      <c r="D674" s="23">
        <v>0</v>
      </c>
      <c r="E674" s="23">
        <v>0</v>
      </c>
      <c r="F674" s="23">
        <v>0</v>
      </c>
      <c r="G674" s="23">
        <v>0</v>
      </c>
      <c r="H674" s="30">
        <v>0</v>
      </c>
      <c r="I674" s="30">
        <v>0</v>
      </c>
    </row>
    <row r="675" spans="1:9" x14ac:dyDescent="0.35">
      <c r="A675" s="15" t="s">
        <v>1094</v>
      </c>
      <c r="B675" s="25">
        <v>422560331</v>
      </c>
      <c r="C675" s="25">
        <v>847429313.08999991</v>
      </c>
      <c r="D675" s="25">
        <v>300000000</v>
      </c>
      <c r="E675" s="25">
        <v>300000000</v>
      </c>
      <c r="F675" s="25">
        <v>300000000</v>
      </c>
      <c r="G675" s="25">
        <v>300000000</v>
      </c>
      <c r="H675" s="37">
        <v>0.35401182773121631</v>
      </c>
      <c r="I675" s="37">
        <v>0.35401182773121631</v>
      </c>
    </row>
    <row r="676" spans="1:9" x14ac:dyDescent="0.35">
      <c r="A676" s="7" t="s">
        <v>1265</v>
      </c>
      <c r="B676" s="26">
        <v>422560331</v>
      </c>
      <c r="C676" s="26">
        <v>847429313.08999991</v>
      </c>
      <c r="D676" s="26">
        <v>300000000</v>
      </c>
      <c r="E676" s="26">
        <v>300000000</v>
      </c>
      <c r="F676" s="26">
        <v>300000000</v>
      </c>
      <c r="G676" s="26">
        <v>300000000</v>
      </c>
      <c r="H676" s="38">
        <v>0.35401182773121631</v>
      </c>
      <c r="I676" s="38">
        <v>0.35401182773121631</v>
      </c>
    </row>
    <row r="677" spans="1:9" x14ac:dyDescent="0.35">
      <c r="A677" s="5" t="s">
        <v>49</v>
      </c>
      <c r="B677" s="23">
        <v>300000000</v>
      </c>
      <c r="C677" s="23">
        <v>300000000</v>
      </c>
      <c r="D677" s="23">
        <v>300000000</v>
      </c>
      <c r="E677" s="23">
        <v>300000000</v>
      </c>
      <c r="F677" s="23">
        <v>300000000</v>
      </c>
      <c r="G677" s="23">
        <v>300000000</v>
      </c>
      <c r="H677" s="30">
        <v>1</v>
      </c>
      <c r="I677" s="30">
        <v>1</v>
      </c>
    </row>
    <row r="678" spans="1:9" x14ac:dyDescent="0.35">
      <c r="A678" s="5" t="s">
        <v>797</v>
      </c>
      <c r="B678" s="23">
        <v>0</v>
      </c>
      <c r="C678" s="23">
        <v>424868982.08999997</v>
      </c>
      <c r="D678" s="23">
        <v>0</v>
      </c>
      <c r="E678" s="23">
        <v>0</v>
      </c>
      <c r="F678" s="23">
        <v>0</v>
      </c>
      <c r="G678" s="23">
        <v>0</v>
      </c>
      <c r="H678" s="30">
        <v>0</v>
      </c>
      <c r="I678" s="30">
        <v>0</v>
      </c>
    </row>
    <row r="679" spans="1:9" x14ac:dyDescent="0.35">
      <c r="A679" s="5" t="s">
        <v>817</v>
      </c>
      <c r="B679" s="23">
        <v>122560331</v>
      </c>
      <c r="C679" s="23">
        <v>122560331</v>
      </c>
      <c r="D679" s="23">
        <v>0</v>
      </c>
      <c r="E679" s="23">
        <v>0</v>
      </c>
      <c r="F679" s="23">
        <v>0</v>
      </c>
      <c r="G679" s="23">
        <v>0</v>
      </c>
      <c r="H679" s="30">
        <v>0</v>
      </c>
      <c r="I679" s="30">
        <v>0</v>
      </c>
    </row>
    <row r="680" spans="1:9" x14ac:dyDescent="0.35">
      <c r="A680" s="13" t="s">
        <v>998</v>
      </c>
      <c r="B680" s="24">
        <v>2000000000</v>
      </c>
      <c r="C680" s="24">
        <v>5470490417.3400002</v>
      </c>
      <c r="D680" s="24">
        <v>0</v>
      </c>
      <c r="E680" s="24">
        <v>0</v>
      </c>
      <c r="F680" s="24">
        <v>0</v>
      </c>
      <c r="G680" s="24">
        <v>0</v>
      </c>
      <c r="H680" s="36">
        <v>0</v>
      </c>
      <c r="I680" s="36">
        <v>0</v>
      </c>
    </row>
    <row r="681" spans="1:9" x14ac:dyDescent="0.35">
      <c r="A681" s="15" t="s">
        <v>1000</v>
      </c>
      <c r="B681" s="25">
        <v>2000000000</v>
      </c>
      <c r="C681" s="25">
        <v>5470490417.3400002</v>
      </c>
      <c r="D681" s="25">
        <v>0</v>
      </c>
      <c r="E681" s="25">
        <v>0</v>
      </c>
      <c r="F681" s="25">
        <v>0</v>
      </c>
      <c r="G681" s="25">
        <v>0</v>
      </c>
      <c r="H681" s="37">
        <v>0</v>
      </c>
      <c r="I681" s="37">
        <v>0</v>
      </c>
    </row>
    <row r="682" spans="1:9" x14ac:dyDescent="0.35">
      <c r="A682" s="7" t="s">
        <v>1266</v>
      </c>
      <c r="B682" s="26">
        <v>2000000000</v>
      </c>
      <c r="C682" s="26">
        <v>5470490417.3400002</v>
      </c>
      <c r="D682" s="26">
        <v>0</v>
      </c>
      <c r="E682" s="26">
        <v>0</v>
      </c>
      <c r="F682" s="26">
        <v>0</v>
      </c>
      <c r="G682" s="26">
        <v>0</v>
      </c>
      <c r="H682" s="38">
        <v>0</v>
      </c>
      <c r="I682" s="38">
        <v>0</v>
      </c>
    </row>
    <row r="683" spans="1:9" x14ac:dyDescent="0.35">
      <c r="A683" s="5" t="s">
        <v>794</v>
      </c>
      <c r="B683" s="23">
        <v>2000000000</v>
      </c>
      <c r="C683" s="23">
        <v>2000000000</v>
      </c>
      <c r="D683" s="23">
        <v>0</v>
      </c>
      <c r="E683" s="23">
        <v>0</v>
      </c>
      <c r="F683" s="23">
        <v>0</v>
      </c>
      <c r="G683" s="23">
        <v>0</v>
      </c>
      <c r="H683" s="30">
        <v>0</v>
      </c>
      <c r="I683" s="30">
        <v>0</v>
      </c>
    </row>
    <row r="684" spans="1:9" x14ac:dyDescent="0.35">
      <c r="A684" s="5" t="s">
        <v>797</v>
      </c>
      <c r="B684" s="23">
        <v>0</v>
      </c>
      <c r="C684" s="23">
        <v>3470490417.3400002</v>
      </c>
      <c r="D684" s="23">
        <v>0</v>
      </c>
      <c r="E684" s="23">
        <v>0</v>
      </c>
      <c r="F684" s="23">
        <v>0</v>
      </c>
      <c r="G684" s="23">
        <v>0</v>
      </c>
      <c r="H684" s="30">
        <v>0</v>
      </c>
      <c r="I684" s="30">
        <v>0</v>
      </c>
    </row>
    <row r="685" spans="1:9" x14ac:dyDescent="0.35">
      <c r="A685" s="12" t="s">
        <v>1118</v>
      </c>
      <c r="B685" s="28">
        <v>12802884963</v>
      </c>
      <c r="C685" s="28">
        <v>29909829560.770004</v>
      </c>
      <c r="D685" s="28">
        <v>24454570763.970001</v>
      </c>
      <c r="E685" s="28">
        <v>24454570763.970001</v>
      </c>
      <c r="F685" s="28">
        <v>24454570763.970001</v>
      </c>
      <c r="G685" s="28">
        <v>24454570763.970001</v>
      </c>
      <c r="H685" s="40">
        <v>0.81760983339219129</v>
      </c>
      <c r="I685" s="40">
        <v>0.81760983339219129</v>
      </c>
    </row>
    <row r="686" spans="1:9" x14ac:dyDescent="0.35">
      <c r="A686" s="6" t="s">
        <v>933</v>
      </c>
      <c r="B686" s="27">
        <v>12802884963</v>
      </c>
      <c r="C686" s="27">
        <v>29909829560.770004</v>
      </c>
      <c r="D686" s="27">
        <v>24454570763.970001</v>
      </c>
      <c r="E686" s="27">
        <v>24454570763.970001</v>
      </c>
      <c r="F686" s="27">
        <v>24454570763.970001</v>
      </c>
      <c r="G686" s="27">
        <v>24454570763.970001</v>
      </c>
      <c r="H686" s="39">
        <v>0.81760983339219129</v>
      </c>
      <c r="I686" s="39">
        <v>0.81760983339219129</v>
      </c>
    </row>
    <row r="687" spans="1:9" x14ac:dyDescent="0.35">
      <c r="A687" s="13" t="s">
        <v>934</v>
      </c>
      <c r="B687" s="24">
        <v>12802884963</v>
      </c>
      <c r="C687" s="24">
        <v>29909829560.770004</v>
      </c>
      <c r="D687" s="24">
        <v>24454570763.970001</v>
      </c>
      <c r="E687" s="24">
        <v>24454570763.970001</v>
      </c>
      <c r="F687" s="24">
        <v>24454570763.970001</v>
      </c>
      <c r="G687" s="24">
        <v>24454570763.970001</v>
      </c>
      <c r="H687" s="36">
        <v>0.81760983339219129</v>
      </c>
      <c r="I687" s="36">
        <v>0.81760983339219129</v>
      </c>
    </row>
    <row r="688" spans="1:9" x14ac:dyDescent="0.35">
      <c r="A688" s="15" t="s">
        <v>1101</v>
      </c>
      <c r="B688" s="25">
        <v>2657158663</v>
      </c>
      <c r="C688" s="25">
        <v>6506807113.829999</v>
      </c>
      <c r="D688" s="25">
        <v>3106837056.8299999</v>
      </c>
      <c r="E688" s="25">
        <v>3106837056.8299999</v>
      </c>
      <c r="F688" s="25">
        <v>3106837056.8299999</v>
      </c>
      <c r="G688" s="25">
        <v>3106837056.8299999</v>
      </c>
      <c r="H688" s="37">
        <v>0.4774748970545819</v>
      </c>
      <c r="I688" s="37">
        <v>0.4774748970545819</v>
      </c>
    </row>
    <row r="689" spans="1:9" x14ac:dyDescent="0.35">
      <c r="A689" s="7" t="s">
        <v>1267</v>
      </c>
      <c r="B689" s="26">
        <v>2657158663</v>
      </c>
      <c r="C689" s="26">
        <v>6506807113.829999</v>
      </c>
      <c r="D689" s="26">
        <v>3106837056.8299999</v>
      </c>
      <c r="E689" s="26">
        <v>3106837056.8299999</v>
      </c>
      <c r="F689" s="26">
        <v>3106837056.8299999</v>
      </c>
      <c r="G689" s="26">
        <v>3106837056.8299999</v>
      </c>
      <c r="H689" s="38">
        <v>0.4774748970545819</v>
      </c>
      <c r="I689" s="38">
        <v>0.4774748970545819</v>
      </c>
    </row>
    <row r="690" spans="1:9" x14ac:dyDescent="0.35">
      <c r="A690" s="5" t="s">
        <v>830</v>
      </c>
      <c r="B690" s="23">
        <v>2657158663</v>
      </c>
      <c r="C690" s="23">
        <v>2657158663</v>
      </c>
      <c r="D690" s="23">
        <v>0</v>
      </c>
      <c r="E690" s="23">
        <v>0</v>
      </c>
      <c r="F690" s="23">
        <v>0</v>
      </c>
      <c r="G690" s="23">
        <v>0</v>
      </c>
      <c r="H690" s="30">
        <v>0</v>
      </c>
      <c r="I690" s="30">
        <v>0</v>
      </c>
    </row>
    <row r="691" spans="1:9" x14ac:dyDescent="0.35">
      <c r="A691" s="5" t="s">
        <v>825</v>
      </c>
      <c r="B691" s="23">
        <v>0</v>
      </c>
      <c r="C691" s="23">
        <v>457479085.94999999</v>
      </c>
      <c r="D691" s="23">
        <v>0</v>
      </c>
      <c r="E691" s="23">
        <v>0</v>
      </c>
      <c r="F691" s="23">
        <v>0</v>
      </c>
      <c r="G691" s="23">
        <v>0</v>
      </c>
      <c r="H691" s="30">
        <v>0</v>
      </c>
      <c r="I691" s="30">
        <v>0</v>
      </c>
    </row>
    <row r="692" spans="1:9" x14ac:dyDescent="0.35">
      <c r="A692" s="5" t="s">
        <v>756</v>
      </c>
      <c r="B692" s="23">
        <v>0</v>
      </c>
      <c r="C692" s="23">
        <v>31468380</v>
      </c>
      <c r="D692" s="23">
        <v>0</v>
      </c>
      <c r="E692" s="23">
        <v>0</v>
      </c>
      <c r="F692" s="23">
        <v>0</v>
      </c>
      <c r="G692" s="23">
        <v>0</v>
      </c>
      <c r="H692" s="30">
        <v>0</v>
      </c>
      <c r="I692" s="30">
        <v>0</v>
      </c>
    </row>
    <row r="693" spans="1:9" x14ac:dyDescent="0.35">
      <c r="A693" s="5" t="s">
        <v>833</v>
      </c>
      <c r="B693" s="23">
        <v>0</v>
      </c>
      <c r="C693" s="23">
        <v>2409523042.6799998</v>
      </c>
      <c r="D693" s="23">
        <v>2409523042.6799998</v>
      </c>
      <c r="E693" s="23">
        <v>2409523042.6799998</v>
      </c>
      <c r="F693" s="23">
        <v>2409523042.6799998</v>
      </c>
      <c r="G693" s="23">
        <v>2409523042.6799998</v>
      </c>
      <c r="H693" s="30">
        <v>1</v>
      </c>
      <c r="I693" s="30">
        <v>1</v>
      </c>
    </row>
    <row r="694" spans="1:9" x14ac:dyDescent="0.35">
      <c r="A694" s="5" t="s">
        <v>834</v>
      </c>
      <c r="B694" s="23">
        <v>0</v>
      </c>
      <c r="C694" s="23">
        <v>364762979.14999998</v>
      </c>
      <c r="D694" s="23">
        <v>364762979.14999998</v>
      </c>
      <c r="E694" s="23">
        <v>364762979.14999998</v>
      </c>
      <c r="F694" s="23">
        <v>364762979.14999998</v>
      </c>
      <c r="G694" s="23">
        <v>364762979.14999998</v>
      </c>
      <c r="H694" s="30">
        <v>1</v>
      </c>
      <c r="I694" s="30">
        <v>1</v>
      </c>
    </row>
    <row r="695" spans="1:9" x14ac:dyDescent="0.35">
      <c r="A695" s="5" t="s">
        <v>821</v>
      </c>
      <c r="B695" s="23">
        <v>0</v>
      </c>
      <c r="C695" s="23">
        <v>72747130.049999997</v>
      </c>
      <c r="D695" s="23">
        <v>0</v>
      </c>
      <c r="E695" s="23">
        <v>0</v>
      </c>
      <c r="F695" s="23">
        <v>0</v>
      </c>
      <c r="G695" s="23">
        <v>0</v>
      </c>
      <c r="H695" s="30">
        <v>0</v>
      </c>
      <c r="I695" s="30">
        <v>0</v>
      </c>
    </row>
    <row r="696" spans="1:9" x14ac:dyDescent="0.35">
      <c r="A696" s="5" t="s">
        <v>823</v>
      </c>
      <c r="B696" s="23">
        <v>0</v>
      </c>
      <c r="C696" s="23">
        <v>181116798</v>
      </c>
      <c r="D696" s="23">
        <v>0</v>
      </c>
      <c r="E696" s="23">
        <v>0</v>
      </c>
      <c r="F696" s="23">
        <v>0</v>
      </c>
      <c r="G696" s="23">
        <v>0</v>
      </c>
      <c r="H696" s="30">
        <v>0</v>
      </c>
      <c r="I696" s="30">
        <v>0</v>
      </c>
    </row>
    <row r="697" spans="1:9" x14ac:dyDescent="0.35">
      <c r="A697" s="5" t="s">
        <v>836</v>
      </c>
      <c r="B697" s="23">
        <v>0</v>
      </c>
      <c r="C697" s="23">
        <v>332551035</v>
      </c>
      <c r="D697" s="23">
        <v>332551035</v>
      </c>
      <c r="E697" s="23">
        <v>332551035</v>
      </c>
      <c r="F697" s="23">
        <v>332551035</v>
      </c>
      <c r="G697" s="23">
        <v>332551035</v>
      </c>
      <c r="H697" s="30">
        <v>1</v>
      </c>
      <c r="I697" s="30">
        <v>1</v>
      </c>
    </row>
    <row r="698" spans="1:9" x14ac:dyDescent="0.35">
      <c r="A698" s="15" t="s">
        <v>1102</v>
      </c>
      <c r="B698" s="25">
        <v>300000000</v>
      </c>
      <c r="C698" s="25">
        <v>531119772.67000002</v>
      </c>
      <c r="D698" s="25">
        <v>531119772.67000002</v>
      </c>
      <c r="E698" s="25">
        <v>531119772.67000002</v>
      </c>
      <c r="F698" s="25">
        <v>531119772.67000002</v>
      </c>
      <c r="G698" s="25">
        <v>531119772.67000002</v>
      </c>
      <c r="H698" s="37">
        <v>1</v>
      </c>
      <c r="I698" s="37">
        <v>1</v>
      </c>
    </row>
    <row r="699" spans="1:9" x14ac:dyDescent="0.35">
      <c r="A699" s="7" t="s">
        <v>1268</v>
      </c>
      <c r="B699" s="26">
        <v>300000000</v>
      </c>
      <c r="C699" s="26">
        <v>531119772.67000002</v>
      </c>
      <c r="D699" s="26">
        <v>531119772.67000002</v>
      </c>
      <c r="E699" s="26">
        <v>531119772.67000002</v>
      </c>
      <c r="F699" s="26">
        <v>531119772.67000002</v>
      </c>
      <c r="G699" s="26">
        <v>531119772.67000002</v>
      </c>
      <c r="H699" s="38">
        <v>1</v>
      </c>
      <c r="I699" s="38">
        <v>1</v>
      </c>
    </row>
    <row r="700" spans="1:9" x14ac:dyDescent="0.35">
      <c r="A700" s="5" t="s">
        <v>827</v>
      </c>
      <c r="B700" s="23">
        <v>300000000</v>
      </c>
      <c r="C700" s="23">
        <v>300000000</v>
      </c>
      <c r="D700" s="23">
        <v>300000000</v>
      </c>
      <c r="E700" s="23">
        <v>300000000</v>
      </c>
      <c r="F700" s="23">
        <v>300000000</v>
      </c>
      <c r="G700" s="23">
        <v>300000000</v>
      </c>
      <c r="H700" s="30">
        <v>1</v>
      </c>
      <c r="I700" s="30">
        <v>1</v>
      </c>
    </row>
    <row r="701" spans="1:9" x14ac:dyDescent="0.35">
      <c r="A701" s="5" t="s">
        <v>834</v>
      </c>
      <c r="B701" s="23">
        <v>0</v>
      </c>
      <c r="C701" s="23">
        <v>112965000.84999999</v>
      </c>
      <c r="D701" s="23">
        <v>112965000.84999999</v>
      </c>
      <c r="E701" s="23">
        <v>112965000.84999999</v>
      </c>
      <c r="F701" s="23">
        <v>112965000.84999999</v>
      </c>
      <c r="G701" s="23">
        <v>112965000.84999999</v>
      </c>
      <c r="H701" s="30">
        <v>1</v>
      </c>
      <c r="I701" s="30">
        <v>1</v>
      </c>
    </row>
    <row r="702" spans="1:9" x14ac:dyDescent="0.35">
      <c r="A702" s="5" t="s">
        <v>835</v>
      </c>
      <c r="B702" s="23">
        <v>0</v>
      </c>
      <c r="C702" s="23">
        <v>118154771.81999999</v>
      </c>
      <c r="D702" s="23">
        <v>118154771.81999999</v>
      </c>
      <c r="E702" s="23">
        <v>118154771.81999999</v>
      </c>
      <c r="F702" s="23">
        <v>118154771.81999999</v>
      </c>
      <c r="G702" s="23">
        <v>118154771.81999999</v>
      </c>
      <c r="H702" s="30">
        <v>1</v>
      </c>
      <c r="I702" s="30">
        <v>1</v>
      </c>
    </row>
    <row r="703" spans="1:9" x14ac:dyDescent="0.35">
      <c r="A703" s="15" t="s">
        <v>1099</v>
      </c>
      <c r="B703" s="25">
        <v>6411695762.6000004</v>
      </c>
      <c r="C703" s="25">
        <v>15623244006.970001</v>
      </c>
      <c r="D703" s="25">
        <v>14088559393.669998</v>
      </c>
      <c r="E703" s="25">
        <v>14088559393.669998</v>
      </c>
      <c r="F703" s="25">
        <v>14088559393.669998</v>
      </c>
      <c r="G703" s="25">
        <v>14088559393.669998</v>
      </c>
      <c r="H703" s="37">
        <v>0.90176914521623464</v>
      </c>
      <c r="I703" s="37">
        <v>0.90176914521623464</v>
      </c>
    </row>
    <row r="704" spans="1:9" x14ac:dyDescent="0.35">
      <c r="A704" s="7" t="s">
        <v>1269</v>
      </c>
      <c r="B704" s="26">
        <v>6411695762.6000004</v>
      </c>
      <c r="C704" s="26">
        <v>15623244006.970001</v>
      </c>
      <c r="D704" s="26">
        <v>14088559393.669998</v>
      </c>
      <c r="E704" s="26">
        <v>14088559393.669998</v>
      </c>
      <c r="F704" s="26">
        <v>14088559393.669998</v>
      </c>
      <c r="G704" s="26">
        <v>14088559393.669998</v>
      </c>
      <c r="H704" s="38">
        <v>0.90176914521623464</v>
      </c>
      <c r="I704" s="38">
        <v>0.90176914521623464</v>
      </c>
    </row>
    <row r="705" spans="1:9" x14ac:dyDescent="0.35">
      <c r="A705" s="5" t="s">
        <v>829</v>
      </c>
      <c r="B705" s="23">
        <v>2277207522</v>
      </c>
      <c r="C705" s="23">
        <v>2277207522</v>
      </c>
      <c r="D705" s="23">
        <v>2243950546.6999998</v>
      </c>
      <c r="E705" s="23">
        <v>2243950546.6999998</v>
      </c>
      <c r="F705" s="23">
        <v>2243950546.6999998</v>
      </c>
      <c r="G705" s="23">
        <v>2243950546.6999998</v>
      </c>
      <c r="H705" s="30">
        <v>0.98539572042569412</v>
      </c>
      <c r="I705" s="30">
        <v>0.98539572042569412</v>
      </c>
    </row>
    <row r="706" spans="1:9" x14ac:dyDescent="0.35">
      <c r="A706" s="5" t="s">
        <v>832</v>
      </c>
      <c r="B706" s="23">
        <v>400705976.60000002</v>
      </c>
      <c r="C706" s="23">
        <v>400705976.60000002</v>
      </c>
      <c r="D706" s="23">
        <v>400705976.60000002</v>
      </c>
      <c r="E706" s="23">
        <v>400705976.60000002</v>
      </c>
      <c r="F706" s="23">
        <v>400705976.60000002</v>
      </c>
      <c r="G706" s="23">
        <v>400705976.60000002</v>
      </c>
      <c r="H706" s="30">
        <v>1</v>
      </c>
      <c r="I706" s="30">
        <v>1</v>
      </c>
    </row>
    <row r="707" spans="1:9" x14ac:dyDescent="0.35">
      <c r="A707" s="5" t="s">
        <v>825</v>
      </c>
      <c r="B707" s="23">
        <v>0</v>
      </c>
      <c r="C707" s="23">
        <v>1500000000</v>
      </c>
      <c r="D707" s="23">
        <v>0</v>
      </c>
      <c r="E707" s="23">
        <v>0</v>
      </c>
      <c r="F707" s="23">
        <v>0</v>
      </c>
      <c r="G707" s="23">
        <v>0</v>
      </c>
      <c r="H707" s="30">
        <v>0</v>
      </c>
      <c r="I707" s="30">
        <v>0</v>
      </c>
    </row>
    <row r="708" spans="1:9" x14ac:dyDescent="0.35">
      <c r="A708" s="5" t="s">
        <v>827</v>
      </c>
      <c r="B708" s="23">
        <v>3732354626</v>
      </c>
      <c r="C708" s="23">
        <v>3732354626</v>
      </c>
      <c r="D708" s="23">
        <v>3732354626</v>
      </c>
      <c r="E708" s="23">
        <v>3732354626</v>
      </c>
      <c r="F708" s="23">
        <v>3732354626</v>
      </c>
      <c r="G708" s="23">
        <v>3732354626</v>
      </c>
      <c r="H708" s="30">
        <v>1</v>
      </c>
      <c r="I708" s="30">
        <v>1</v>
      </c>
    </row>
    <row r="709" spans="1:9" x14ac:dyDescent="0.35">
      <c r="A709" s="5" t="s">
        <v>831</v>
      </c>
      <c r="B709" s="23">
        <v>1427638</v>
      </c>
      <c r="C709" s="23">
        <v>1427638</v>
      </c>
      <c r="D709" s="23">
        <v>0</v>
      </c>
      <c r="E709" s="23">
        <v>0</v>
      </c>
      <c r="F709" s="23">
        <v>0</v>
      </c>
      <c r="G709" s="23">
        <v>0</v>
      </c>
      <c r="H709" s="30">
        <v>0</v>
      </c>
      <c r="I709" s="30">
        <v>0</v>
      </c>
    </row>
    <row r="710" spans="1:9" x14ac:dyDescent="0.35">
      <c r="A710" s="5" t="s">
        <v>833</v>
      </c>
      <c r="B710" s="23">
        <v>0</v>
      </c>
      <c r="C710" s="23">
        <v>7711548244.3699999</v>
      </c>
      <c r="D710" s="23">
        <v>7711548244.3699999</v>
      </c>
      <c r="E710" s="23">
        <v>7711548244.3699999</v>
      </c>
      <c r="F710" s="23">
        <v>7711548244.3699999</v>
      </c>
      <c r="G710" s="23">
        <v>7711548244.3699999</v>
      </c>
      <c r="H710" s="30">
        <v>1</v>
      </c>
      <c r="I710" s="30">
        <v>1</v>
      </c>
    </row>
    <row r="711" spans="1:9" x14ac:dyDescent="0.35">
      <c r="A711" s="15" t="s">
        <v>1100</v>
      </c>
      <c r="B711" s="25">
        <v>3434030537.4000001</v>
      </c>
      <c r="C711" s="25">
        <v>7248658667.2999992</v>
      </c>
      <c r="D711" s="25">
        <v>6728054540.7999992</v>
      </c>
      <c r="E711" s="25">
        <v>6728054540.7999992</v>
      </c>
      <c r="F711" s="25">
        <v>6728054540.7999992</v>
      </c>
      <c r="G711" s="25">
        <v>6728054540.7999992</v>
      </c>
      <c r="H711" s="37">
        <v>0.92817924661723439</v>
      </c>
      <c r="I711" s="37">
        <v>0.92817924661723439</v>
      </c>
    </row>
    <row r="712" spans="1:9" x14ac:dyDescent="0.35">
      <c r="A712" s="7" t="s">
        <v>1270</v>
      </c>
      <c r="B712" s="26">
        <v>3434030537.4000001</v>
      </c>
      <c r="C712" s="26">
        <v>7248658667.2999992</v>
      </c>
      <c r="D712" s="26">
        <v>6728054540.7999992</v>
      </c>
      <c r="E712" s="26">
        <v>6728054540.7999992</v>
      </c>
      <c r="F712" s="26">
        <v>6728054540.7999992</v>
      </c>
      <c r="G712" s="26">
        <v>6728054540.7999992</v>
      </c>
      <c r="H712" s="38">
        <v>0.92817924661723439</v>
      </c>
      <c r="I712" s="38">
        <v>0.92817924661723439</v>
      </c>
    </row>
    <row r="713" spans="1:9" x14ac:dyDescent="0.35">
      <c r="A713" s="5" t="s">
        <v>829</v>
      </c>
      <c r="B713" s="23">
        <v>716156043</v>
      </c>
      <c r="C713" s="23">
        <v>716156043</v>
      </c>
      <c r="D713" s="23">
        <v>495551917.24000001</v>
      </c>
      <c r="E713" s="23">
        <v>495551917.24000001</v>
      </c>
      <c r="F713" s="23">
        <v>495551917.24000001</v>
      </c>
      <c r="G713" s="23">
        <v>495551917.24000001</v>
      </c>
      <c r="H713" s="30">
        <v>0.69196081228906148</v>
      </c>
      <c r="I713" s="30">
        <v>0.69196081228906148</v>
      </c>
    </row>
    <row r="714" spans="1:9" x14ac:dyDescent="0.35">
      <c r="A714" s="5" t="s">
        <v>832</v>
      </c>
      <c r="B714" s="23">
        <v>286853066.39999998</v>
      </c>
      <c r="C714" s="23">
        <v>286853066.39999998</v>
      </c>
      <c r="D714" s="23">
        <v>286853066</v>
      </c>
      <c r="E714" s="23">
        <v>286853066</v>
      </c>
      <c r="F714" s="23">
        <v>286853066</v>
      </c>
      <c r="G714" s="23">
        <v>286853066</v>
      </c>
      <c r="H714" s="30">
        <v>0.99999999860555799</v>
      </c>
      <c r="I714" s="30">
        <v>0.99999999860555799</v>
      </c>
    </row>
    <row r="715" spans="1:9" x14ac:dyDescent="0.35">
      <c r="A715" s="5" t="s">
        <v>827</v>
      </c>
      <c r="B715" s="23">
        <v>2431021428</v>
      </c>
      <c r="C715" s="23">
        <v>2431021428</v>
      </c>
      <c r="D715" s="23">
        <v>2431021427.6599998</v>
      </c>
      <c r="E715" s="23">
        <v>2431021427.6599998</v>
      </c>
      <c r="F715" s="23">
        <v>2431021427.6599998</v>
      </c>
      <c r="G715" s="23">
        <v>2431021427.6599998</v>
      </c>
      <c r="H715" s="30">
        <v>0.99999999986014099</v>
      </c>
      <c r="I715" s="30">
        <v>0.99999999986014099</v>
      </c>
    </row>
    <row r="716" spans="1:9" x14ac:dyDescent="0.35">
      <c r="A716" s="5" t="s">
        <v>158</v>
      </c>
      <c r="B716" s="23">
        <v>0</v>
      </c>
      <c r="C716" s="23">
        <v>1123458631</v>
      </c>
      <c r="D716" s="23">
        <v>1123458631</v>
      </c>
      <c r="E716" s="23">
        <v>1123458631</v>
      </c>
      <c r="F716" s="23">
        <v>1123458631</v>
      </c>
      <c r="G716" s="23">
        <v>1123458631</v>
      </c>
      <c r="H716" s="30">
        <v>1</v>
      </c>
      <c r="I716" s="30">
        <v>1</v>
      </c>
    </row>
    <row r="717" spans="1:9" x14ac:dyDescent="0.35">
      <c r="A717" s="5" t="s">
        <v>833</v>
      </c>
      <c r="B717" s="23">
        <v>0</v>
      </c>
      <c r="C717" s="23">
        <v>2391169498.9000001</v>
      </c>
      <c r="D717" s="23">
        <v>2391169498.9000001</v>
      </c>
      <c r="E717" s="23">
        <v>2391169498.9000001</v>
      </c>
      <c r="F717" s="23">
        <v>2391169498.9000001</v>
      </c>
      <c r="G717" s="23">
        <v>2391169498.9000001</v>
      </c>
      <c r="H717" s="30">
        <v>1</v>
      </c>
      <c r="I717" s="30">
        <v>1</v>
      </c>
    </row>
    <row r="718" spans="1:9" x14ac:dyDescent="0.35">
      <c r="A718" s="5" t="s">
        <v>823</v>
      </c>
      <c r="B718" s="23">
        <v>0</v>
      </c>
      <c r="C718" s="23">
        <v>300000000</v>
      </c>
      <c r="D718" s="23">
        <v>0</v>
      </c>
      <c r="E718" s="23">
        <v>0</v>
      </c>
      <c r="F718" s="23">
        <v>0</v>
      </c>
      <c r="G718" s="23">
        <v>0</v>
      </c>
      <c r="H718" s="30">
        <v>0</v>
      </c>
      <c r="I718" s="30">
        <v>0</v>
      </c>
    </row>
    <row r="719" spans="1:9" x14ac:dyDescent="0.35">
      <c r="A719" s="12" t="s">
        <v>1119</v>
      </c>
      <c r="B719" s="28">
        <v>7000000000</v>
      </c>
      <c r="C719" s="28">
        <v>10087084405</v>
      </c>
      <c r="D719" s="28">
        <v>7000000000</v>
      </c>
      <c r="E719" s="28">
        <v>6650675827.6599998</v>
      </c>
      <c r="F719" s="28">
        <v>6385236567.5</v>
      </c>
      <c r="G719" s="28">
        <v>5891837811.4500008</v>
      </c>
      <c r="H719" s="40">
        <v>0.65932588254772317</v>
      </c>
      <c r="I719" s="40">
        <v>0.63301111710088842</v>
      </c>
    </row>
    <row r="720" spans="1:9" x14ac:dyDescent="0.35">
      <c r="A720" s="6" t="s">
        <v>933</v>
      </c>
      <c r="B720" s="27">
        <v>7000000000</v>
      </c>
      <c r="C720" s="27">
        <v>10087084405</v>
      </c>
      <c r="D720" s="27">
        <v>7000000000</v>
      </c>
      <c r="E720" s="27">
        <v>6650675827.6599998</v>
      </c>
      <c r="F720" s="27">
        <v>6385236567.5</v>
      </c>
      <c r="G720" s="27">
        <v>5891837811.4500008</v>
      </c>
      <c r="H720" s="39">
        <v>0.65932588254772317</v>
      </c>
      <c r="I720" s="39">
        <v>0.63301111710088842</v>
      </c>
    </row>
    <row r="721" spans="1:9" x14ac:dyDescent="0.35">
      <c r="A721" s="13" t="s">
        <v>953</v>
      </c>
      <c r="B721" s="24">
        <v>7000000000</v>
      </c>
      <c r="C721" s="24">
        <v>10087084405</v>
      </c>
      <c r="D721" s="24">
        <v>7000000000</v>
      </c>
      <c r="E721" s="24">
        <v>6650675827.6599998</v>
      </c>
      <c r="F721" s="24">
        <v>6385236567.5</v>
      </c>
      <c r="G721" s="24">
        <v>5891837811.4500008</v>
      </c>
      <c r="H721" s="36">
        <v>0.65932588254772317</v>
      </c>
      <c r="I721" s="36">
        <v>0.63301111710088842</v>
      </c>
    </row>
    <row r="722" spans="1:9" x14ac:dyDescent="0.35">
      <c r="A722" s="15" t="s">
        <v>970</v>
      </c>
      <c r="B722" s="25">
        <v>7000000000</v>
      </c>
      <c r="C722" s="25">
        <v>10087084405</v>
      </c>
      <c r="D722" s="25">
        <v>7000000000</v>
      </c>
      <c r="E722" s="25">
        <v>6650675827.6599998</v>
      </c>
      <c r="F722" s="25">
        <v>6385236567.5</v>
      </c>
      <c r="G722" s="25">
        <v>5891837811.4500008</v>
      </c>
      <c r="H722" s="37">
        <v>0.65932588254772317</v>
      </c>
      <c r="I722" s="37">
        <v>0.63301111710088842</v>
      </c>
    </row>
    <row r="723" spans="1:9" x14ac:dyDescent="0.35">
      <c r="A723" s="7" t="s">
        <v>1271</v>
      </c>
      <c r="B723" s="26">
        <v>1700000000</v>
      </c>
      <c r="C723" s="26">
        <v>4587084405</v>
      </c>
      <c r="D723" s="26">
        <v>1500000000</v>
      </c>
      <c r="E723" s="26">
        <v>1152508675.5</v>
      </c>
      <c r="F723" s="26">
        <v>1152508675.5</v>
      </c>
      <c r="G723" s="26">
        <v>1152508675.5</v>
      </c>
      <c r="H723" s="38">
        <v>0.25125081069878419</v>
      </c>
      <c r="I723" s="38">
        <v>0.25125081069878419</v>
      </c>
    </row>
    <row r="724" spans="1:9" x14ac:dyDescent="0.35">
      <c r="A724" s="5" t="s">
        <v>49</v>
      </c>
      <c r="B724" s="23">
        <v>1700000000</v>
      </c>
      <c r="C724" s="23">
        <v>4587084405</v>
      </c>
      <c r="D724" s="23">
        <v>1500000000</v>
      </c>
      <c r="E724" s="23">
        <v>1152508675.5</v>
      </c>
      <c r="F724" s="23">
        <v>1152508675.5</v>
      </c>
      <c r="G724" s="23">
        <v>1152508675.5</v>
      </c>
      <c r="H724" s="30">
        <v>0.25125081069878419</v>
      </c>
      <c r="I724" s="30">
        <v>0.25125081069878419</v>
      </c>
    </row>
    <row r="725" spans="1:9" x14ac:dyDescent="0.35">
      <c r="A725" s="7" t="s">
        <v>1272</v>
      </c>
      <c r="B725" s="26">
        <v>250000000</v>
      </c>
      <c r="C725" s="26">
        <v>400000000</v>
      </c>
      <c r="D725" s="26">
        <v>400000000</v>
      </c>
      <c r="E725" s="26">
        <v>400000000</v>
      </c>
      <c r="F725" s="26">
        <v>400000000</v>
      </c>
      <c r="G725" s="26">
        <v>400000000</v>
      </c>
      <c r="H725" s="38">
        <v>1</v>
      </c>
      <c r="I725" s="38">
        <v>1</v>
      </c>
    </row>
    <row r="726" spans="1:9" x14ac:dyDescent="0.35">
      <c r="A726" s="5" t="s">
        <v>49</v>
      </c>
      <c r="B726" s="23">
        <v>250000000</v>
      </c>
      <c r="C726" s="23">
        <v>400000000</v>
      </c>
      <c r="D726" s="23">
        <v>400000000</v>
      </c>
      <c r="E726" s="23">
        <v>400000000</v>
      </c>
      <c r="F726" s="23">
        <v>400000000</v>
      </c>
      <c r="G726" s="23">
        <v>400000000</v>
      </c>
      <c r="H726" s="30">
        <v>1</v>
      </c>
      <c r="I726" s="30">
        <v>1</v>
      </c>
    </row>
    <row r="727" spans="1:9" x14ac:dyDescent="0.35">
      <c r="A727" s="7" t="s">
        <v>1273</v>
      </c>
      <c r="B727" s="26">
        <v>250000000</v>
      </c>
      <c r="C727" s="26">
        <v>250000000</v>
      </c>
      <c r="D727" s="26">
        <v>250000000</v>
      </c>
      <c r="E727" s="26">
        <v>250000000</v>
      </c>
      <c r="F727" s="26">
        <v>125000000</v>
      </c>
      <c r="G727" s="26">
        <v>125000000</v>
      </c>
      <c r="H727" s="38">
        <v>1</v>
      </c>
      <c r="I727" s="38">
        <v>0.5</v>
      </c>
    </row>
    <row r="728" spans="1:9" x14ac:dyDescent="0.35">
      <c r="A728" s="5" t="s">
        <v>49</v>
      </c>
      <c r="B728" s="23">
        <v>250000000</v>
      </c>
      <c r="C728" s="23">
        <v>250000000</v>
      </c>
      <c r="D728" s="23">
        <v>250000000</v>
      </c>
      <c r="E728" s="23">
        <v>250000000</v>
      </c>
      <c r="F728" s="23">
        <v>125000000</v>
      </c>
      <c r="G728" s="23">
        <v>125000000</v>
      </c>
      <c r="H728" s="30">
        <v>1</v>
      </c>
      <c r="I728" s="30">
        <v>0.5</v>
      </c>
    </row>
    <row r="729" spans="1:9" x14ac:dyDescent="0.35">
      <c r="A729" s="7" t="s">
        <v>1274</v>
      </c>
      <c r="B729" s="26">
        <v>250000000</v>
      </c>
      <c r="C729" s="26">
        <v>250000000</v>
      </c>
      <c r="D729" s="26">
        <v>250000000</v>
      </c>
      <c r="E729" s="26">
        <v>250000000</v>
      </c>
      <c r="F729" s="26">
        <v>250000000</v>
      </c>
      <c r="G729" s="26">
        <v>250000000</v>
      </c>
      <c r="H729" s="38">
        <v>1</v>
      </c>
      <c r="I729" s="38">
        <v>1</v>
      </c>
    </row>
    <row r="730" spans="1:9" x14ac:dyDescent="0.35">
      <c r="A730" s="5" t="s">
        <v>49</v>
      </c>
      <c r="B730" s="23">
        <v>250000000</v>
      </c>
      <c r="C730" s="23">
        <v>250000000</v>
      </c>
      <c r="D730" s="23">
        <v>250000000</v>
      </c>
      <c r="E730" s="23">
        <v>250000000</v>
      </c>
      <c r="F730" s="23">
        <v>250000000</v>
      </c>
      <c r="G730" s="23">
        <v>250000000</v>
      </c>
      <c r="H730" s="30">
        <v>1</v>
      </c>
      <c r="I730" s="30">
        <v>1</v>
      </c>
    </row>
    <row r="731" spans="1:9" x14ac:dyDescent="0.35">
      <c r="A731" s="7" t="s">
        <v>1275</v>
      </c>
      <c r="B731" s="26">
        <v>250000000</v>
      </c>
      <c r="C731" s="26">
        <v>250000000</v>
      </c>
      <c r="D731" s="26">
        <v>250000000</v>
      </c>
      <c r="E731" s="26">
        <v>250000000</v>
      </c>
      <c r="F731" s="26">
        <v>250000000</v>
      </c>
      <c r="G731" s="26">
        <v>250000000</v>
      </c>
      <c r="H731" s="38">
        <v>1</v>
      </c>
      <c r="I731" s="38">
        <v>1</v>
      </c>
    </row>
    <row r="732" spans="1:9" x14ac:dyDescent="0.35">
      <c r="A732" s="5" t="s">
        <v>49</v>
      </c>
      <c r="B732" s="23">
        <v>250000000</v>
      </c>
      <c r="C732" s="23">
        <v>250000000</v>
      </c>
      <c r="D732" s="23">
        <v>250000000</v>
      </c>
      <c r="E732" s="23">
        <v>250000000</v>
      </c>
      <c r="F732" s="23">
        <v>250000000</v>
      </c>
      <c r="G732" s="23">
        <v>250000000</v>
      </c>
      <c r="H732" s="30">
        <v>1</v>
      </c>
      <c r="I732" s="30">
        <v>1</v>
      </c>
    </row>
    <row r="733" spans="1:9" x14ac:dyDescent="0.35">
      <c r="A733" s="7" t="s">
        <v>1276</v>
      </c>
      <c r="B733" s="26">
        <v>250000000</v>
      </c>
      <c r="C733" s="26">
        <v>200000000</v>
      </c>
      <c r="D733" s="26">
        <v>200000000</v>
      </c>
      <c r="E733" s="26">
        <v>200000000</v>
      </c>
      <c r="F733" s="26">
        <v>200000000</v>
      </c>
      <c r="G733" s="26">
        <v>200000000</v>
      </c>
      <c r="H733" s="38">
        <v>1</v>
      </c>
      <c r="I733" s="38">
        <v>1</v>
      </c>
    </row>
    <row r="734" spans="1:9" x14ac:dyDescent="0.35">
      <c r="A734" s="5" t="s">
        <v>49</v>
      </c>
      <c r="B734" s="23">
        <v>250000000</v>
      </c>
      <c r="C734" s="23">
        <v>200000000</v>
      </c>
      <c r="D734" s="23">
        <v>200000000</v>
      </c>
      <c r="E734" s="23">
        <v>200000000</v>
      </c>
      <c r="F734" s="23">
        <v>200000000</v>
      </c>
      <c r="G734" s="23">
        <v>200000000</v>
      </c>
      <c r="H734" s="30">
        <v>1</v>
      </c>
      <c r="I734" s="30">
        <v>1</v>
      </c>
    </row>
    <row r="735" spans="1:9" x14ac:dyDescent="0.35">
      <c r="A735" s="7" t="s">
        <v>1277</v>
      </c>
      <c r="B735" s="26">
        <v>250000000</v>
      </c>
      <c r="C735" s="26">
        <v>200000000</v>
      </c>
      <c r="D735" s="26">
        <v>200000000</v>
      </c>
      <c r="E735" s="26">
        <v>200000000</v>
      </c>
      <c r="F735" s="26">
        <v>200000000</v>
      </c>
      <c r="G735" s="26">
        <v>200000000</v>
      </c>
      <c r="H735" s="38">
        <v>1</v>
      </c>
      <c r="I735" s="38">
        <v>1</v>
      </c>
    </row>
    <row r="736" spans="1:9" x14ac:dyDescent="0.35">
      <c r="A736" s="5" t="s">
        <v>49</v>
      </c>
      <c r="B736" s="23">
        <v>250000000</v>
      </c>
      <c r="C736" s="23">
        <v>200000000</v>
      </c>
      <c r="D736" s="23">
        <v>200000000</v>
      </c>
      <c r="E736" s="23">
        <v>200000000</v>
      </c>
      <c r="F736" s="23">
        <v>200000000</v>
      </c>
      <c r="G736" s="23">
        <v>200000000</v>
      </c>
      <c r="H736" s="30">
        <v>1</v>
      </c>
      <c r="I736" s="30">
        <v>1</v>
      </c>
    </row>
    <row r="737" spans="1:9" x14ac:dyDescent="0.35">
      <c r="A737" s="7" t="s">
        <v>1278</v>
      </c>
      <c r="B737" s="26">
        <v>250000000</v>
      </c>
      <c r="C737" s="26">
        <v>250000000</v>
      </c>
      <c r="D737" s="26">
        <v>250000000</v>
      </c>
      <c r="E737" s="26">
        <v>250000000</v>
      </c>
      <c r="F737" s="26">
        <v>250000000</v>
      </c>
      <c r="G737" s="26">
        <v>250000000</v>
      </c>
      <c r="H737" s="38">
        <v>1</v>
      </c>
      <c r="I737" s="38">
        <v>1</v>
      </c>
    </row>
    <row r="738" spans="1:9" x14ac:dyDescent="0.35">
      <c r="A738" s="5" t="s">
        <v>49</v>
      </c>
      <c r="B738" s="23">
        <v>250000000</v>
      </c>
      <c r="C738" s="23">
        <v>250000000</v>
      </c>
      <c r="D738" s="23">
        <v>250000000</v>
      </c>
      <c r="E738" s="23">
        <v>250000000</v>
      </c>
      <c r="F738" s="23">
        <v>250000000</v>
      </c>
      <c r="G738" s="23">
        <v>250000000</v>
      </c>
      <c r="H738" s="30">
        <v>1</v>
      </c>
      <c r="I738" s="30">
        <v>1</v>
      </c>
    </row>
    <row r="739" spans="1:9" x14ac:dyDescent="0.35">
      <c r="A739" s="7" t="s">
        <v>1279</v>
      </c>
      <c r="B739" s="26">
        <v>0</v>
      </c>
      <c r="C739" s="26">
        <v>0</v>
      </c>
      <c r="D739" s="26">
        <v>0</v>
      </c>
      <c r="E739" s="26">
        <v>0</v>
      </c>
      <c r="F739" s="26">
        <v>0</v>
      </c>
      <c r="G739" s="26">
        <v>0</v>
      </c>
      <c r="H739" s="38">
        <v>0</v>
      </c>
      <c r="I739" s="38">
        <v>0</v>
      </c>
    </row>
    <row r="740" spans="1:9" x14ac:dyDescent="0.35">
      <c r="A740" s="5" t="s">
        <v>49</v>
      </c>
      <c r="B740" s="23">
        <v>0</v>
      </c>
      <c r="C740" s="23">
        <v>0</v>
      </c>
      <c r="D740" s="23">
        <v>0</v>
      </c>
      <c r="E740" s="23">
        <v>0</v>
      </c>
      <c r="F740" s="23">
        <v>0</v>
      </c>
      <c r="G740" s="23">
        <v>0</v>
      </c>
      <c r="H740" s="30">
        <v>0</v>
      </c>
      <c r="I740" s="30">
        <v>0</v>
      </c>
    </row>
    <row r="741" spans="1:9" x14ac:dyDescent="0.35">
      <c r="A741" s="7" t="s">
        <v>1280</v>
      </c>
      <c r="B741" s="26">
        <v>0</v>
      </c>
      <c r="C741" s="26">
        <v>0</v>
      </c>
      <c r="D741" s="26">
        <v>0</v>
      </c>
      <c r="E741" s="26">
        <v>0</v>
      </c>
      <c r="F741" s="26">
        <v>0</v>
      </c>
      <c r="G741" s="26">
        <v>0</v>
      </c>
      <c r="H741" s="38">
        <v>0</v>
      </c>
      <c r="I741" s="38">
        <v>0</v>
      </c>
    </row>
    <row r="742" spans="1:9" x14ac:dyDescent="0.35">
      <c r="A742" s="5" t="s">
        <v>49</v>
      </c>
      <c r="B742" s="23">
        <v>0</v>
      </c>
      <c r="C742" s="23">
        <v>0</v>
      </c>
      <c r="D742" s="23">
        <v>0</v>
      </c>
      <c r="E742" s="23">
        <v>0</v>
      </c>
      <c r="F742" s="23">
        <v>0</v>
      </c>
      <c r="G742" s="23">
        <v>0</v>
      </c>
      <c r="H742" s="30">
        <v>0</v>
      </c>
      <c r="I742" s="30">
        <v>0</v>
      </c>
    </row>
    <row r="743" spans="1:9" x14ac:dyDescent="0.35">
      <c r="A743" s="7" t="s">
        <v>1281</v>
      </c>
      <c r="B743" s="26">
        <v>0</v>
      </c>
      <c r="C743" s="26">
        <v>250000000</v>
      </c>
      <c r="D743" s="26">
        <v>250000000</v>
      </c>
      <c r="E743" s="26">
        <v>250000000</v>
      </c>
      <c r="F743" s="26">
        <v>250000000</v>
      </c>
      <c r="G743" s="26">
        <v>250000000</v>
      </c>
      <c r="H743" s="38">
        <v>1</v>
      </c>
      <c r="I743" s="38">
        <v>1</v>
      </c>
    </row>
    <row r="744" spans="1:9" x14ac:dyDescent="0.35">
      <c r="A744" s="5" t="s">
        <v>49</v>
      </c>
      <c r="B744" s="23">
        <v>0</v>
      </c>
      <c r="C744" s="23">
        <v>250000000</v>
      </c>
      <c r="D744" s="23">
        <v>250000000</v>
      </c>
      <c r="E744" s="23">
        <v>250000000</v>
      </c>
      <c r="F744" s="23">
        <v>250000000</v>
      </c>
      <c r="G744" s="23">
        <v>250000000</v>
      </c>
      <c r="H744" s="30">
        <v>1</v>
      </c>
      <c r="I744" s="30">
        <v>1</v>
      </c>
    </row>
    <row r="745" spans="1:9" x14ac:dyDescent="0.35">
      <c r="A745" s="7" t="s">
        <v>1282</v>
      </c>
      <c r="B745" s="26">
        <v>200000000</v>
      </c>
      <c r="C745" s="26">
        <v>200000000</v>
      </c>
      <c r="D745" s="26">
        <v>200000000</v>
      </c>
      <c r="E745" s="26">
        <v>200000000</v>
      </c>
      <c r="F745" s="26">
        <v>200000000</v>
      </c>
      <c r="G745" s="26">
        <v>100000000</v>
      </c>
      <c r="H745" s="38">
        <v>1</v>
      </c>
      <c r="I745" s="38">
        <v>1</v>
      </c>
    </row>
    <row r="746" spans="1:9" x14ac:dyDescent="0.35">
      <c r="A746" s="5" t="s">
        <v>49</v>
      </c>
      <c r="B746" s="23">
        <v>200000000</v>
      </c>
      <c r="C746" s="23">
        <v>200000000</v>
      </c>
      <c r="D746" s="23">
        <v>200000000</v>
      </c>
      <c r="E746" s="23">
        <v>200000000</v>
      </c>
      <c r="F746" s="23">
        <v>200000000</v>
      </c>
      <c r="G746" s="23">
        <v>100000000</v>
      </c>
      <c r="H746" s="30">
        <v>1</v>
      </c>
      <c r="I746" s="30">
        <v>1</v>
      </c>
    </row>
    <row r="747" spans="1:9" x14ac:dyDescent="0.35">
      <c r="A747" s="7" t="s">
        <v>1283</v>
      </c>
      <c r="B747" s="26">
        <v>250000000</v>
      </c>
      <c r="C747" s="26">
        <v>200000000</v>
      </c>
      <c r="D747" s="26">
        <v>200000000</v>
      </c>
      <c r="E747" s="26">
        <v>200000000</v>
      </c>
      <c r="F747" s="26">
        <v>200000000</v>
      </c>
      <c r="G747" s="26">
        <v>200000000</v>
      </c>
      <c r="H747" s="38">
        <v>1</v>
      </c>
      <c r="I747" s="38">
        <v>1</v>
      </c>
    </row>
    <row r="748" spans="1:9" x14ac:dyDescent="0.35">
      <c r="A748" s="5" t="s">
        <v>49</v>
      </c>
      <c r="B748" s="23">
        <v>250000000</v>
      </c>
      <c r="C748" s="23">
        <v>200000000</v>
      </c>
      <c r="D748" s="23">
        <v>200000000</v>
      </c>
      <c r="E748" s="23">
        <v>200000000</v>
      </c>
      <c r="F748" s="23">
        <v>200000000</v>
      </c>
      <c r="G748" s="23">
        <v>200000000</v>
      </c>
      <c r="H748" s="30">
        <v>1</v>
      </c>
      <c r="I748" s="30">
        <v>1</v>
      </c>
    </row>
    <row r="749" spans="1:9" x14ac:dyDescent="0.35">
      <c r="A749" s="7" t="s">
        <v>1284</v>
      </c>
      <c r="B749" s="26">
        <v>200000000</v>
      </c>
      <c r="C749" s="26">
        <v>300000000</v>
      </c>
      <c r="D749" s="26">
        <v>300000000</v>
      </c>
      <c r="E749" s="26">
        <v>300000000</v>
      </c>
      <c r="F749" s="26">
        <v>300000000</v>
      </c>
      <c r="G749" s="26">
        <v>300000000</v>
      </c>
      <c r="H749" s="38">
        <v>1</v>
      </c>
      <c r="I749" s="38">
        <v>1</v>
      </c>
    </row>
    <row r="750" spans="1:9" x14ac:dyDescent="0.35">
      <c r="A750" s="5" t="s">
        <v>49</v>
      </c>
      <c r="B750" s="23">
        <v>200000000</v>
      </c>
      <c r="C750" s="23">
        <v>300000000</v>
      </c>
      <c r="D750" s="23">
        <v>300000000</v>
      </c>
      <c r="E750" s="23">
        <v>300000000</v>
      </c>
      <c r="F750" s="23">
        <v>300000000</v>
      </c>
      <c r="G750" s="23">
        <v>300000000</v>
      </c>
      <c r="H750" s="30">
        <v>1</v>
      </c>
      <c r="I750" s="30">
        <v>1</v>
      </c>
    </row>
    <row r="751" spans="1:9" x14ac:dyDescent="0.35">
      <c r="A751" s="7" t="s">
        <v>1285</v>
      </c>
      <c r="B751" s="26">
        <v>0</v>
      </c>
      <c r="C751" s="26">
        <v>0</v>
      </c>
      <c r="D751" s="26">
        <v>0</v>
      </c>
      <c r="E751" s="26">
        <v>0</v>
      </c>
      <c r="F751" s="26">
        <v>0</v>
      </c>
      <c r="G751" s="26">
        <v>0</v>
      </c>
      <c r="H751" s="38">
        <v>0</v>
      </c>
      <c r="I751" s="38">
        <v>0</v>
      </c>
    </row>
    <row r="752" spans="1:9" x14ac:dyDescent="0.35">
      <c r="A752" s="5" t="s">
        <v>49</v>
      </c>
      <c r="B752" s="23">
        <v>0</v>
      </c>
      <c r="C752" s="23">
        <v>0</v>
      </c>
      <c r="D752" s="23">
        <v>0</v>
      </c>
      <c r="E752" s="23">
        <v>0</v>
      </c>
      <c r="F752" s="23">
        <v>0</v>
      </c>
      <c r="G752" s="23">
        <v>0</v>
      </c>
      <c r="H752" s="30">
        <v>0</v>
      </c>
      <c r="I752" s="30">
        <v>0</v>
      </c>
    </row>
    <row r="753" spans="1:9" x14ac:dyDescent="0.35">
      <c r="A753" s="7" t="s">
        <v>1286</v>
      </c>
      <c r="B753" s="26">
        <v>0</v>
      </c>
      <c r="C753" s="26">
        <v>0</v>
      </c>
      <c r="D753" s="26">
        <v>0</v>
      </c>
      <c r="E753" s="26">
        <v>0</v>
      </c>
      <c r="F753" s="26">
        <v>0</v>
      </c>
      <c r="G753" s="26">
        <v>0</v>
      </c>
      <c r="H753" s="38">
        <v>0</v>
      </c>
      <c r="I753" s="38">
        <v>0</v>
      </c>
    </row>
    <row r="754" spans="1:9" x14ac:dyDescent="0.35">
      <c r="A754" s="5" t="s">
        <v>49</v>
      </c>
      <c r="B754" s="23">
        <v>0</v>
      </c>
      <c r="C754" s="23">
        <v>0</v>
      </c>
      <c r="D754" s="23">
        <v>0</v>
      </c>
      <c r="E754" s="23">
        <v>0</v>
      </c>
      <c r="F754" s="23">
        <v>0</v>
      </c>
      <c r="G754" s="23">
        <v>0</v>
      </c>
      <c r="H754" s="30">
        <v>0</v>
      </c>
      <c r="I754" s="30">
        <v>0</v>
      </c>
    </row>
    <row r="755" spans="1:9" x14ac:dyDescent="0.35">
      <c r="A755" s="7" t="s">
        <v>1287</v>
      </c>
      <c r="B755" s="26">
        <v>250000000</v>
      </c>
      <c r="C755" s="26">
        <v>150000000</v>
      </c>
      <c r="D755" s="26">
        <v>150000000</v>
      </c>
      <c r="E755" s="26">
        <v>150000000</v>
      </c>
      <c r="F755" s="26">
        <v>150000000</v>
      </c>
      <c r="G755" s="26">
        <v>150000000</v>
      </c>
      <c r="H755" s="38">
        <v>1</v>
      </c>
      <c r="I755" s="38">
        <v>1</v>
      </c>
    </row>
    <row r="756" spans="1:9" x14ac:dyDescent="0.35">
      <c r="A756" s="5" t="s">
        <v>49</v>
      </c>
      <c r="B756" s="23">
        <v>250000000</v>
      </c>
      <c r="C756" s="23">
        <v>150000000</v>
      </c>
      <c r="D756" s="23">
        <v>150000000</v>
      </c>
      <c r="E756" s="23">
        <v>150000000</v>
      </c>
      <c r="F756" s="23">
        <v>150000000</v>
      </c>
      <c r="G756" s="23">
        <v>150000000</v>
      </c>
      <c r="H756" s="30">
        <v>1</v>
      </c>
      <c r="I756" s="30">
        <v>1</v>
      </c>
    </row>
    <row r="757" spans="1:9" x14ac:dyDescent="0.35">
      <c r="A757" s="7" t="s">
        <v>1288</v>
      </c>
      <c r="B757" s="26">
        <v>0</v>
      </c>
      <c r="C757" s="26">
        <v>300000000</v>
      </c>
      <c r="D757" s="26">
        <v>300000000</v>
      </c>
      <c r="E757" s="26">
        <v>300000000</v>
      </c>
      <c r="F757" s="26">
        <v>300000000</v>
      </c>
      <c r="G757" s="26">
        <v>300000000</v>
      </c>
      <c r="H757" s="38">
        <v>1</v>
      </c>
      <c r="I757" s="38">
        <v>1</v>
      </c>
    </row>
    <row r="758" spans="1:9" x14ac:dyDescent="0.35">
      <c r="A758" s="5" t="s">
        <v>49</v>
      </c>
      <c r="B758" s="23">
        <v>0</v>
      </c>
      <c r="C758" s="23">
        <v>300000000</v>
      </c>
      <c r="D758" s="23">
        <v>300000000</v>
      </c>
      <c r="E758" s="23">
        <v>300000000</v>
      </c>
      <c r="F758" s="23">
        <v>300000000</v>
      </c>
      <c r="G758" s="23">
        <v>300000000</v>
      </c>
      <c r="H758" s="30">
        <v>1</v>
      </c>
      <c r="I758" s="30">
        <v>1</v>
      </c>
    </row>
    <row r="759" spans="1:9" x14ac:dyDescent="0.35">
      <c r="A759" s="7" t="s">
        <v>1289</v>
      </c>
      <c r="B759" s="26">
        <v>0</v>
      </c>
      <c r="C759" s="26">
        <v>0</v>
      </c>
      <c r="D759" s="26">
        <v>0</v>
      </c>
      <c r="E759" s="26">
        <v>0</v>
      </c>
      <c r="F759" s="26">
        <v>0</v>
      </c>
      <c r="G759" s="26">
        <v>0</v>
      </c>
      <c r="H759" s="38">
        <v>0</v>
      </c>
      <c r="I759" s="38">
        <v>0</v>
      </c>
    </row>
    <row r="760" spans="1:9" x14ac:dyDescent="0.35">
      <c r="A760" s="5" t="s">
        <v>49</v>
      </c>
      <c r="B760" s="23">
        <v>0</v>
      </c>
      <c r="C760" s="23">
        <v>0</v>
      </c>
      <c r="D760" s="23">
        <v>0</v>
      </c>
      <c r="E760" s="23">
        <v>0</v>
      </c>
      <c r="F760" s="23">
        <v>0</v>
      </c>
      <c r="G760" s="23">
        <v>0</v>
      </c>
      <c r="H760" s="30">
        <v>0</v>
      </c>
      <c r="I760" s="30">
        <v>0</v>
      </c>
    </row>
    <row r="761" spans="1:9" x14ac:dyDescent="0.35">
      <c r="A761" s="7" t="s">
        <v>1290</v>
      </c>
      <c r="B761" s="26">
        <v>250000000</v>
      </c>
      <c r="C761" s="26">
        <v>0</v>
      </c>
      <c r="D761" s="26">
        <v>0</v>
      </c>
      <c r="E761" s="26">
        <v>0</v>
      </c>
      <c r="F761" s="26">
        <v>0</v>
      </c>
      <c r="G761" s="26">
        <v>0</v>
      </c>
      <c r="H761" s="38">
        <v>0</v>
      </c>
      <c r="I761" s="38">
        <v>0</v>
      </c>
    </row>
    <row r="762" spans="1:9" x14ac:dyDescent="0.35">
      <c r="A762" s="5" t="s">
        <v>49</v>
      </c>
      <c r="B762" s="23">
        <v>250000000</v>
      </c>
      <c r="C762" s="23">
        <v>0</v>
      </c>
      <c r="D762" s="23">
        <v>0</v>
      </c>
      <c r="E762" s="23">
        <v>0</v>
      </c>
      <c r="F762" s="23">
        <v>0</v>
      </c>
      <c r="G762" s="23">
        <v>0</v>
      </c>
      <c r="H762" s="30">
        <v>0</v>
      </c>
      <c r="I762" s="30">
        <v>0</v>
      </c>
    </row>
    <row r="763" spans="1:9" x14ac:dyDescent="0.35">
      <c r="A763" s="7" t="s">
        <v>1291</v>
      </c>
      <c r="B763" s="26">
        <v>0</v>
      </c>
      <c r="C763" s="26">
        <v>0</v>
      </c>
      <c r="D763" s="26">
        <v>0</v>
      </c>
      <c r="E763" s="26">
        <v>0</v>
      </c>
      <c r="F763" s="26">
        <v>0</v>
      </c>
      <c r="G763" s="26">
        <v>0</v>
      </c>
      <c r="H763" s="38">
        <v>0</v>
      </c>
      <c r="I763" s="38">
        <v>0</v>
      </c>
    </row>
    <row r="764" spans="1:9" x14ac:dyDescent="0.35">
      <c r="A764" s="5" t="s">
        <v>49</v>
      </c>
      <c r="B764" s="23">
        <v>0</v>
      </c>
      <c r="C764" s="23">
        <v>0</v>
      </c>
      <c r="D764" s="23">
        <v>0</v>
      </c>
      <c r="E764" s="23">
        <v>0</v>
      </c>
      <c r="F764" s="23">
        <v>0</v>
      </c>
      <c r="G764" s="23">
        <v>0</v>
      </c>
      <c r="H764" s="30">
        <v>0</v>
      </c>
      <c r="I764" s="30">
        <v>0</v>
      </c>
    </row>
    <row r="765" spans="1:9" x14ac:dyDescent="0.35">
      <c r="A765" s="7" t="s">
        <v>1292</v>
      </c>
      <c r="B765" s="26">
        <v>0</v>
      </c>
      <c r="C765" s="26">
        <v>350000000</v>
      </c>
      <c r="D765" s="26">
        <v>350000000</v>
      </c>
      <c r="E765" s="26">
        <v>350000000</v>
      </c>
      <c r="F765" s="26">
        <v>350000000</v>
      </c>
      <c r="G765" s="26">
        <v>175000000</v>
      </c>
      <c r="H765" s="38">
        <v>1</v>
      </c>
      <c r="I765" s="38">
        <v>1</v>
      </c>
    </row>
    <row r="766" spans="1:9" x14ac:dyDescent="0.35">
      <c r="A766" s="5" t="s">
        <v>49</v>
      </c>
      <c r="B766" s="23">
        <v>0</v>
      </c>
      <c r="C766" s="23">
        <v>350000000</v>
      </c>
      <c r="D766" s="23">
        <v>350000000</v>
      </c>
      <c r="E766" s="23">
        <v>350000000</v>
      </c>
      <c r="F766" s="23">
        <v>350000000</v>
      </c>
      <c r="G766" s="23">
        <v>175000000</v>
      </c>
      <c r="H766" s="30">
        <v>1</v>
      </c>
      <c r="I766" s="30">
        <v>1</v>
      </c>
    </row>
    <row r="767" spans="1:9" x14ac:dyDescent="0.35">
      <c r="A767" s="7" t="s">
        <v>1293</v>
      </c>
      <c r="B767" s="26">
        <v>0</v>
      </c>
      <c r="C767" s="26">
        <v>150000000</v>
      </c>
      <c r="D767" s="26">
        <v>150000000</v>
      </c>
      <c r="E767" s="26">
        <v>150000000</v>
      </c>
      <c r="F767" s="26">
        <v>150000000</v>
      </c>
      <c r="G767" s="26">
        <v>150000000</v>
      </c>
      <c r="H767" s="38">
        <v>1</v>
      </c>
      <c r="I767" s="38">
        <v>1</v>
      </c>
    </row>
    <row r="768" spans="1:9" x14ac:dyDescent="0.35">
      <c r="A768" s="5" t="s">
        <v>49</v>
      </c>
      <c r="B768" s="23">
        <v>0</v>
      </c>
      <c r="C768" s="23">
        <v>150000000</v>
      </c>
      <c r="D768" s="23">
        <v>150000000</v>
      </c>
      <c r="E768" s="23">
        <v>150000000</v>
      </c>
      <c r="F768" s="23">
        <v>150000000</v>
      </c>
      <c r="G768" s="23">
        <v>150000000</v>
      </c>
      <c r="H768" s="30">
        <v>1</v>
      </c>
      <c r="I768" s="30">
        <v>1</v>
      </c>
    </row>
    <row r="769" spans="1:9" x14ac:dyDescent="0.35">
      <c r="A769" s="7" t="s">
        <v>1294</v>
      </c>
      <c r="B769" s="26">
        <v>0</v>
      </c>
      <c r="C769" s="26">
        <v>0</v>
      </c>
      <c r="D769" s="26">
        <v>0</v>
      </c>
      <c r="E769" s="26">
        <v>0</v>
      </c>
      <c r="F769" s="26">
        <v>0</v>
      </c>
      <c r="G769" s="26">
        <v>0</v>
      </c>
      <c r="H769" s="38">
        <v>0</v>
      </c>
      <c r="I769" s="38">
        <v>0</v>
      </c>
    </row>
    <row r="770" spans="1:9" x14ac:dyDescent="0.35">
      <c r="A770" s="5" t="s">
        <v>49</v>
      </c>
      <c r="B770" s="23">
        <v>0</v>
      </c>
      <c r="C770" s="23">
        <v>0</v>
      </c>
      <c r="D770" s="23">
        <v>0</v>
      </c>
      <c r="E770" s="23">
        <v>0</v>
      </c>
      <c r="F770" s="23">
        <v>0</v>
      </c>
      <c r="G770" s="23">
        <v>0</v>
      </c>
      <c r="H770" s="30">
        <v>0</v>
      </c>
      <c r="I770" s="30">
        <v>0</v>
      </c>
    </row>
    <row r="771" spans="1:9" x14ac:dyDescent="0.35">
      <c r="A771" s="7" t="s">
        <v>1295</v>
      </c>
      <c r="B771" s="26">
        <v>250000000</v>
      </c>
      <c r="C771" s="26">
        <v>250000000</v>
      </c>
      <c r="D771" s="26">
        <v>250000000</v>
      </c>
      <c r="E771" s="26">
        <v>250000000</v>
      </c>
      <c r="F771" s="26">
        <v>250000000</v>
      </c>
      <c r="G771" s="26">
        <v>125000000</v>
      </c>
      <c r="H771" s="38">
        <v>1</v>
      </c>
      <c r="I771" s="38">
        <v>1</v>
      </c>
    </row>
    <row r="772" spans="1:9" x14ac:dyDescent="0.35">
      <c r="A772" s="5" t="s">
        <v>49</v>
      </c>
      <c r="B772" s="23">
        <v>250000000</v>
      </c>
      <c r="C772" s="23">
        <v>250000000</v>
      </c>
      <c r="D772" s="23">
        <v>250000000</v>
      </c>
      <c r="E772" s="23">
        <v>250000000</v>
      </c>
      <c r="F772" s="23">
        <v>250000000</v>
      </c>
      <c r="G772" s="23">
        <v>125000000</v>
      </c>
      <c r="H772" s="30">
        <v>1</v>
      </c>
      <c r="I772" s="30">
        <v>1</v>
      </c>
    </row>
    <row r="773" spans="1:9" x14ac:dyDescent="0.35">
      <c r="A773" s="7" t="s">
        <v>1296</v>
      </c>
      <c r="B773" s="26">
        <v>0</v>
      </c>
      <c r="C773" s="26">
        <v>0</v>
      </c>
      <c r="D773" s="26">
        <v>0</v>
      </c>
      <c r="E773" s="26">
        <v>0</v>
      </c>
      <c r="F773" s="26">
        <v>0</v>
      </c>
      <c r="G773" s="26">
        <v>0</v>
      </c>
      <c r="H773" s="38">
        <v>0</v>
      </c>
      <c r="I773" s="38">
        <v>0</v>
      </c>
    </row>
    <row r="774" spans="1:9" x14ac:dyDescent="0.35">
      <c r="A774" s="5" t="s">
        <v>49</v>
      </c>
      <c r="B774" s="23">
        <v>0</v>
      </c>
      <c r="C774" s="23">
        <v>0</v>
      </c>
      <c r="D774" s="23">
        <v>0</v>
      </c>
      <c r="E774" s="23">
        <v>0</v>
      </c>
      <c r="F774" s="23">
        <v>0</v>
      </c>
      <c r="G774" s="23">
        <v>0</v>
      </c>
      <c r="H774" s="30">
        <v>0</v>
      </c>
      <c r="I774" s="30">
        <v>0</v>
      </c>
    </row>
    <row r="775" spans="1:9" x14ac:dyDescent="0.35">
      <c r="A775" s="7" t="s">
        <v>1297</v>
      </c>
      <c r="B775" s="26">
        <v>0</v>
      </c>
      <c r="C775" s="26">
        <v>200000000</v>
      </c>
      <c r="D775" s="26">
        <v>200000000</v>
      </c>
      <c r="E775" s="26">
        <v>200000000</v>
      </c>
      <c r="F775" s="26">
        <v>200000000</v>
      </c>
      <c r="G775" s="26">
        <v>200000000</v>
      </c>
      <c r="H775" s="38">
        <v>1</v>
      </c>
      <c r="I775" s="38">
        <v>1</v>
      </c>
    </row>
    <row r="776" spans="1:9" x14ac:dyDescent="0.35">
      <c r="A776" s="5" t="s">
        <v>49</v>
      </c>
      <c r="B776" s="23">
        <v>0</v>
      </c>
      <c r="C776" s="23">
        <v>200000000</v>
      </c>
      <c r="D776" s="23">
        <v>200000000</v>
      </c>
      <c r="E776" s="23">
        <v>200000000</v>
      </c>
      <c r="F776" s="23">
        <v>200000000</v>
      </c>
      <c r="G776" s="23">
        <v>200000000</v>
      </c>
      <c r="H776" s="30">
        <v>1</v>
      </c>
      <c r="I776" s="30">
        <v>1</v>
      </c>
    </row>
    <row r="777" spans="1:9" x14ac:dyDescent="0.35">
      <c r="A777" s="7" t="s">
        <v>1298</v>
      </c>
      <c r="B777" s="26">
        <v>1900000000</v>
      </c>
      <c r="C777" s="26">
        <v>1100000000</v>
      </c>
      <c r="D777" s="26">
        <v>1100000000</v>
      </c>
      <c r="E777" s="26">
        <v>1100000000</v>
      </c>
      <c r="F777" s="26">
        <v>959561723.88999999</v>
      </c>
      <c r="G777" s="26">
        <v>959561723.88999999</v>
      </c>
      <c r="H777" s="38">
        <v>1</v>
      </c>
      <c r="I777" s="38">
        <v>0.87232883989999999</v>
      </c>
    </row>
    <row r="778" spans="1:9" x14ac:dyDescent="0.35">
      <c r="A778" s="5" t="s">
        <v>49</v>
      </c>
      <c r="B778" s="23">
        <v>1900000000</v>
      </c>
      <c r="C778" s="23">
        <v>1100000000</v>
      </c>
      <c r="D778" s="23">
        <v>1100000000</v>
      </c>
      <c r="E778" s="23">
        <v>1100000000</v>
      </c>
      <c r="F778" s="23">
        <v>959561723.88999999</v>
      </c>
      <c r="G778" s="23">
        <v>959561723.88999999</v>
      </c>
      <c r="H778" s="30">
        <v>1</v>
      </c>
      <c r="I778" s="30">
        <v>0.87232883989999999</v>
      </c>
    </row>
    <row r="779" spans="1:9" x14ac:dyDescent="0.35">
      <c r="A779" s="7" t="s">
        <v>1299</v>
      </c>
      <c r="B779" s="26">
        <v>250000000</v>
      </c>
      <c r="C779" s="26">
        <v>250000000</v>
      </c>
      <c r="D779" s="26">
        <v>250000000</v>
      </c>
      <c r="E779" s="26">
        <v>248167152.16</v>
      </c>
      <c r="F779" s="26">
        <v>248166168.11000001</v>
      </c>
      <c r="G779" s="26">
        <v>154767412.06</v>
      </c>
      <c r="H779" s="38">
        <v>0.99266860863999995</v>
      </c>
      <c r="I779" s="38">
        <v>0.99266467244000001</v>
      </c>
    </row>
    <row r="780" spans="1:9" x14ac:dyDescent="0.35">
      <c r="A780" s="5" t="s">
        <v>49</v>
      </c>
      <c r="B780" s="23">
        <v>250000000</v>
      </c>
      <c r="C780" s="23">
        <v>250000000</v>
      </c>
      <c r="D780" s="23">
        <v>250000000</v>
      </c>
      <c r="E780" s="23">
        <v>248167152.16</v>
      </c>
      <c r="F780" s="23">
        <v>248166168.11000001</v>
      </c>
      <c r="G780" s="23">
        <v>154767412.06</v>
      </c>
      <c r="H780" s="30">
        <v>0.99266860863999995</v>
      </c>
      <c r="I780" s="30">
        <v>0.99266467244000001</v>
      </c>
    </row>
    <row r="781" spans="1:9" x14ac:dyDescent="0.35">
      <c r="A781" s="12" t="s">
        <v>1120</v>
      </c>
      <c r="B781" s="28">
        <v>6240800000</v>
      </c>
      <c r="C781" s="28">
        <v>9740800000</v>
      </c>
      <c r="D781" s="28">
        <v>9640800000</v>
      </c>
      <c r="E781" s="28">
        <v>9640800000</v>
      </c>
      <c r="F781" s="28">
        <v>9640800000</v>
      </c>
      <c r="G781" s="28">
        <v>9640800000</v>
      </c>
      <c r="H781" s="40">
        <v>0.98973390275952688</v>
      </c>
      <c r="I781" s="40">
        <v>0.98973390275952688</v>
      </c>
    </row>
    <row r="782" spans="1:9" x14ac:dyDescent="0.35">
      <c r="A782" s="6" t="s">
        <v>909</v>
      </c>
      <c r="B782" s="27">
        <v>6240800000</v>
      </c>
      <c r="C782" s="27">
        <v>9740800000</v>
      </c>
      <c r="D782" s="27">
        <v>9640800000</v>
      </c>
      <c r="E782" s="27">
        <v>9640800000</v>
      </c>
      <c r="F782" s="27">
        <v>9640800000</v>
      </c>
      <c r="G782" s="27">
        <v>9640800000</v>
      </c>
      <c r="H782" s="39">
        <v>0.98973390275952688</v>
      </c>
      <c r="I782" s="39">
        <v>0.98973390275952688</v>
      </c>
    </row>
    <row r="783" spans="1:9" x14ac:dyDescent="0.35">
      <c r="A783" s="13" t="s">
        <v>975</v>
      </c>
      <c r="B783" s="24">
        <v>6240800000</v>
      </c>
      <c r="C783" s="24">
        <v>9740800000</v>
      </c>
      <c r="D783" s="24">
        <v>9640800000</v>
      </c>
      <c r="E783" s="24">
        <v>9640800000</v>
      </c>
      <c r="F783" s="24">
        <v>9640800000</v>
      </c>
      <c r="G783" s="24">
        <v>9640800000</v>
      </c>
      <c r="H783" s="36">
        <v>0.98973390275952688</v>
      </c>
      <c r="I783" s="36">
        <v>0.98973390275952688</v>
      </c>
    </row>
    <row r="784" spans="1:9" x14ac:dyDescent="0.35">
      <c r="A784" s="15" t="s">
        <v>1103</v>
      </c>
      <c r="B784" s="25">
        <v>6240800000</v>
      </c>
      <c r="C784" s="25">
        <v>9740800000</v>
      </c>
      <c r="D784" s="25">
        <v>9640800000</v>
      </c>
      <c r="E784" s="25">
        <v>9640800000</v>
      </c>
      <c r="F784" s="25">
        <v>9640800000</v>
      </c>
      <c r="G784" s="25">
        <v>9640800000</v>
      </c>
      <c r="H784" s="37">
        <v>0.98973390275952688</v>
      </c>
      <c r="I784" s="37">
        <v>0.98973390275952688</v>
      </c>
    </row>
    <row r="785" spans="1:9" x14ac:dyDescent="0.35">
      <c r="A785" s="7" t="s">
        <v>1300</v>
      </c>
      <c r="B785" s="26">
        <v>2640800000</v>
      </c>
      <c r="C785" s="26">
        <v>2640800000</v>
      </c>
      <c r="D785" s="26">
        <v>2640800000</v>
      </c>
      <c r="E785" s="26">
        <v>2640800000</v>
      </c>
      <c r="F785" s="26">
        <v>2640800000</v>
      </c>
      <c r="G785" s="26">
        <v>2640800000</v>
      </c>
      <c r="H785" s="38">
        <v>1</v>
      </c>
      <c r="I785" s="38">
        <v>1</v>
      </c>
    </row>
    <row r="786" spans="1:9" x14ac:dyDescent="0.35">
      <c r="A786" s="5" t="s">
        <v>49</v>
      </c>
      <c r="B786" s="23">
        <v>2640800000</v>
      </c>
      <c r="C786" s="23">
        <v>2640800000</v>
      </c>
      <c r="D786" s="23">
        <v>2640800000</v>
      </c>
      <c r="E786" s="23">
        <v>2640800000</v>
      </c>
      <c r="F786" s="23">
        <v>2640800000</v>
      </c>
      <c r="G786" s="23">
        <v>2640800000</v>
      </c>
      <c r="H786" s="30">
        <v>1</v>
      </c>
      <c r="I786" s="30">
        <v>1</v>
      </c>
    </row>
    <row r="787" spans="1:9" x14ac:dyDescent="0.35">
      <c r="A787" s="7" t="s">
        <v>1301</v>
      </c>
      <c r="B787" s="26">
        <v>3600000000</v>
      </c>
      <c r="C787" s="26">
        <v>7100000000</v>
      </c>
      <c r="D787" s="26">
        <v>7000000000</v>
      </c>
      <c r="E787" s="26">
        <v>7000000000</v>
      </c>
      <c r="F787" s="26">
        <v>7000000000</v>
      </c>
      <c r="G787" s="26">
        <v>7000000000</v>
      </c>
      <c r="H787" s="38">
        <v>0.9859154929577465</v>
      </c>
      <c r="I787" s="38">
        <v>0.9859154929577465</v>
      </c>
    </row>
    <row r="788" spans="1:9" x14ac:dyDescent="0.35">
      <c r="A788" s="5" t="s">
        <v>49</v>
      </c>
      <c r="B788" s="23">
        <v>3500000000</v>
      </c>
      <c r="C788" s="23">
        <v>3500000000</v>
      </c>
      <c r="D788" s="23">
        <v>3500000000</v>
      </c>
      <c r="E788" s="23">
        <v>3500000000</v>
      </c>
      <c r="F788" s="23">
        <v>3500000000</v>
      </c>
      <c r="G788" s="23">
        <v>3500000000</v>
      </c>
      <c r="H788" s="30">
        <v>1</v>
      </c>
      <c r="I788" s="30">
        <v>1</v>
      </c>
    </row>
    <row r="789" spans="1:9" x14ac:dyDescent="0.35">
      <c r="A789" s="5" t="s">
        <v>898</v>
      </c>
      <c r="B789" s="23">
        <v>100000000</v>
      </c>
      <c r="C789" s="23">
        <v>100000000</v>
      </c>
      <c r="D789" s="23">
        <v>0</v>
      </c>
      <c r="E789" s="23">
        <v>0</v>
      </c>
      <c r="F789" s="23">
        <v>0</v>
      </c>
      <c r="G789" s="23">
        <v>0</v>
      </c>
      <c r="H789" s="30">
        <v>0</v>
      </c>
      <c r="I789" s="30">
        <v>0</v>
      </c>
    </row>
    <row r="790" spans="1:9" x14ac:dyDescent="0.35">
      <c r="A790" s="5" t="s">
        <v>98</v>
      </c>
      <c r="B790" s="23">
        <v>0</v>
      </c>
      <c r="C790" s="23">
        <v>3500000000</v>
      </c>
      <c r="D790" s="23">
        <v>3500000000</v>
      </c>
      <c r="E790" s="23">
        <v>3500000000</v>
      </c>
      <c r="F790" s="23">
        <v>3500000000</v>
      </c>
      <c r="G790" s="23">
        <v>3500000000</v>
      </c>
      <c r="H790" s="30">
        <v>1</v>
      </c>
      <c r="I790" s="30">
        <v>1</v>
      </c>
    </row>
    <row r="791" spans="1:9" x14ac:dyDescent="0.35">
      <c r="A791" s="12" t="s">
        <v>1121</v>
      </c>
      <c r="B791" s="28">
        <v>24035392170</v>
      </c>
      <c r="C791" s="28">
        <v>34702412638.039993</v>
      </c>
      <c r="D791" s="28">
        <v>30137895212.260002</v>
      </c>
      <c r="E791" s="28">
        <v>28836165536.230003</v>
      </c>
      <c r="F791" s="28">
        <v>26499654570.239998</v>
      </c>
      <c r="G791" s="28">
        <v>26290060206.459999</v>
      </c>
      <c r="H791" s="40">
        <v>0.83095564095219299</v>
      </c>
      <c r="I791" s="40">
        <v>0.76362571232847598</v>
      </c>
    </row>
    <row r="792" spans="1:9" x14ac:dyDescent="0.35">
      <c r="A792" s="6" t="s">
        <v>958</v>
      </c>
      <c r="B792" s="27">
        <v>6554016758</v>
      </c>
      <c r="C792" s="27">
        <v>5249077963</v>
      </c>
      <c r="D792" s="27">
        <v>4667832839</v>
      </c>
      <c r="E792" s="27">
        <v>4057001045</v>
      </c>
      <c r="F792" s="27">
        <v>3624120598</v>
      </c>
      <c r="G792" s="27">
        <v>3624120598</v>
      </c>
      <c r="H792" s="39">
        <v>0.77289784484003099</v>
      </c>
      <c r="I792" s="39">
        <v>0.69042994284823123</v>
      </c>
    </row>
    <row r="793" spans="1:9" x14ac:dyDescent="0.35">
      <c r="A793" s="13" t="s">
        <v>959</v>
      </c>
      <c r="B793" s="24">
        <v>5884816758</v>
      </c>
      <c r="C793" s="24">
        <v>4760077963</v>
      </c>
      <c r="D793" s="24">
        <v>4182213839</v>
      </c>
      <c r="E793" s="24">
        <v>3575882045</v>
      </c>
      <c r="F793" s="24">
        <v>3165410045</v>
      </c>
      <c r="G793" s="24">
        <v>3165410045</v>
      </c>
      <c r="H793" s="36">
        <v>0.75122341961523875</v>
      </c>
      <c r="I793" s="36">
        <v>0.66499121854824128</v>
      </c>
    </row>
    <row r="794" spans="1:9" x14ac:dyDescent="0.35">
      <c r="A794" s="15" t="s">
        <v>969</v>
      </c>
      <c r="B794" s="25">
        <v>600000000</v>
      </c>
      <c r="C794" s="25">
        <v>900000000</v>
      </c>
      <c r="D794" s="25">
        <v>566850200</v>
      </c>
      <c r="E794" s="25">
        <v>0</v>
      </c>
      <c r="F794" s="25">
        <v>0</v>
      </c>
      <c r="G794" s="25">
        <v>0</v>
      </c>
      <c r="H794" s="37">
        <v>0</v>
      </c>
      <c r="I794" s="37">
        <v>0</v>
      </c>
    </row>
    <row r="795" spans="1:9" x14ac:dyDescent="0.35">
      <c r="A795" s="7" t="s">
        <v>1302</v>
      </c>
      <c r="B795" s="26">
        <v>600000000</v>
      </c>
      <c r="C795" s="26">
        <v>900000000</v>
      </c>
      <c r="D795" s="26">
        <v>566850200</v>
      </c>
      <c r="E795" s="26">
        <v>0</v>
      </c>
      <c r="F795" s="26">
        <v>0</v>
      </c>
      <c r="G795" s="26">
        <v>0</v>
      </c>
      <c r="H795" s="38">
        <v>0</v>
      </c>
      <c r="I795" s="38">
        <v>0</v>
      </c>
    </row>
    <row r="796" spans="1:9" x14ac:dyDescent="0.35">
      <c r="A796" s="5" t="s">
        <v>49</v>
      </c>
      <c r="B796" s="23">
        <v>600000000</v>
      </c>
      <c r="C796" s="23">
        <v>600000000</v>
      </c>
      <c r="D796" s="23">
        <v>566850200</v>
      </c>
      <c r="E796" s="23">
        <v>0</v>
      </c>
      <c r="F796" s="23">
        <v>0</v>
      </c>
      <c r="G796" s="23">
        <v>0</v>
      </c>
      <c r="H796" s="30">
        <v>0</v>
      </c>
      <c r="I796" s="30">
        <v>0</v>
      </c>
    </row>
    <row r="797" spans="1:9" x14ac:dyDescent="0.35">
      <c r="A797" s="5" t="s">
        <v>158</v>
      </c>
      <c r="B797" s="23">
        <v>0</v>
      </c>
      <c r="C797" s="23">
        <v>300000000</v>
      </c>
      <c r="D797" s="23">
        <v>0</v>
      </c>
      <c r="E797" s="23">
        <v>0</v>
      </c>
      <c r="F797" s="23">
        <v>0</v>
      </c>
      <c r="G797" s="23">
        <v>0</v>
      </c>
      <c r="H797" s="30">
        <v>0</v>
      </c>
      <c r="I797" s="30">
        <v>0</v>
      </c>
    </row>
    <row r="798" spans="1:9" x14ac:dyDescent="0.35">
      <c r="A798" s="15" t="s">
        <v>965</v>
      </c>
      <c r="B798" s="25">
        <v>244000000</v>
      </c>
      <c r="C798" s="25">
        <v>101668280</v>
      </c>
      <c r="D798" s="25">
        <v>100194827</v>
      </c>
      <c r="E798" s="25">
        <v>93050000</v>
      </c>
      <c r="F798" s="25">
        <v>93050000</v>
      </c>
      <c r="G798" s="25">
        <v>93050000</v>
      </c>
      <c r="H798" s="37">
        <v>0.91523137796764142</v>
      </c>
      <c r="I798" s="37">
        <v>0.91523137796764142</v>
      </c>
    </row>
    <row r="799" spans="1:9" x14ac:dyDescent="0.35">
      <c r="A799" s="7" t="s">
        <v>1303</v>
      </c>
      <c r="B799" s="26">
        <v>244000000</v>
      </c>
      <c r="C799" s="26">
        <v>101668280</v>
      </c>
      <c r="D799" s="26">
        <v>100194827</v>
      </c>
      <c r="E799" s="26">
        <v>93050000</v>
      </c>
      <c r="F799" s="26">
        <v>93050000</v>
      </c>
      <c r="G799" s="26">
        <v>93050000</v>
      </c>
      <c r="H799" s="38">
        <v>0.91523137796764142</v>
      </c>
      <c r="I799" s="38">
        <v>0.91523137796764142</v>
      </c>
    </row>
    <row r="800" spans="1:9" x14ac:dyDescent="0.35">
      <c r="A800" s="5" t="s">
        <v>49</v>
      </c>
      <c r="B800" s="23">
        <v>244000000</v>
      </c>
      <c r="C800" s="23">
        <v>101668280</v>
      </c>
      <c r="D800" s="23">
        <v>100194827</v>
      </c>
      <c r="E800" s="23">
        <v>93050000</v>
      </c>
      <c r="F800" s="23">
        <v>93050000</v>
      </c>
      <c r="G800" s="23">
        <v>93050000</v>
      </c>
      <c r="H800" s="30">
        <v>0.91523137796764142</v>
      </c>
      <c r="I800" s="30">
        <v>0.91523137796764142</v>
      </c>
    </row>
    <row r="801" spans="1:9" x14ac:dyDescent="0.35">
      <c r="A801" s="15" t="s">
        <v>960</v>
      </c>
      <c r="B801" s="25">
        <v>4194000000</v>
      </c>
      <c r="C801" s="25">
        <v>3403301770</v>
      </c>
      <c r="D801" s="25">
        <v>3188595938</v>
      </c>
      <c r="E801" s="25">
        <v>3186062605</v>
      </c>
      <c r="F801" s="25">
        <v>2786062605</v>
      </c>
      <c r="G801" s="25">
        <v>2786062605</v>
      </c>
      <c r="H801" s="37">
        <v>0.93616811564729385</v>
      </c>
      <c r="I801" s="37">
        <v>0.81863519408095275</v>
      </c>
    </row>
    <row r="802" spans="1:9" x14ac:dyDescent="0.35">
      <c r="A802" s="7" t="s">
        <v>1304</v>
      </c>
      <c r="B802" s="26">
        <v>4194000000</v>
      </c>
      <c r="C802" s="26">
        <v>3403301770</v>
      </c>
      <c r="D802" s="26">
        <v>3188595938</v>
      </c>
      <c r="E802" s="26">
        <v>3186062605</v>
      </c>
      <c r="F802" s="26">
        <v>2786062605</v>
      </c>
      <c r="G802" s="26">
        <v>2786062605</v>
      </c>
      <c r="H802" s="38">
        <v>0.93616811564729385</v>
      </c>
      <c r="I802" s="38">
        <v>0.81863519408095275</v>
      </c>
    </row>
    <row r="803" spans="1:9" x14ac:dyDescent="0.35">
      <c r="A803" s="5" t="s">
        <v>49</v>
      </c>
      <c r="B803" s="23">
        <v>1888757054</v>
      </c>
      <c r="C803" s="23">
        <v>604082824</v>
      </c>
      <c r="D803" s="23">
        <v>579031438</v>
      </c>
      <c r="E803" s="23">
        <v>576498105</v>
      </c>
      <c r="F803" s="23">
        <v>576498105</v>
      </c>
      <c r="G803" s="23">
        <v>576498105</v>
      </c>
      <c r="H803" s="30">
        <v>0.95433619711723505</v>
      </c>
      <c r="I803" s="30">
        <v>0.95433619711723505</v>
      </c>
    </row>
    <row r="804" spans="1:9" x14ac:dyDescent="0.35">
      <c r="A804" s="5" t="s">
        <v>152</v>
      </c>
      <c r="B804" s="23">
        <v>2305242946</v>
      </c>
      <c r="C804" s="23">
        <v>2305242946</v>
      </c>
      <c r="D804" s="23">
        <v>2209564500</v>
      </c>
      <c r="E804" s="23">
        <v>2209564500</v>
      </c>
      <c r="F804" s="23">
        <v>2209564500</v>
      </c>
      <c r="G804" s="23">
        <v>2209564500</v>
      </c>
      <c r="H804" s="30">
        <v>0.95849528737696876</v>
      </c>
      <c r="I804" s="30">
        <v>0.95849528737696876</v>
      </c>
    </row>
    <row r="805" spans="1:9" x14ac:dyDescent="0.35">
      <c r="A805" s="5" t="s">
        <v>158</v>
      </c>
      <c r="B805" s="23">
        <v>0</v>
      </c>
      <c r="C805" s="23">
        <v>493976000</v>
      </c>
      <c r="D805" s="23">
        <v>400000000</v>
      </c>
      <c r="E805" s="23">
        <v>400000000</v>
      </c>
      <c r="F805" s="23">
        <v>0</v>
      </c>
      <c r="G805" s="23">
        <v>0</v>
      </c>
      <c r="H805" s="30">
        <v>0.80975593955981662</v>
      </c>
      <c r="I805" s="30">
        <v>0</v>
      </c>
    </row>
    <row r="806" spans="1:9" x14ac:dyDescent="0.35">
      <c r="A806" s="15" t="s">
        <v>968</v>
      </c>
      <c r="B806" s="25">
        <v>342816758</v>
      </c>
      <c r="C806" s="25">
        <v>48733333</v>
      </c>
      <c r="D806" s="25">
        <v>48733333</v>
      </c>
      <c r="E806" s="25">
        <v>47300000</v>
      </c>
      <c r="F806" s="25">
        <v>47300000</v>
      </c>
      <c r="G806" s="25">
        <v>47300000</v>
      </c>
      <c r="H806" s="37">
        <v>0.97058824193288806</v>
      </c>
      <c r="I806" s="37">
        <v>0.97058824193288806</v>
      </c>
    </row>
    <row r="807" spans="1:9" x14ac:dyDescent="0.35">
      <c r="A807" s="7" t="s">
        <v>1305</v>
      </c>
      <c r="B807" s="26">
        <v>342816758</v>
      </c>
      <c r="C807" s="26">
        <v>48733333</v>
      </c>
      <c r="D807" s="26">
        <v>48733333</v>
      </c>
      <c r="E807" s="26">
        <v>47300000</v>
      </c>
      <c r="F807" s="26">
        <v>47300000</v>
      </c>
      <c r="G807" s="26">
        <v>47300000</v>
      </c>
      <c r="H807" s="38">
        <v>0.97058824193288806</v>
      </c>
      <c r="I807" s="38">
        <v>0.97058824193288806</v>
      </c>
    </row>
    <row r="808" spans="1:9" x14ac:dyDescent="0.35">
      <c r="A808" s="5" t="s">
        <v>49</v>
      </c>
      <c r="B808" s="23">
        <v>342816758</v>
      </c>
      <c r="C808" s="23">
        <v>48733333</v>
      </c>
      <c r="D808" s="23">
        <v>48733333</v>
      </c>
      <c r="E808" s="23">
        <v>47300000</v>
      </c>
      <c r="F808" s="23">
        <v>47300000</v>
      </c>
      <c r="G808" s="23">
        <v>47300000</v>
      </c>
      <c r="H808" s="30">
        <v>0.97058824193288806</v>
      </c>
      <c r="I808" s="30">
        <v>0.97058824193288806</v>
      </c>
    </row>
    <row r="809" spans="1:9" x14ac:dyDescent="0.35">
      <c r="A809" s="15" t="s">
        <v>964</v>
      </c>
      <c r="B809" s="25">
        <v>180000000</v>
      </c>
      <c r="C809" s="25">
        <v>230474580</v>
      </c>
      <c r="D809" s="25">
        <v>203039541</v>
      </c>
      <c r="E809" s="25">
        <v>176869440</v>
      </c>
      <c r="F809" s="25">
        <v>166397440</v>
      </c>
      <c r="G809" s="25">
        <v>166397440</v>
      </c>
      <c r="H809" s="37">
        <v>0.7674140896579571</v>
      </c>
      <c r="I809" s="37">
        <v>0.72197740852809011</v>
      </c>
    </row>
    <row r="810" spans="1:9" x14ac:dyDescent="0.35">
      <c r="A810" s="7" t="s">
        <v>1306</v>
      </c>
      <c r="B810" s="26">
        <v>180000000</v>
      </c>
      <c r="C810" s="26">
        <v>230474580</v>
      </c>
      <c r="D810" s="26">
        <v>203039541</v>
      </c>
      <c r="E810" s="26">
        <v>176869440</v>
      </c>
      <c r="F810" s="26">
        <v>166397440</v>
      </c>
      <c r="G810" s="26">
        <v>166397440</v>
      </c>
      <c r="H810" s="38">
        <v>0.7674140896579571</v>
      </c>
      <c r="I810" s="38">
        <v>0.72197740852809011</v>
      </c>
    </row>
    <row r="811" spans="1:9" x14ac:dyDescent="0.35">
      <c r="A811" s="5" t="s">
        <v>49</v>
      </c>
      <c r="B811" s="23">
        <v>180000000</v>
      </c>
      <c r="C811" s="23">
        <v>180000000</v>
      </c>
      <c r="D811" s="23">
        <v>152564961</v>
      </c>
      <c r="E811" s="23">
        <v>126394860</v>
      </c>
      <c r="F811" s="23">
        <v>124300000</v>
      </c>
      <c r="G811" s="23">
        <v>124300000</v>
      </c>
      <c r="H811" s="30">
        <v>0.70219366666666672</v>
      </c>
      <c r="I811" s="30">
        <v>0.69055555555555559</v>
      </c>
    </row>
    <row r="812" spans="1:9" x14ac:dyDescent="0.35">
      <c r="A812" s="5" t="s">
        <v>158</v>
      </c>
      <c r="B812" s="23">
        <v>0</v>
      </c>
      <c r="C812" s="23">
        <v>50474580</v>
      </c>
      <c r="D812" s="23">
        <v>50474580</v>
      </c>
      <c r="E812" s="23">
        <v>50474580</v>
      </c>
      <c r="F812" s="23">
        <v>42097440</v>
      </c>
      <c r="G812" s="23">
        <v>42097440</v>
      </c>
      <c r="H812" s="30">
        <v>1</v>
      </c>
      <c r="I812" s="30">
        <v>0.83403249715005057</v>
      </c>
    </row>
    <row r="813" spans="1:9" x14ac:dyDescent="0.35">
      <c r="A813" s="15" t="s">
        <v>966</v>
      </c>
      <c r="B813" s="25">
        <v>324000000</v>
      </c>
      <c r="C813" s="25">
        <v>75900000</v>
      </c>
      <c r="D813" s="25">
        <v>74800000</v>
      </c>
      <c r="E813" s="25">
        <v>72600000</v>
      </c>
      <c r="F813" s="25">
        <v>72600000</v>
      </c>
      <c r="G813" s="25">
        <v>72600000</v>
      </c>
      <c r="H813" s="37">
        <v>0.95652173913043481</v>
      </c>
      <c r="I813" s="37">
        <v>0.95652173913043481</v>
      </c>
    </row>
    <row r="814" spans="1:9" x14ac:dyDescent="0.35">
      <c r="A814" s="7" t="s">
        <v>1307</v>
      </c>
      <c r="B814" s="26">
        <v>324000000</v>
      </c>
      <c r="C814" s="26">
        <v>75900000</v>
      </c>
      <c r="D814" s="26">
        <v>74800000</v>
      </c>
      <c r="E814" s="26">
        <v>72600000</v>
      </c>
      <c r="F814" s="26">
        <v>72600000</v>
      </c>
      <c r="G814" s="26">
        <v>72600000</v>
      </c>
      <c r="H814" s="38">
        <v>0.95652173913043481</v>
      </c>
      <c r="I814" s="38">
        <v>0.95652173913043481</v>
      </c>
    </row>
    <row r="815" spans="1:9" x14ac:dyDescent="0.35">
      <c r="A815" s="5" t="s">
        <v>49</v>
      </c>
      <c r="B815" s="23">
        <v>324000000</v>
      </c>
      <c r="C815" s="23">
        <v>75900000</v>
      </c>
      <c r="D815" s="23">
        <v>74800000</v>
      </c>
      <c r="E815" s="23">
        <v>72600000</v>
      </c>
      <c r="F815" s="23">
        <v>72600000</v>
      </c>
      <c r="G815" s="23">
        <v>72600000</v>
      </c>
      <c r="H815" s="30">
        <v>0.95652173913043481</v>
      </c>
      <c r="I815" s="30">
        <v>0.95652173913043481</v>
      </c>
    </row>
    <row r="816" spans="1:9" x14ac:dyDescent="0.35">
      <c r="A816" s="13" t="s">
        <v>961</v>
      </c>
      <c r="B816" s="24">
        <v>669200000</v>
      </c>
      <c r="C816" s="24">
        <v>489000000</v>
      </c>
      <c r="D816" s="24">
        <v>485619000</v>
      </c>
      <c r="E816" s="24">
        <v>481119000</v>
      </c>
      <c r="F816" s="24">
        <v>458710553</v>
      </c>
      <c r="G816" s="24">
        <v>458710553</v>
      </c>
      <c r="H816" s="36">
        <v>0.9838834355828221</v>
      </c>
      <c r="I816" s="36">
        <v>0.93805839059304708</v>
      </c>
    </row>
    <row r="817" spans="1:9" x14ac:dyDescent="0.35">
      <c r="A817" s="15" t="s">
        <v>962</v>
      </c>
      <c r="B817" s="25">
        <v>420000000</v>
      </c>
      <c r="C817" s="25">
        <v>420000000</v>
      </c>
      <c r="D817" s="25">
        <v>416619000</v>
      </c>
      <c r="E817" s="25">
        <v>414119000</v>
      </c>
      <c r="F817" s="25">
        <v>391710553</v>
      </c>
      <c r="G817" s="25">
        <v>391710553</v>
      </c>
      <c r="H817" s="37">
        <v>0.98599761904761907</v>
      </c>
      <c r="I817" s="37">
        <v>0.9326441738095238</v>
      </c>
    </row>
    <row r="818" spans="1:9" x14ac:dyDescent="0.35">
      <c r="A818" s="7" t="s">
        <v>1308</v>
      </c>
      <c r="B818" s="26">
        <v>420000000</v>
      </c>
      <c r="C818" s="26">
        <v>420000000</v>
      </c>
      <c r="D818" s="26">
        <v>416619000</v>
      </c>
      <c r="E818" s="26">
        <v>414119000</v>
      </c>
      <c r="F818" s="26">
        <v>391710553</v>
      </c>
      <c r="G818" s="26">
        <v>391710553</v>
      </c>
      <c r="H818" s="38">
        <v>0.98599761904761907</v>
      </c>
      <c r="I818" s="38">
        <v>0.9326441738095238</v>
      </c>
    </row>
    <row r="819" spans="1:9" x14ac:dyDescent="0.35">
      <c r="A819" s="5" t="s">
        <v>49</v>
      </c>
      <c r="B819" s="23">
        <v>420000000</v>
      </c>
      <c r="C819" s="23">
        <v>420000000</v>
      </c>
      <c r="D819" s="23">
        <v>416619000</v>
      </c>
      <c r="E819" s="23">
        <v>414119000</v>
      </c>
      <c r="F819" s="23">
        <v>391710553</v>
      </c>
      <c r="G819" s="23">
        <v>391710553</v>
      </c>
      <c r="H819" s="30">
        <v>0.98599761904761907</v>
      </c>
      <c r="I819" s="30">
        <v>0.9326441738095238</v>
      </c>
    </row>
    <row r="820" spans="1:9" x14ac:dyDescent="0.35">
      <c r="A820" s="15" t="s">
        <v>967</v>
      </c>
      <c r="B820" s="25">
        <v>249200000</v>
      </c>
      <c r="C820" s="25">
        <v>69000000</v>
      </c>
      <c r="D820" s="25">
        <v>69000000</v>
      </c>
      <c r="E820" s="25">
        <v>67000000</v>
      </c>
      <c r="F820" s="25">
        <v>67000000</v>
      </c>
      <c r="G820" s="25">
        <v>67000000</v>
      </c>
      <c r="H820" s="37">
        <v>0.97101449275362317</v>
      </c>
      <c r="I820" s="37">
        <v>0.97101449275362317</v>
      </c>
    </row>
    <row r="821" spans="1:9" x14ac:dyDescent="0.35">
      <c r="A821" s="7" t="s">
        <v>1309</v>
      </c>
      <c r="B821" s="26">
        <v>249200000</v>
      </c>
      <c r="C821" s="26">
        <v>69000000</v>
      </c>
      <c r="D821" s="26">
        <v>69000000</v>
      </c>
      <c r="E821" s="26">
        <v>67000000</v>
      </c>
      <c r="F821" s="26">
        <v>67000000</v>
      </c>
      <c r="G821" s="26">
        <v>67000000</v>
      </c>
      <c r="H821" s="38">
        <v>0.97101449275362317</v>
      </c>
      <c r="I821" s="38">
        <v>0.97101449275362317</v>
      </c>
    </row>
    <row r="822" spans="1:9" x14ac:dyDescent="0.35">
      <c r="A822" s="5" t="s">
        <v>49</v>
      </c>
      <c r="B822" s="23">
        <v>249200000</v>
      </c>
      <c r="C822" s="23">
        <v>69000000</v>
      </c>
      <c r="D822" s="23">
        <v>69000000</v>
      </c>
      <c r="E822" s="23">
        <v>67000000</v>
      </c>
      <c r="F822" s="23">
        <v>67000000</v>
      </c>
      <c r="G822" s="23">
        <v>67000000</v>
      </c>
      <c r="H822" s="30">
        <v>0.97101449275362317</v>
      </c>
      <c r="I822" s="30">
        <v>0.97101449275362317</v>
      </c>
    </row>
    <row r="823" spans="1:9" x14ac:dyDescent="0.35">
      <c r="A823" s="6" t="s">
        <v>933</v>
      </c>
      <c r="B823" s="27">
        <v>16933976754</v>
      </c>
      <c r="C823" s="27">
        <v>28500852592.039997</v>
      </c>
      <c r="D823" s="27">
        <v>24766426346.260002</v>
      </c>
      <c r="E823" s="27">
        <v>24135476278.230003</v>
      </c>
      <c r="F823" s="27">
        <v>22411792223.239998</v>
      </c>
      <c r="G823" s="27">
        <v>22206064526.459999</v>
      </c>
      <c r="H823" s="39">
        <v>0.84683348332431296</v>
      </c>
      <c r="I823" s="39">
        <v>0.78635515028414926</v>
      </c>
    </row>
    <row r="824" spans="1:9" x14ac:dyDescent="0.35">
      <c r="A824" s="13" t="s">
        <v>955</v>
      </c>
      <c r="B824" s="24">
        <v>16933976754</v>
      </c>
      <c r="C824" s="24">
        <v>28500852592.039997</v>
      </c>
      <c r="D824" s="24">
        <v>24766426346.260002</v>
      </c>
      <c r="E824" s="24">
        <v>24135476278.230003</v>
      </c>
      <c r="F824" s="24">
        <v>22411792223.239998</v>
      </c>
      <c r="G824" s="24">
        <v>22206064526.459999</v>
      </c>
      <c r="H824" s="36">
        <v>0.84683348332431296</v>
      </c>
      <c r="I824" s="36">
        <v>0.78635515028414926</v>
      </c>
    </row>
    <row r="825" spans="1:9" x14ac:dyDescent="0.35">
      <c r="A825" s="15" t="s">
        <v>956</v>
      </c>
      <c r="B825" s="25">
        <v>11933976754</v>
      </c>
      <c r="C825" s="25">
        <v>21318513569.039997</v>
      </c>
      <c r="D825" s="25">
        <v>19766426346.260002</v>
      </c>
      <c r="E825" s="25">
        <v>19136566973.260002</v>
      </c>
      <c r="F825" s="25">
        <v>17917275239.269997</v>
      </c>
      <c r="G825" s="25">
        <v>17711547542.489998</v>
      </c>
      <c r="H825" s="37">
        <v>0.89765015329451736</v>
      </c>
      <c r="I825" s="37">
        <v>0.84045612191698582</v>
      </c>
    </row>
    <row r="826" spans="1:9" x14ac:dyDescent="0.35">
      <c r="A826" s="7" t="s">
        <v>1310</v>
      </c>
      <c r="B826" s="26">
        <v>11933976754</v>
      </c>
      <c r="C826" s="26">
        <v>21318513569.039997</v>
      </c>
      <c r="D826" s="26">
        <v>19766426346.260002</v>
      </c>
      <c r="E826" s="26">
        <v>19136566973.260002</v>
      </c>
      <c r="F826" s="26">
        <v>17917275239.269997</v>
      </c>
      <c r="G826" s="26">
        <v>17711547542.489998</v>
      </c>
      <c r="H826" s="38">
        <v>0.89765015329451736</v>
      </c>
      <c r="I826" s="38">
        <v>0.84045612191698582</v>
      </c>
    </row>
    <row r="827" spans="1:9" x14ac:dyDescent="0.35">
      <c r="A827" s="5" t="s">
        <v>49</v>
      </c>
      <c r="B827" s="23">
        <v>5631162525</v>
      </c>
      <c r="C827" s="23">
        <v>7525468475</v>
      </c>
      <c r="D827" s="23">
        <v>7517567616.2600002</v>
      </c>
      <c r="E827" s="23">
        <v>7506153329.2600002</v>
      </c>
      <c r="F827" s="23">
        <v>6708049643.4899998</v>
      </c>
      <c r="G827" s="23">
        <v>6524297647.4899998</v>
      </c>
      <c r="H827" s="30">
        <v>0.99743336301199514</v>
      </c>
      <c r="I827" s="30">
        <v>0.89137967500289073</v>
      </c>
    </row>
    <row r="828" spans="1:9" x14ac:dyDescent="0.35">
      <c r="A828" s="5" t="s">
        <v>195</v>
      </c>
      <c r="B828" s="23">
        <v>1</v>
      </c>
      <c r="C828" s="23">
        <v>1</v>
      </c>
      <c r="D828" s="23">
        <v>0</v>
      </c>
      <c r="E828" s="23">
        <v>0</v>
      </c>
      <c r="F828" s="23">
        <v>0</v>
      </c>
      <c r="G828" s="23">
        <v>0</v>
      </c>
      <c r="H828" s="30">
        <v>0</v>
      </c>
      <c r="I828" s="30">
        <v>0</v>
      </c>
    </row>
    <row r="829" spans="1:9" x14ac:dyDescent="0.35">
      <c r="A829" s="5" t="s">
        <v>83</v>
      </c>
      <c r="B829" s="23">
        <v>6152814228</v>
      </c>
      <c r="C829" s="23">
        <v>6152814228</v>
      </c>
      <c r="D829" s="23">
        <v>6152814228</v>
      </c>
      <c r="E829" s="23">
        <v>6152814228</v>
      </c>
      <c r="F829" s="23">
        <v>6152814228</v>
      </c>
      <c r="G829" s="23">
        <v>6152814228</v>
      </c>
      <c r="H829" s="30">
        <v>1</v>
      </c>
      <c r="I829" s="30">
        <v>1</v>
      </c>
    </row>
    <row r="830" spans="1:9" x14ac:dyDescent="0.35">
      <c r="A830" s="5" t="s">
        <v>194</v>
      </c>
      <c r="B830" s="23">
        <v>150000000</v>
      </c>
      <c r="C830" s="23">
        <v>150000000</v>
      </c>
      <c r="D830" s="23">
        <v>150000000</v>
      </c>
      <c r="E830" s="23">
        <v>150000000</v>
      </c>
      <c r="F830" s="23">
        <v>0</v>
      </c>
      <c r="G830" s="23">
        <v>0</v>
      </c>
      <c r="H830" s="30">
        <v>1</v>
      </c>
      <c r="I830" s="30">
        <v>0</v>
      </c>
    </row>
    <row r="831" spans="1:9" x14ac:dyDescent="0.35">
      <c r="A831" s="5" t="s">
        <v>98</v>
      </c>
      <c r="B831" s="23">
        <v>0</v>
      </c>
      <c r="C831" s="23">
        <v>2000000000</v>
      </c>
      <c r="D831" s="23">
        <v>2000000000</v>
      </c>
      <c r="E831" s="23">
        <v>1986545000</v>
      </c>
      <c r="F831" s="23">
        <v>1986545000</v>
      </c>
      <c r="G831" s="23">
        <v>1981150000</v>
      </c>
      <c r="H831" s="30">
        <v>0.9932725</v>
      </c>
      <c r="I831" s="30">
        <v>0.9932725</v>
      </c>
    </row>
    <row r="832" spans="1:9" x14ac:dyDescent="0.35">
      <c r="A832" s="5" t="s">
        <v>158</v>
      </c>
      <c r="B832" s="23">
        <v>0</v>
      </c>
      <c r="C832" s="23">
        <v>1469474825.8399999</v>
      </c>
      <c r="D832" s="23">
        <v>77936450</v>
      </c>
      <c r="E832" s="23">
        <v>0</v>
      </c>
      <c r="F832" s="23">
        <v>0</v>
      </c>
      <c r="G832" s="23">
        <v>0</v>
      </c>
      <c r="H832" s="30">
        <v>0</v>
      </c>
      <c r="I832" s="30">
        <v>0</v>
      </c>
    </row>
    <row r="833" spans="1:9" x14ac:dyDescent="0.35">
      <c r="A833" s="5" t="s">
        <v>174</v>
      </c>
      <c r="B833" s="23">
        <v>0</v>
      </c>
      <c r="C833" s="23">
        <v>19334250</v>
      </c>
      <c r="D833" s="23">
        <v>0</v>
      </c>
      <c r="E833" s="23">
        <v>0</v>
      </c>
      <c r="F833" s="23">
        <v>0</v>
      </c>
      <c r="G833" s="23">
        <v>0</v>
      </c>
      <c r="H833" s="30">
        <v>0</v>
      </c>
      <c r="I833" s="30">
        <v>0</v>
      </c>
    </row>
    <row r="834" spans="1:9" x14ac:dyDescent="0.35">
      <c r="A834" s="5" t="s">
        <v>42</v>
      </c>
      <c r="B834" s="23">
        <v>0</v>
      </c>
      <c r="C834" s="23">
        <v>2256570854</v>
      </c>
      <c r="D834" s="23">
        <v>2238455187</v>
      </c>
      <c r="E834" s="23">
        <v>1782093330</v>
      </c>
      <c r="F834" s="23">
        <v>1672804001</v>
      </c>
      <c r="G834" s="23">
        <v>1672804001</v>
      </c>
      <c r="H834" s="30">
        <v>0.78973515360311397</v>
      </c>
      <c r="I834" s="30">
        <v>0.7413035571361678</v>
      </c>
    </row>
    <row r="835" spans="1:9" x14ac:dyDescent="0.35">
      <c r="A835" s="5" t="s">
        <v>197</v>
      </c>
      <c r="B835" s="23">
        <v>0</v>
      </c>
      <c r="C835" s="23">
        <v>139643945.69</v>
      </c>
      <c r="D835" s="23">
        <v>99383865</v>
      </c>
      <c r="E835" s="23">
        <v>99259685</v>
      </c>
      <c r="F835" s="23">
        <v>0</v>
      </c>
      <c r="G835" s="23">
        <v>0</v>
      </c>
      <c r="H835" s="30">
        <v>0.71080550259120945</v>
      </c>
      <c r="I835" s="30">
        <v>0</v>
      </c>
    </row>
    <row r="836" spans="1:9" x14ac:dyDescent="0.35">
      <c r="A836" s="5" t="s">
        <v>25</v>
      </c>
      <c r="B836" s="23">
        <v>0</v>
      </c>
      <c r="C836" s="23">
        <v>1465273469.51</v>
      </c>
      <c r="D836" s="23">
        <v>1465000000</v>
      </c>
      <c r="E836" s="23">
        <v>1426539999</v>
      </c>
      <c r="F836" s="23">
        <v>1380481666</v>
      </c>
      <c r="G836" s="23">
        <v>1380481666</v>
      </c>
      <c r="H836" s="30">
        <v>0.97356570543589194</v>
      </c>
      <c r="I836" s="30">
        <v>0.94213243788659118</v>
      </c>
    </row>
    <row r="837" spans="1:9" x14ac:dyDescent="0.35">
      <c r="A837" s="5" t="s">
        <v>196</v>
      </c>
      <c r="B837" s="23">
        <v>0</v>
      </c>
      <c r="C837" s="23">
        <v>139933520</v>
      </c>
      <c r="D837" s="23">
        <v>65269000</v>
      </c>
      <c r="E837" s="23">
        <v>33161402</v>
      </c>
      <c r="F837" s="23">
        <v>16580700.779999999</v>
      </c>
      <c r="G837" s="23">
        <v>0</v>
      </c>
      <c r="H837" s="30">
        <v>0.23697968864072025</v>
      </c>
      <c r="I837" s="30">
        <v>0.11848984274818498</v>
      </c>
    </row>
    <row r="838" spans="1:9" x14ac:dyDescent="0.35">
      <c r="A838" s="15" t="s">
        <v>957</v>
      </c>
      <c r="B838" s="25">
        <v>5000000000</v>
      </c>
      <c r="C838" s="25">
        <v>7182339023</v>
      </c>
      <c r="D838" s="25">
        <v>5000000000</v>
      </c>
      <c r="E838" s="25">
        <v>4998909304.9700003</v>
      </c>
      <c r="F838" s="25">
        <v>4494516983.9700003</v>
      </c>
      <c r="G838" s="25">
        <v>4494516983.9700003</v>
      </c>
      <c r="H838" s="37">
        <v>0.69600018725960944</v>
      </c>
      <c r="I838" s="37">
        <v>0.6257734380926897</v>
      </c>
    </row>
    <row r="839" spans="1:9" x14ac:dyDescent="0.35">
      <c r="A839" s="7" t="s">
        <v>1311</v>
      </c>
      <c r="B839" s="26">
        <v>5000000000</v>
      </c>
      <c r="C839" s="26">
        <v>7182339023</v>
      </c>
      <c r="D839" s="26">
        <v>5000000000</v>
      </c>
      <c r="E839" s="26">
        <v>4998909304.9700003</v>
      </c>
      <c r="F839" s="26">
        <v>4494516983.9700003</v>
      </c>
      <c r="G839" s="26">
        <v>4494516983.9700003</v>
      </c>
      <c r="H839" s="38">
        <v>0.69600018725960944</v>
      </c>
      <c r="I839" s="38">
        <v>0.6257734380926897</v>
      </c>
    </row>
    <row r="840" spans="1:9" x14ac:dyDescent="0.35">
      <c r="A840" s="5" t="s">
        <v>49</v>
      </c>
      <c r="B840" s="23">
        <v>5000000000</v>
      </c>
      <c r="C840" s="23">
        <v>7182339023</v>
      </c>
      <c r="D840" s="23">
        <v>5000000000</v>
      </c>
      <c r="E840" s="23">
        <v>4998909304.9700003</v>
      </c>
      <c r="F840" s="23">
        <v>4494516983.9700003</v>
      </c>
      <c r="G840" s="23">
        <v>4494516983.9700003</v>
      </c>
      <c r="H840" s="30">
        <v>0.69600018725960944</v>
      </c>
      <c r="I840" s="30">
        <v>0.6257734380926897</v>
      </c>
    </row>
    <row r="841" spans="1:9" x14ac:dyDescent="0.35">
      <c r="A841" s="6" t="s">
        <v>944</v>
      </c>
      <c r="B841" s="27">
        <v>547398658</v>
      </c>
      <c r="C841" s="27">
        <v>952482083</v>
      </c>
      <c r="D841" s="27">
        <v>703636027</v>
      </c>
      <c r="E841" s="27">
        <v>643688213</v>
      </c>
      <c r="F841" s="27">
        <v>463741749</v>
      </c>
      <c r="G841" s="27">
        <v>459875082</v>
      </c>
      <c r="H841" s="39">
        <v>0.67580086228246672</v>
      </c>
      <c r="I841" s="39">
        <v>0.48687713635449037</v>
      </c>
    </row>
    <row r="842" spans="1:9" x14ac:dyDescent="0.35">
      <c r="A842" s="13" t="s">
        <v>945</v>
      </c>
      <c r="B842" s="24">
        <v>547398658</v>
      </c>
      <c r="C842" s="24">
        <v>952482083</v>
      </c>
      <c r="D842" s="24">
        <v>703636027</v>
      </c>
      <c r="E842" s="24">
        <v>643688213</v>
      </c>
      <c r="F842" s="24">
        <v>463741749</v>
      </c>
      <c r="G842" s="24">
        <v>459875082</v>
      </c>
      <c r="H842" s="36">
        <v>0.67580086228246672</v>
      </c>
      <c r="I842" s="36">
        <v>0.48687713635449037</v>
      </c>
    </row>
    <row r="843" spans="1:9" x14ac:dyDescent="0.35">
      <c r="A843" s="15" t="s">
        <v>963</v>
      </c>
      <c r="B843" s="25">
        <v>323629200</v>
      </c>
      <c r="C843" s="25">
        <v>899775056</v>
      </c>
      <c r="D843" s="25">
        <v>650929000</v>
      </c>
      <c r="E843" s="25">
        <v>599821546</v>
      </c>
      <c r="F843" s="25">
        <v>419875082</v>
      </c>
      <c r="G843" s="25">
        <v>419875082</v>
      </c>
      <c r="H843" s="37">
        <v>0.66663500171536205</v>
      </c>
      <c r="I843" s="37">
        <v>0.46664450097847565</v>
      </c>
    </row>
    <row r="844" spans="1:9" x14ac:dyDescent="0.35">
      <c r="A844" s="7" t="s">
        <v>1312</v>
      </c>
      <c r="B844" s="26">
        <v>323629200</v>
      </c>
      <c r="C844" s="26">
        <v>899775056</v>
      </c>
      <c r="D844" s="26">
        <v>650929000</v>
      </c>
      <c r="E844" s="26">
        <v>599821546</v>
      </c>
      <c r="F844" s="26">
        <v>419875082</v>
      </c>
      <c r="G844" s="26">
        <v>419875082</v>
      </c>
      <c r="H844" s="38">
        <v>0.66663500171536205</v>
      </c>
      <c r="I844" s="38">
        <v>0.46664450097847565</v>
      </c>
    </row>
    <row r="845" spans="1:9" x14ac:dyDescent="0.35">
      <c r="A845" s="5" t="s">
        <v>49</v>
      </c>
      <c r="B845" s="23">
        <v>323629200</v>
      </c>
      <c r="C845" s="23">
        <v>749775056</v>
      </c>
      <c r="D845" s="23">
        <v>500929000</v>
      </c>
      <c r="E845" s="23">
        <v>500929000</v>
      </c>
      <c r="F845" s="23">
        <v>320982536</v>
      </c>
      <c r="G845" s="23">
        <v>320982536</v>
      </c>
      <c r="H845" s="30">
        <v>0.66810571516265538</v>
      </c>
      <c r="I845" s="30">
        <v>0.42810511423575554</v>
      </c>
    </row>
    <row r="846" spans="1:9" x14ac:dyDescent="0.35">
      <c r="A846" s="5" t="s">
        <v>158</v>
      </c>
      <c r="B846" s="23">
        <v>0</v>
      </c>
      <c r="C846" s="23">
        <v>150000000</v>
      </c>
      <c r="D846" s="23">
        <v>150000000</v>
      </c>
      <c r="E846" s="23">
        <v>98892546</v>
      </c>
      <c r="F846" s="23">
        <v>98892546</v>
      </c>
      <c r="G846" s="23">
        <v>98892546</v>
      </c>
      <c r="H846" s="30">
        <v>0.65928363999999995</v>
      </c>
      <c r="I846" s="30">
        <v>0.65928363999999995</v>
      </c>
    </row>
    <row r="847" spans="1:9" x14ac:dyDescent="0.35">
      <c r="A847" s="15" t="s">
        <v>951</v>
      </c>
      <c r="B847" s="25">
        <v>223769458</v>
      </c>
      <c r="C847" s="25">
        <v>52707027</v>
      </c>
      <c r="D847" s="25">
        <v>52707027</v>
      </c>
      <c r="E847" s="25">
        <v>43866667</v>
      </c>
      <c r="F847" s="25">
        <v>43866667</v>
      </c>
      <c r="G847" s="25">
        <v>40000000</v>
      </c>
      <c r="H847" s="37">
        <v>0.83227359797774214</v>
      </c>
      <c r="I847" s="37">
        <v>0.83227359797774214</v>
      </c>
    </row>
    <row r="848" spans="1:9" x14ac:dyDescent="0.35">
      <c r="A848" s="7" t="s">
        <v>1313</v>
      </c>
      <c r="B848" s="26">
        <v>223769458</v>
      </c>
      <c r="C848" s="26">
        <v>52707027</v>
      </c>
      <c r="D848" s="26">
        <v>52707027</v>
      </c>
      <c r="E848" s="26">
        <v>43866667</v>
      </c>
      <c r="F848" s="26">
        <v>43866667</v>
      </c>
      <c r="G848" s="26">
        <v>40000000</v>
      </c>
      <c r="H848" s="38">
        <v>0.83227359797774214</v>
      </c>
      <c r="I848" s="38">
        <v>0.83227359797774214</v>
      </c>
    </row>
    <row r="849" spans="1:9" x14ac:dyDescent="0.35">
      <c r="A849" s="5" t="s">
        <v>49</v>
      </c>
      <c r="B849" s="23">
        <v>223769458</v>
      </c>
      <c r="C849" s="23">
        <v>52707027</v>
      </c>
      <c r="D849" s="23">
        <v>52707027</v>
      </c>
      <c r="E849" s="23">
        <v>43866667</v>
      </c>
      <c r="F849" s="23">
        <v>43866667</v>
      </c>
      <c r="G849" s="23">
        <v>40000000</v>
      </c>
      <c r="H849" s="30">
        <v>0.83227359797774214</v>
      </c>
      <c r="I849" s="30">
        <v>0.83227359797774214</v>
      </c>
    </row>
    <row r="850" spans="1:9" x14ac:dyDescent="0.35">
      <c r="A850" s="12" t="s">
        <v>1122</v>
      </c>
      <c r="B850" s="28">
        <v>7000000001</v>
      </c>
      <c r="C850" s="28">
        <v>10237877037.720001</v>
      </c>
      <c r="D850" s="28">
        <v>10131550766</v>
      </c>
      <c r="E850" s="28">
        <v>9829671080.2600002</v>
      </c>
      <c r="F850" s="28">
        <v>9829638875.4200001</v>
      </c>
      <c r="G850" s="28">
        <v>6125173576.6200008</v>
      </c>
      <c r="H850" s="40">
        <v>0.96012787065560323</v>
      </c>
      <c r="I850" s="40">
        <v>0.96012472499953794</v>
      </c>
    </row>
    <row r="851" spans="1:9" x14ac:dyDescent="0.35">
      <c r="A851" s="6" t="s">
        <v>933</v>
      </c>
      <c r="B851" s="27">
        <v>7000000001</v>
      </c>
      <c r="C851" s="27">
        <v>10237877037.720001</v>
      </c>
      <c r="D851" s="27">
        <v>10131550766</v>
      </c>
      <c r="E851" s="27">
        <v>9829671080.2600002</v>
      </c>
      <c r="F851" s="27">
        <v>9829638875.4200001</v>
      </c>
      <c r="G851" s="27">
        <v>6125173576.6200008</v>
      </c>
      <c r="H851" s="39">
        <v>0.96012787065560323</v>
      </c>
      <c r="I851" s="39">
        <v>0.96012472499953794</v>
      </c>
    </row>
    <row r="852" spans="1:9" x14ac:dyDescent="0.35">
      <c r="A852" s="13" t="s">
        <v>953</v>
      </c>
      <c r="B852" s="24">
        <v>7000000001</v>
      </c>
      <c r="C852" s="24">
        <v>10237877037.720001</v>
      </c>
      <c r="D852" s="24">
        <v>10131550766</v>
      </c>
      <c r="E852" s="24">
        <v>9829671080.2600002</v>
      </c>
      <c r="F852" s="24">
        <v>9829638875.4200001</v>
      </c>
      <c r="G852" s="24">
        <v>6125173576.6200008</v>
      </c>
      <c r="H852" s="36">
        <v>0.96012787065560323</v>
      </c>
      <c r="I852" s="36">
        <v>0.96012472499953794</v>
      </c>
    </row>
    <row r="853" spans="1:9" x14ac:dyDescent="0.35">
      <c r="A853" s="15" t="s">
        <v>970</v>
      </c>
      <c r="B853" s="25">
        <v>7000000001</v>
      </c>
      <c r="C853" s="25">
        <v>10237877037.720001</v>
      </c>
      <c r="D853" s="25">
        <v>10131550766</v>
      </c>
      <c r="E853" s="25">
        <v>9829671080.2600002</v>
      </c>
      <c r="F853" s="25">
        <v>9829638875.4200001</v>
      </c>
      <c r="G853" s="25">
        <v>6125173576.6200008</v>
      </c>
      <c r="H853" s="37">
        <v>0.96012787065560323</v>
      </c>
      <c r="I853" s="37">
        <v>0.96012472499953794</v>
      </c>
    </row>
    <row r="854" spans="1:9" x14ac:dyDescent="0.35">
      <c r="A854" s="7" t="s">
        <v>1182</v>
      </c>
      <c r="B854" s="26">
        <v>1450000000</v>
      </c>
      <c r="C854" s="26">
        <v>1455698219.72</v>
      </c>
      <c r="D854" s="26">
        <v>1349371948</v>
      </c>
      <c r="E854" s="26">
        <v>1196153137.5999999</v>
      </c>
      <c r="F854" s="26">
        <v>1196153137.5999999</v>
      </c>
      <c r="G854" s="26">
        <v>1148747637.5999999</v>
      </c>
      <c r="H854" s="38">
        <v>0.8217040602207214</v>
      </c>
      <c r="I854" s="38">
        <v>0.8217040602207214</v>
      </c>
    </row>
    <row r="855" spans="1:9" x14ac:dyDescent="0.35">
      <c r="A855" s="5" t="s">
        <v>49</v>
      </c>
      <c r="B855" s="23">
        <v>1449999999</v>
      </c>
      <c r="C855" s="23">
        <v>1449999999</v>
      </c>
      <c r="D855" s="23">
        <v>1349371948</v>
      </c>
      <c r="E855" s="23">
        <v>1196153137.5999999</v>
      </c>
      <c r="F855" s="23">
        <v>1196153137.5999999</v>
      </c>
      <c r="G855" s="23">
        <v>1148747637.5999999</v>
      </c>
      <c r="H855" s="30">
        <v>0.82493319891374695</v>
      </c>
      <c r="I855" s="30">
        <v>0.82493319891374695</v>
      </c>
    </row>
    <row r="856" spans="1:9" x14ac:dyDescent="0.35">
      <c r="A856" s="5" t="s">
        <v>244</v>
      </c>
      <c r="B856" s="23">
        <v>1</v>
      </c>
      <c r="C856" s="23">
        <v>1</v>
      </c>
      <c r="D856" s="23">
        <v>0</v>
      </c>
      <c r="E856" s="23">
        <v>0</v>
      </c>
      <c r="F856" s="23">
        <v>0</v>
      </c>
      <c r="G856" s="23">
        <v>0</v>
      </c>
      <c r="H856" s="30">
        <v>0</v>
      </c>
      <c r="I856" s="30">
        <v>0</v>
      </c>
    </row>
    <row r="857" spans="1:9" x14ac:dyDescent="0.35">
      <c r="A857" s="5" t="s">
        <v>241</v>
      </c>
      <c r="B857" s="23">
        <v>0</v>
      </c>
      <c r="C857" s="23">
        <v>25677.33</v>
      </c>
      <c r="D857" s="23">
        <v>0</v>
      </c>
      <c r="E857" s="23">
        <v>0</v>
      </c>
      <c r="F857" s="23">
        <v>0</v>
      </c>
      <c r="G857" s="23">
        <v>0</v>
      </c>
      <c r="H857" s="30">
        <v>0</v>
      </c>
      <c r="I857" s="30">
        <v>0</v>
      </c>
    </row>
    <row r="858" spans="1:9" x14ac:dyDescent="0.35">
      <c r="A858" s="5" t="s">
        <v>243</v>
      </c>
      <c r="B858" s="23">
        <v>0</v>
      </c>
      <c r="C858" s="23">
        <v>5672542.3899999997</v>
      </c>
      <c r="D858" s="23">
        <v>0</v>
      </c>
      <c r="E858" s="23">
        <v>0</v>
      </c>
      <c r="F858" s="23">
        <v>0</v>
      </c>
      <c r="G858" s="23">
        <v>0</v>
      </c>
      <c r="H858" s="30">
        <v>0</v>
      </c>
      <c r="I858" s="30">
        <v>0</v>
      </c>
    </row>
    <row r="859" spans="1:9" x14ac:dyDescent="0.35">
      <c r="A859" s="7" t="s">
        <v>1314</v>
      </c>
      <c r="B859" s="26">
        <v>200000000</v>
      </c>
      <c r="C859" s="26">
        <v>200000000</v>
      </c>
      <c r="D859" s="26">
        <v>200000000</v>
      </c>
      <c r="E859" s="26">
        <v>200000000</v>
      </c>
      <c r="F859" s="26">
        <v>200000000</v>
      </c>
      <c r="G859" s="26">
        <v>200000000</v>
      </c>
      <c r="H859" s="38">
        <v>1</v>
      </c>
      <c r="I859" s="38">
        <v>1</v>
      </c>
    </row>
    <row r="860" spans="1:9" x14ac:dyDescent="0.35">
      <c r="A860" s="5" t="s">
        <v>49</v>
      </c>
      <c r="B860" s="23">
        <v>200000000</v>
      </c>
      <c r="C860" s="23">
        <v>200000000</v>
      </c>
      <c r="D860" s="23">
        <v>200000000</v>
      </c>
      <c r="E860" s="23">
        <v>200000000</v>
      </c>
      <c r="F860" s="23">
        <v>200000000</v>
      </c>
      <c r="G860" s="23">
        <v>200000000</v>
      </c>
      <c r="H860" s="30">
        <v>1</v>
      </c>
      <c r="I860" s="30">
        <v>1</v>
      </c>
    </row>
    <row r="861" spans="1:9" x14ac:dyDescent="0.35">
      <c r="A861" s="7" t="s">
        <v>1315</v>
      </c>
      <c r="B861" s="26">
        <v>500000000</v>
      </c>
      <c r="C861" s="26">
        <v>3732178817</v>
      </c>
      <c r="D861" s="26">
        <v>3732178817</v>
      </c>
      <c r="E861" s="26">
        <v>3685103816.6599998</v>
      </c>
      <c r="F861" s="26">
        <v>3685103816.6599998</v>
      </c>
      <c r="G861" s="26">
        <v>500000000</v>
      </c>
      <c r="H861" s="38">
        <v>0.98738672431085717</v>
      </c>
      <c r="I861" s="38">
        <v>0.98738672431085717</v>
      </c>
    </row>
    <row r="862" spans="1:9" x14ac:dyDescent="0.35">
      <c r="A862" s="5" t="s">
        <v>49</v>
      </c>
      <c r="B862" s="23">
        <v>500000000</v>
      </c>
      <c r="C862" s="23">
        <v>3732178817</v>
      </c>
      <c r="D862" s="23">
        <v>3732178817</v>
      </c>
      <c r="E862" s="23">
        <v>3685103816.6599998</v>
      </c>
      <c r="F862" s="23">
        <v>3685103816.6599998</v>
      </c>
      <c r="G862" s="23">
        <v>500000000</v>
      </c>
      <c r="H862" s="30">
        <v>0.98738672431085717</v>
      </c>
      <c r="I862" s="30">
        <v>0.98738672431085717</v>
      </c>
    </row>
    <row r="863" spans="1:9" x14ac:dyDescent="0.35">
      <c r="A863" s="7" t="s">
        <v>1316</v>
      </c>
      <c r="B863" s="26">
        <v>100000000</v>
      </c>
      <c r="C863" s="26">
        <v>100000000</v>
      </c>
      <c r="D863" s="26">
        <v>100000000</v>
      </c>
      <c r="E863" s="26">
        <v>99996990</v>
      </c>
      <c r="F863" s="26">
        <v>99996990</v>
      </c>
      <c r="G863" s="26">
        <v>99996990</v>
      </c>
      <c r="H863" s="38">
        <v>0.99996989999999997</v>
      </c>
      <c r="I863" s="38">
        <v>0.99996989999999997</v>
      </c>
    </row>
    <row r="864" spans="1:9" x14ac:dyDescent="0.35">
      <c r="A864" s="5" t="s">
        <v>49</v>
      </c>
      <c r="B864" s="23">
        <v>100000000</v>
      </c>
      <c r="C864" s="23">
        <v>100000000</v>
      </c>
      <c r="D864" s="23">
        <v>100000000</v>
      </c>
      <c r="E864" s="23">
        <v>99996990</v>
      </c>
      <c r="F864" s="23">
        <v>99996990</v>
      </c>
      <c r="G864" s="23">
        <v>99996990</v>
      </c>
      <c r="H864" s="30">
        <v>0.99996989999999997</v>
      </c>
      <c r="I864" s="30">
        <v>0.99996989999999997</v>
      </c>
    </row>
    <row r="865" spans="1:9" x14ac:dyDescent="0.35">
      <c r="A865" s="7" t="s">
        <v>1317</v>
      </c>
      <c r="B865" s="26">
        <v>350000000</v>
      </c>
      <c r="C865" s="26">
        <v>350000000</v>
      </c>
      <c r="D865" s="26">
        <v>350000000</v>
      </c>
      <c r="E865" s="26">
        <v>350000000</v>
      </c>
      <c r="F865" s="26">
        <v>350000000</v>
      </c>
      <c r="G865" s="26">
        <v>350000000</v>
      </c>
      <c r="H865" s="38">
        <v>1</v>
      </c>
      <c r="I865" s="38">
        <v>1</v>
      </c>
    </row>
    <row r="866" spans="1:9" x14ac:dyDescent="0.35">
      <c r="A866" s="5" t="s">
        <v>49</v>
      </c>
      <c r="B866" s="23">
        <v>350000000</v>
      </c>
      <c r="C866" s="23">
        <v>350000000</v>
      </c>
      <c r="D866" s="23">
        <v>350000000</v>
      </c>
      <c r="E866" s="23">
        <v>350000000</v>
      </c>
      <c r="F866" s="23">
        <v>350000000</v>
      </c>
      <c r="G866" s="23">
        <v>350000000</v>
      </c>
      <c r="H866" s="30">
        <v>1</v>
      </c>
      <c r="I866" s="30">
        <v>1</v>
      </c>
    </row>
    <row r="867" spans="1:9" x14ac:dyDescent="0.35">
      <c r="A867" s="7" t="s">
        <v>1318</v>
      </c>
      <c r="B867" s="26">
        <v>100000000</v>
      </c>
      <c r="C867" s="26">
        <v>100000000</v>
      </c>
      <c r="D867" s="26">
        <v>100000000</v>
      </c>
      <c r="E867" s="26">
        <v>100000000</v>
      </c>
      <c r="F867" s="26">
        <v>100000000</v>
      </c>
      <c r="G867" s="26">
        <v>100000000</v>
      </c>
      <c r="H867" s="38">
        <v>1</v>
      </c>
      <c r="I867" s="38">
        <v>1</v>
      </c>
    </row>
    <row r="868" spans="1:9" x14ac:dyDescent="0.35">
      <c r="A868" s="5" t="s">
        <v>49</v>
      </c>
      <c r="B868" s="23">
        <v>100000000</v>
      </c>
      <c r="C868" s="23">
        <v>100000000</v>
      </c>
      <c r="D868" s="23">
        <v>100000000</v>
      </c>
      <c r="E868" s="23">
        <v>100000000</v>
      </c>
      <c r="F868" s="23">
        <v>100000000</v>
      </c>
      <c r="G868" s="23">
        <v>100000000</v>
      </c>
      <c r="H868" s="30">
        <v>1</v>
      </c>
      <c r="I868" s="30">
        <v>1</v>
      </c>
    </row>
    <row r="869" spans="1:9" x14ac:dyDescent="0.35">
      <c r="A869" s="7" t="s">
        <v>1319</v>
      </c>
      <c r="B869" s="26">
        <v>400000001</v>
      </c>
      <c r="C869" s="26">
        <v>400000001</v>
      </c>
      <c r="D869" s="26">
        <v>400000001</v>
      </c>
      <c r="E869" s="26">
        <v>400000000</v>
      </c>
      <c r="F869" s="26">
        <v>400000000</v>
      </c>
      <c r="G869" s="26">
        <v>400000000</v>
      </c>
      <c r="H869" s="38">
        <v>0.99999999750000002</v>
      </c>
      <c r="I869" s="38">
        <v>0.99999999750000002</v>
      </c>
    </row>
    <row r="870" spans="1:9" x14ac:dyDescent="0.35">
      <c r="A870" s="5" t="s">
        <v>49</v>
      </c>
      <c r="B870" s="23">
        <v>400000001</v>
      </c>
      <c r="C870" s="23">
        <v>400000001</v>
      </c>
      <c r="D870" s="23">
        <v>400000001</v>
      </c>
      <c r="E870" s="23">
        <v>400000000</v>
      </c>
      <c r="F870" s="23">
        <v>400000000</v>
      </c>
      <c r="G870" s="23">
        <v>400000000</v>
      </c>
      <c r="H870" s="30">
        <v>0.99999999750000002</v>
      </c>
      <c r="I870" s="30">
        <v>0.99999999750000002</v>
      </c>
    </row>
    <row r="871" spans="1:9" x14ac:dyDescent="0.35">
      <c r="A871" s="7" t="s">
        <v>1320</v>
      </c>
      <c r="B871" s="26">
        <v>100000000</v>
      </c>
      <c r="C871" s="26">
        <v>100000000</v>
      </c>
      <c r="D871" s="26">
        <v>100000000</v>
      </c>
      <c r="E871" s="26">
        <v>100000000</v>
      </c>
      <c r="F871" s="26">
        <v>100000000</v>
      </c>
      <c r="G871" s="26">
        <v>100000000</v>
      </c>
      <c r="H871" s="38">
        <v>1</v>
      </c>
      <c r="I871" s="38">
        <v>1</v>
      </c>
    </row>
    <row r="872" spans="1:9" x14ac:dyDescent="0.35">
      <c r="A872" s="5" t="s">
        <v>49</v>
      </c>
      <c r="B872" s="23">
        <v>100000000</v>
      </c>
      <c r="C872" s="23">
        <v>100000000</v>
      </c>
      <c r="D872" s="23">
        <v>100000000</v>
      </c>
      <c r="E872" s="23">
        <v>100000000</v>
      </c>
      <c r="F872" s="23">
        <v>100000000</v>
      </c>
      <c r="G872" s="23">
        <v>100000000</v>
      </c>
      <c r="H872" s="30">
        <v>1</v>
      </c>
      <c r="I872" s="30">
        <v>1</v>
      </c>
    </row>
    <row r="873" spans="1:9" x14ac:dyDescent="0.35">
      <c r="A873" s="7" t="s">
        <v>1321</v>
      </c>
      <c r="B873" s="26">
        <v>250000000</v>
      </c>
      <c r="C873" s="26">
        <v>250000000</v>
      </c>
      <c r="D873" s="26">
        <v>250000000</v>
      </c>
      <c r="E873" s="26">
        <v>250000000</v>
      </c>
      <c r="F873" s="26">
        <v>250000000</v>
      </c>
      <c r="G873" s="26">
        <v>250000000</v>
      </c>
      <c r="H873" s="38">
        <v>1</v>
      </c>
      <c r="I873" s="38">
        <v>1</v>
      </c>
    </row>
    <row r="874" spans="1:9" x14ac:dyDescent="0.35">
      <c r="A874" s="5" t="s">
        <v>49</v>
      </c>
      <c r="B874" s="23">
        <v>250000000</v>
      </c>
      <c r="C874" s="23">
        <v>250000000</v>
      </c>
      <c r="D874" s="23">
        <v>250000000</v>
      </c>
      <c r="E874" s="23">
        <v>250000000</v>
      </c>
      <c r="F874" s="23">
        <v>250000000</v>
      </c>
      <c r="G874" s="23">
        <v>250000000</v>
      </c>
      <c r="H874" s="30">
        <v>1</v>
      </c>
      <c r="I874" s="30">
        <v>1</v>
      </c>
    </row>
    <row r="875" spans="1:9" x14ac:dyDescent="0.35">
      <c r="A875" s="7" t="s">
        <v>1322</v>
      </c>
      <c r="B875" s="26">
        <v>200000000</v>
      </c>
      <c r="C875" s="26">
        <v>200000000</v>
      </c>
      <c r="D875" s="26">
        <v>200000000</v>
      </c>
      <c r="E875" s="26">
        <v>200000000</v>
      </c>
      <c r="F875" s="26">
        <v>200000000</v>
      </c>
      <c r="G875" s="26">
        <v>200000000</v>
      </c>
      <c r="H875" s="38">
        <v>1</v>
      </c>
      <c r="I875" s="38">
        <v>1</v>
      </c>
    </row>
    <row r="876" spans="1:9" x14ac:dyDescent="0.35">
      <c r="A876" s="5" t="s">
        <v>49</v>
      </c>
      <c r="B876" s="23">
        <v>200000000</v>
      </c>
      <c r="C876" s="23">
        <v>200000000</v>
      </c>
      <c r="D876" s="23">
        <v>200000000</v>
      </c>
      <c r="E876" s="23">
        <v>200000000</v>
      </c>
      <c r="F876" s="23">
        <v>200000000</v>
      </c>
      <c r="G876" s="23">
        <v>200000000</v>
      </c>
      <c r="H876" s="30">
        <v>1</v>
      </c>
      <c r="I876" s="30">
        <v>1</v>
      </c>
    </row>
    <row r="877" spans="1:9" x14ac:dyDescent="0.35">
      <c r="A877" s="7" t="s">
        <v>1323</v>
      </c>
      <c r="B877" s="26">
        <v>200000000</v>
      </c>
      <c r="C877" s="26">
        <v>200000000</v>
      </c>
      <c r="D877" s="26">
        <v>200000000</v>
      </c>
      <c r="E877" s="26">
        <v>200000000</v>
      </c>
      <c r="F877" s="26">
        <v>200000000</v>
      </c>
      <c r="G877" s="26">
        <v>200000000</v>
      </c>
      <c r="H877" s="38">
        <v>1</v>
      </c>
      <c r="I877" s="38">
        <v>1</v>
      </c>
    </row>
    <row r="878" spans="1:9" x14ac:dyDescent="0.35">
      <c r="A878" s="5" t="s">
        <v>49</v>
      </c>
      <c r="B878" s="23">
        <v>200000000</v>
      </c>
      <c r="C878" s="23">
        <v>200000000</v>
      </c>
      <c r="D878" s="23">
        <v>200000000</v>
      </c>
      <c r="E878" s="23">
        <v>200000000</v>
      </c>
      <c r="F878" s="23">
        <v>200000000</v>
      </c>
      <c r="G878" s="23">
        <v>200000000</v>
      </c>
      <c r="H878" s="30">
        <v>1</v>
      </c>
      <c r="I878" s="30">
        <v>1</v>
      </c>
    </row>
    <row r="879" spans="1:9" x14ac:dyDescent="0.35">
      <c r="A879" s="7" t="s">
        <v>1324</v>
      </c>
      <c r="B879" s="26">
        <v>150000000</v>
      </c>
      <c r="C879" s="26">
        <v>150000000</v>
      </c>
      <c r="D879" s="26">
        <v>150000000</v>
      </c>
      <c r="E879" s="26">
        <v>150000000</v>
      </c>
      <c r="F879" s="26">
        <v>150000000</v>
      </c>
      <c r="G879" s="26">
        <v>150000000</v>
      </c>
      <c r="H879" s="38">
        <v>1</v>
      </c>
      <c r="I879" s="38">
        <v>1</v>
      </c>
    </row>
    <row r="880" spans="1:9" x14ac:dyDescent="0.35">
      <c r="A880" s="5" t="s">
        <v>49</v>
      </c>
      <c r="B880" s="23">
        <v>150000000</v>
      </c>
      <c r="C880" s="23">
        <v>150000000</v>
      </c>
      <c r="D880" s="23">
        <v>150000000</v>
      </c>
      <c r="E880" s="23">
        <v>150000000</v>
      </c>
      <c r="F880" s="23">
        <v>150000000</v>
      </c>
      <c r="G880" s="23">
        <v>150000000</v>
      </c>
      <c r="H880" s="30">
        <v>1</v>
      </c>
      <c r="I880" s="30">
        <v>1</v>
      </c>
    </row>
    <row r="881" spans="1:9" x14ac:dyDescent="0.35">
      <c r="A881" s="7" t="s">
        <v>1325</v>
      </c>
      <c r="B881" s="26">
        <v>100000000</v>
      </c>
      <c r="C881" s="26">
        <v>100000000</v>
      </c>
      <c r="D881" s="26">
        <v>100000000</v>
      </c>
      <c r="E881" s="26">
        <v>100000000</v>
      </c>
      <c r="F881" s="26">
        <v>100000000</v>
      </c>
      <c r="G881" s="26">
        <v>100000000</v>
      </c>
      <c r="H881" s="38">
        <v>1</v>
      </c>
      <c r="I881" s="38">
        <v>1</v>
      </c>
    </row>
    <row r="882" spans="1:9" x14ac:dyDescent="0.35">
      <c r="A882" s="5" t="s">
        <v>49</v>
      </c>
      <c r="B882" s="23">
        <v>100000000</v>
      </c>
      <c r="C882" s="23">
        <v>100000000</v>
      </c>
      <c r="D882" s="23">
        <v>100000000</v>
      </c>
      <c r="E882" s="23">
        <v>100000000</v>
      </c>
      <c r="F882" s="23">
        <v>100000000</v>
      </c>
      <c r="G882" s="23">
        <v>100000000</v>
      </c>
      <c r="H882" s="30">
        <v>1</v>
      </c>
      <c r="I882" s="30">
        <v>1</v>
      </c>
    </row>
    <row r="883" spans="1:9" x14ac:dyDescent="0.35">
      <c r="A883" s="7" t="s">
        <v>1326</v>
      </c>
      <c r="B883" s="26">
        <v>100000000</v>
      </c>
      <c r="C883" s="26">
        <v>100000000</v>
      </c>
      <c r="D883" s="26">
        <v>100000000</v>
      </c>
      <c r="E883" s="26">
        <v>0</v>
      </c>
      <c r="F883" s="26">
        <v>0</v>
      </c>
      <c r="G883" s="26">
        <v>0</v>
      </c>
      <c r="H883" s="38">
        <v>0</v>
      </c>
      <c r="I883" s="38">
        <v>0</v>
      </c>
    </row>
    <row r="884" spans="1:9" x14ac:dyDescent="0.35">
      <c r="A884" s="5" t="s">
        <v>49</v>
      </c>
      <c r="B884" s="23">
        <v>100000000</v>
      </c>
      <c r="C884" s="23">
        <v>100000000</v>
      </c>
      <c r="D884" s="23">
        <v>100000000</v>
      </c>
      <c r="E884" s="23">
        <v>0</v>
      </c>
      <c r="F884" s="23">
        <v>0</v>
      </c>
      <c r="G884" s="23">
        <v>0</v>
      </c>
      <c r="H884" s="30">
        <v>0</v>
      </c>
      <c r="I884" s="30">
        <v>0</v>
      </c>
    </row>
    <row r="885" spans="1:9" x14ac:dyDescent="0.35">
      <c r="A885" s="7" t="s">
        <v>1327</v>
      </c>
      <c r="B885" s="26">
        <v>350000000</v>
      </c>
      <c r="C885" s="26">
        <v>350000000</v>
      </c>
      <c r="D885" s="26">
        <v>350000000</v>
      </c>
      <c r="E885" s="26">
        <v>350000000</v>
      </c>
      <c r="F885" s="26">
        <v>350000000</v>
      </c>
      <c r="G885" s="26">
        <v>350000000</v>
      </c>
      <c r="H885" s="38">
        <v>1</v>
      </c>
      <c r="I885" s="38">
        <v>1</v>
      </c>
    </row>
    <row r="886" spans="1:9" x14ac:dyDescent="0.35">
      <c r="A886" s="5" t="s">
        <v>49</v>
      </c>
      <c r="B886" s="23">
        <v>350000000</v>
      </c>
      <c r="C886" s="23">
        <v>350000000</v>
      </c>
      <c r="D886" s="23">
        <v>350000000</v>
      </c>
      <c r="E886" s="23">
        <v>350000000</v>
      </c>
      <c r="F886" s="23">
        <v>350000000</v>
      </c>
      <c r="G886" s="23">
        <v>350000000</v>
      </c>
      <c r="H886" s="30">
        <v>1</v>
      </c>
      <c r="I886" s="30">
        <v>1</v>
      </c>
    </row>
    <row r="887" spans="1:9" x14ac:dyDescent="0.35">
      <c r="A887" s="7" t="s">
        <v>1328</v>
      </c>
      <c r="B887" s="26">
        <v>250000000</v>
      </c>
      <c r="C887" s="26">
        <v>250000000</v>
      </c>
      <c r="D887" s="26">
        <v>250000000</v>
      </c>
      <c r="E887" s="26">
        <v>250000000</v>
      </c>
      <c r="F887" s="26">
        <v>250000000</v>
      </c>
      <c r="G887" s="26">
        <v>250000000</v>
      </c>
      <c r="H887" s="38">
        <v>1</v>
      </c>
      <c r="I887" s="38">
        <v>1</v>
      </c>
    </row>
    <row r="888" spans="1:9" x14ac:dyDescent="0.35">
      <c r="A888" s="5" t="s">
        <v>49</v>
      </c>
      <c r="B888" s="23">
        <v>250000000</v>
      </c>
      <c r="C888" s="23">
        <v>250000000</v>
      </c>
      <c r="D888" s="23">
        <v>250000000</v>
      </c>
      <c r="E888" s="23">
        <v>250000000</v>
      </c>
      <c r="F888" s="23">
        <v>250000000</v>
      </c>
      <c r="G888" s="23">
        <v>250000000</v>
      </c>
      <c r="H888" s="30">
        <v>1</v>
      </c>
      <c r="I888" s="30">
        <v>1</v>
      </c>
    </row>
    <row r="889" spans="1:9" x14ac:dyDescent="0.35">
      <c r="A889" s="7" t="s">
        <v>1329</v>
      </c>
      <c r="B889" s="26">
        <v>1400000000</v>
      </c>
      <c r="C889" s="26">
        <v>1400000000</v>
      </c>
      <c r="D889" s="26">
        <v>1400000000</v>
      </c>
      <c r="E889" s="26">
        <v>1399155087</v>
      </c>
      <c r="F889" s="26">
        <v>1399122882.1600001</v>
      </c>
      <c r="G889" s="26">
        <v>1126797924.52</v>
      </c>
      <c r="H889" s="38">
        <v>0.99939649071428571</v>
      </c>
      <c r="I889" s="38">
        <v>0.99937348725714292</v>
      </c>
    </row>
    <row r="890" spans="1:9" x14ac:dyDescent="0.35">
      <c r="A890" s="5" t="s">
        <v>49</v>
      </c>
      <c r="B890" s="23">
        <v>1400000000</v>
      </c>
      <c r="C890" s="23">
        <v>1400000000</v>
      </c>
      <c r="D890" s="23">
        <v>1400000000</v>
      </c>
      <c r="E890" s="23">
        <v>1399155087</v>
      </c>
      <c r="F890" s="23">
        <v>1399122882.1600001</v>
      </c>
      <c r="G890" s="23">
        <v>1126797924.52</v>
      </c>
      <c r="H890" s="30">
        <v>0.99939649071428571</v>
      </c>
      <c r="I890" s="30">
        <v>0.99937348725714292</v>
      </c>
    </row>
    <row r="891" spans="1:9" x14ac:dyDescent="0.35">
      <c r="A891" s="7" t="s">
        <v>1330</v>
      </c>
      <c r="B891" s="26">
        <v>400000000</v>
      </c>
      <c r="C891" s="26">
        <v>400000000</v>
      </c>
      <c r="D891" s="26">
        <v>400000000</v>
      </c>
      <c r="E891" s="26">
        <v>399262049</v>
      </c>
      <c r="F891" s="26">
        <v>399262049</v>
      </c>
      <c r="G891" s="26">
        <v>199631024.5</v>
      </c>
      <c r="H891" s="38">
        <v>0.99815512250000005</v>
      </c>
      <c r="I891" s="38">
        <v>0.99815512250000005</v>
      </c>
    </row>
    <row r="892" spans="1:9" x14ac:dyDescent="0.35">
      <c r="A892" s="5" t="s">
        <v>49</v>
      </c>
      <c r="B892" s="23">
        <v>400000000</v>
      </c>
      <c r="C892" s="23">
        <v>400000000</v>
      </c>
      <c r="D892" s="23">
        <v>400000000</v>
      </c>
      <c r="E892" s="23">
        <v>399262049</v>
      </c>
      <c r="F892" s="23">
        <v>399262049</v>
      </c>
      <c r="G892" s="23">
        <v>199631024.5</v>
      </c>
      <c r="H892" s="30">
        <v>0.99815512250000005</v>
      </c>
      <c r="I892" s="30">
        <v>0.99815512250000005</v>
      </c>
    </row>
    <row r="893" spans="1:9" x14ac:dyDescent="0.35">
      <c r="A893" s="7" t="s">
        <v>1331</v>
      </c>
      <c r="B893" s="26">
        <v>200000000</v>
      </c>
      <c r="C893" s="26">
        <v>200000000</v>
      </c>
      <c r="D893" s="26">
        <v>200000000</v>
      </c>
      <c r="E893" s="26">
        <v>200000000</v>
      </c>
      <c r="F893" s="26">
        <v>200000000</v>
      </c>
      <c r="G893" s="26">
        <v>200000000</v>
      </c>
      <c r="H893" s="38">
        <v>1</v>
      </c>
      <c r="I893" s="38">
        <v>1</v>
      </c>
    </row>
    <row r="894" spans="1:9" x14ac:dyDescent="0.35">
      <c r="A894" s="5" t="s">
        <v>49</v>
      </c>
      <c r="B894" s="23">
        <v>200000000</v>
      </c>
      <c r="C894" s="23">
        <v>200000000</v>
      </c>
      <c r="D894" s="23">
        <v>200000000</v>
      </c>
      <c r="E894" s="23">
        <v>200000000</v>
      </c>
      <c r="F894" s="23">
        <v>200000000</v>
      </c>
      <c r="G894" s="23">
        <v>200000000</v>
      </c>
      <c r="H894" s="30">
        <v>1</v>
      </c>
      <c r="I894" s="30">
        <v>1</v>
      </c>
    </row>
    <row r="895" spans="1:9" x14ac:dyDescent="0.35">
      <c r="A895" s="7" t="s">
        <v>1332</v>
      </c>
      <c r="B895" s="26">
        <v>200000000</v>
      </c>
      <c r="C895" s="26">
        <v>200000000</v>
      </c>
      <c r="D895" s="26">
        <v>200000000</v>
      </c>
      <c r="E895" s="26">
        <v>200000000</v>
      </c>
      <c r="F895" s="26">
        <v>200000000</v>
      </c>
      <c r="G895" s="26">
        <v>200000000</v>
      </c>
      <c r="H895" s="38">
        <v>1</v>
      </c>
      <c r="I895" s="38">
        <v>1</v>
      </c>
    </row>
    <row r="896" spans="1:9" x14ac:dyDescent="0.35">
      <c r="A896" s="5" t="s">
        <v>49</v>
      </c>
      <c r="B896" s="23">
        <v>200000000</v>
      </c>
      <c r="C896" s="23">
        <v>200000000</v>
      </c>
      <c r="D896" s="23">
        <v>200000000</v>
      </c>
      <c r="E896" s="23">
        <v>200000000</v>
      </c>
      <c r="F896" s="23">
        <v>200000000</v>
      </c>
      <c r="G896" s="23">
        <v>200000000</v>
      </c>
      <c r="H896" s="30">
        <v>1</v>
      </c>
      <c r="I896" s="30">
        <v>1</v>
      </c>
    </row>
    <row r="897" spans="1:9" x14ac:dyDescent="0.35">
      <c r="A897" s="12" t="s">
        <v>1123</v>
      </c>
      <c r="B897" s="28">
        <v>217213422103</v>
      </c>
      <c r="C897" s="28">
        <v>253653570968.48996</v>
      </c>
      <c r="D897" s="28">
        <v>225567758213.64999</v>
      </c>
      <c r="E897" s="28">
        <v>223681702562.60001</v>
      </c>
      <c r="F897" s="28">
        <v>203535659187.24002</v>
      </c>
      <c r="G897" s="28">
        <v>200902723314.28</v>
      </c>
      <c r="H897" s="40">
        <v>0.88183935951915615</v>
      </c>
      <c r="I897" s="40">
        <v>0.80241590295814991</v>
      </c>
    </row>
    <row r="898" spans="1:9" x14ac:dyDescent="0.35">
      <c r="A898" s="6" t="s">
        <v>906</v>
      </c>
      <c r="B898" s="27">
        <v>207591018690</v>
      </c>
      <c r="C898" s="27">
        <v>242060073355.42993</v>
      </c>
      <c r="D898" s="27">
        <v>215395257509.82001</v>
      </c>
      <c r="E898" s="27">
        <v>214586308314.60001</v>
      </c>
      <c r="F898" s="27">
        <v>195541077175.24002</v>
      </c>
      <c r="G898" s="27">
        <v>193729340020.67999</v>
      </c>
      <c r="H898" s="39">
        <v>0.88650022013135266</v>
      </c>
      <c r="I898" s="39">
        <v>0.80782044913337048</v>
      </c>
    </row>
    <row r="899" spans="1:9" x14ac:dyDescent="0.35">
      <c r="A899" s="13" t="s">
        <v>971</v>
      </c>
      <c r="B899" s="24">
        <v>207591018690</v>
      </c>
      <c r="C899" s="24">
        <v>242060073355.42993</v>
      </c>
      <c r="D899" s="24">
        <v>215395257509.82001</v>
      </c>
      <c r="E899" s="24">
        <v>214586308314.60001</v>
      </c>
      <c r="F899" s="24">
        <v>195541077175.24002</v>
      </c>
      <c r="G899" s="24">
        <v>193729340020.67999</v>
      </c>
      <c r="H899" s="36">
        <v>0.88650022013135266</v>
      </c>
      <c r="I899" s="36">
        <v>0.80782044913337048</v>
      </c>
    </row>
    <row r="900" spans="1:9" x14ac:dyDescent="0.35">
      <c r="A900" s="15" t="s">
        <v>972</v>
      </c>
      <c r="B900" s="25">
        <v>135747230501</v>
      </c>
      <c r="C900" s="25">
        <v>154522317469.03995</v>
      </c>
      <c r="D900" s="25">
        <v>142681618218.82001</v>
      </c>
      <c r="E900" s="25">
        <v>142036560684.82001</v>
      </c>
      <c r="F900" s="25">
        <v>137567815140.82001</v>
      </c>
      <c r="G900" s="25">
        <v>136175956929.04001</v>
      </c>
      <c r="H900" s="37">
        <v>0.91919771209280765</v>
      </c>
      <c r="I900" s="37">
        <v>0.89027797016041432</v>
      </c>
    </row>
    <row r="901" spans="1:9" x14ac:dyDescent="0.35">
      <c r="A901" s="7" t="s">
        <v>1333</v>
      </c>
      <c r="B901" s="26">
        <v>124100368557</v>
      </c>
      <c r="C901" s="26">
        <v>136655418816.03999</v>
      </c>
      <c r="D901" s="26">
        <v>134153685008.82001</v>
      </c>
      <c r="E901" s="26">
        <v>134153685008.82001</v>
      </c>
      <c r="F901" s="26">
        <v>131269264911.82001</v>
      </c>
      <c r="G901" s="26">
        <v>131269264911.82001</v>
      </c>
      <c r="H901" s="38">
        <v>0.9816931239983413</v>
      </c>
      <c r="I901" s="38">
        <v>0.96058587393837191</v>
      </c>
    </row>
    <row r="902" spans="1:9" x14ac:dyDescent="0.35">
      <c r="A902" s="5" t="s">
        <v>49</v>
      </c>
      <c r="B902" s="23">
        <v>1065000000</v>
      </c>
      <c r="C902" s="23">
        <v>1065000000</v>
      </c>
      <c r="D902" s="23">
        <v>1065000000</v>
      </c>
      <c r="E902" s="23">
        <v>1065000000</v>
      </c>
      <c r="F902" s="23">
        <v>1065000000</v>
      </c>
      <c r="G902" s="23">
        <v>1065000000</v>
      </c>
      <c r="H902" s="30">
        <v>1</v>
      </c>
      <c r="I902" s="30">
        <v>1</v>
      </c>
    </row>
    <row r="903" spans="1:9" x14ac:dyDescent="0.35">
      <c r="A903" s="5" t="s">
        <v>310</v>
      </c>
      <c r="B903" s="23">
        <v>84153724369</v>
      </c>
      <c r="C903" s="23">
        <v>84153724369</v>
      </c>
      <c r="D903" s="23">
        <v>82935450196</v>
      </c>
      <c r="E903" s="23">
        <v>82935450196</v>
      </c>
      <c r="F903" s="23">
        <v>82267521461</v>
      </c>
      <c r="G903" s="23">
        <v>82267521461</v>
      </c>
      <c r="H903" s="30">
        <v>0.98552322927909797</v>
      </c>
      <c r="I903" s="30">
        <v>0.97758622185597732</v>
      </c>
    </row>
    <row r="904" spans="1:9" x14ac:dyDescent="0.35">
      <c r="A904" s="5" t="s">
        <v>300</v>
      </c>
      <c r="B904" s="23">
        <v>30218854950</v>
      </c>
      <c r="C904" s="23">
        <v>30921644080</v>
      </c>
      <c r="D904" s="23">
        <v>29672371906</v>
      </c>
      <c r="E904" s="23">
        <v>29672371906</v>
      </c>
      <c r="F904" s="23">
        <v>27455880544</v>
      </c>
      <c r="G904" s="23">
        <v>27455880544</v>
      </c>
      <c r="H904" s="30">
        <v>0.95959877906983526</v>
      </c>
      <c r="I904" s="30">
        <v>0.88791787632528751</v>
      </c>
    </row>
    <row r="905" spans="1:9" x14ac:dyDescent="0.35">
      <c r="A905" s="5" t="s">
        <v>302</v>
      </c>
      <c r="B905" s="23">
        <v>8662789238</v>
      </c>
      <c r="C905" s="23">
        <v>7064084448</v>
      </c>
      <c r="D905" s="23">
        <v>7051812122</v>
      </c>
      <c r="E905" s="23">
        <v>7051812122</v>
      </c>
      <c r="F905" s="23">
        <v>7051812122</v>
      </c>
      <c r="G905" s="23">
        <v>7051812122</v>
      </c>
      <c r="H905" s="30">
        <v>0.99826271527607879</v>
      </c>
      <c r="I905" s="30">
        <v>0.99826271527607879</v>
      </c>
    </row>
    <row r="906" spans="1:9" x14ac:dyDescent="0.35">
      <c r="A906" s="5" t="s">
        <v>98</v>
      </c>
      <c r="B906" s="23">
        <v>0</v>
      </c>
      <c r="C906" s="23">
        <v>2244425947</v>
      </c>
      <c r="D906" s="23">
        <v>2244425947</v>
      </c>
      <c r="E906" s="23">
        <v>2244425947</v>
      </c>
      <c r="F906" s="23">
        <v>2244425947</v>
      </c>
      <c r="G906" s="23">
        <v>2244425947</v>
      </c>
      <c r="H906" s="30">
        <v>1</v>
      </c>
      <c r="I906" s="30">
        <v>1</v>
      </c>
    </row>
    <row r="907" spans="1:9" x14ac:dyDescent="0.35">
      <c r="A907" s="5" t="s">
        <v>315</v>
      </c>
      <c r="B907" s="23">
        <v>0</v>
      </c>
      <c r="C907" s="23">
        <v>7366501810.0100002</v>
      </c>
      <c r="D907" s="23">
        <v>7344586675.8199997</v>
      </c>
      <c r="E907" s="23">
        <v>7344586675.8199997</v>
      </c>
      <c r="F907" s="23">
        <v>7344586675.8199997</v>
      </c>
      <c r="G907" s="23">
        <v>7344586675.8199997</v>
      </c>
      <c r="H907" s="30">
        <v>0.99702502833024198</v>
      </c>
      <c r="I907" s="30">
        <v>0.99702502833024198</v>
      </c>
    </row>
    <row r="908" spans="1:9" x14ac:dyDescent="0.35">
      <c r="A908" s="5" t="s">
        <v>317</v>
      </c>
      <c r="B908" s="23">
        <v>0</v>
      </c>
      <c r="C908" s="23">
        <v>85897823</v>
      </c>
      <c r="D908" s="23">
        <v>85897823</v>
      </c>
      <c r="E908" s="23">
        <v>85897823</v>
      </c>
      <c r="F908" s="23">
        <v>85897823</v>
      </c>
      <c r="G908" s="23">
        <v>85897823</v>
      </c>
      <c r="H908" s="30">
        <v>1</v>
      </c>
      <c r="I908" s="30">
        <v>1</v>
      </c>
    </row>
    <row r="909" spans="1:9" x14ac:dyDescent="0.35">
      <c r="A909" s="5" t="s">
        <v>322</v>
      </c>
      <c r="B909" s="23">
        <v>0</v>
      </c>
      <c r="C909" s="23">
        <v>3490071405.0300002</v>
      </c>
      <c r="D909" s="23">
        <v>3490071405</v>
      </c>
      <c r="E909" s="23">
        <v>3490071405</v>
      </c>
      <c r="F909" s="23">
        <v>3490071405</v>
      </c>
      <c r="G909" s="23">
        <v>3490071405</v>
      </c>
      <c r="H909" s="30">
        <v>0.9999999999914041</v>
      </c>
      <c r="I909" s="30">
        <v>0.9999999999914041</v>
      </c>
    </row>
    <row r="910" spans="1:9" x14ac:dyDescent="0.35">
      <c r="A910" s="5" t="s">
        <v>324</v>
      </c>
      <c r="B910" s="23">
        <v>0</v>
      </c>
      <c r="C910" s="23">
        <v>89171393</v>
      </c>
      <c r="D910" s="23">
        <v>89171393</v>
      </c>
      <c r="E910" s="23">
        <v>89171393</v>
      </c>
      <c r="F910" s="23">
        <v>89171393</v>
      </c>
      <c r="G910" s="23">
        <v>89171393</v>
      </c>
      <c r="H910" s="30">
        <v>1</v>
      </c>
      <c r="I910" s="30">
        <v>1</v>
      </c>
    </row>
    <row r="911" spans="1:9" x14ac:dyDescent="0.35">
      <c r="A911" s="5" t="s">
        <v>323</v>
      </c>
      <c r="B911" s="23">
        <v>0</v>
      </c>
      <c r="C911" s="23">
        <v>174897541</v>
      </c>
      <c r="D911" s="23">
        <v>174897541</v>
      </c>
      <c r="E911" s="23">
        <v>174897541</v>
      </c>
      <c r="F911" s="23">
        <v>174897541</v>
      </c>
      <c r="G911" s="23">
        <v>174897541</v>
      </c>
      <c r="H911" s="30">
        <v>1</v>
      </c>
      <c r="I911" s="30">
        <v>1</v>
      </c>
    </row>
    <row r="912" spans="1:9" x14ac:dyDescent="0.35">
      <c r="A912" s="7" t="s">
        <v>1334</v>
      </c>
      <c r="B912" s="26">
        <v>614293334</v>
      </c>
      <c r="C912" s="26">
        <v>864293334</v>
      </c>
      <c r="D912" s="26">
        <v>389066812</v>
      </c>
      <c r="E912" s="26">
        <v>0</v>
      </c>
      <c r="F912" s="26">
        <v>0</v>
      </c>
      <c r="G912" s="26">
        <v>0</v>
      </c>
      <c r="H912" s="38">
        <v>0</v>
      </c>
      <c r="I912" s="38">
        <v>0</v>
      </c>
    </row>
    <row r="913" spans="1:9" x14ac:dyDescent="0.35">
      <c r="A913" s="5" t="s">
        <v>300</v>
      </c>
      <c r="B913" s="23">
        <v>584293334</v>
      </c>
      <c r="C913" s="23">
        <v>584293334</v>
      </c>
      <c r="D913" s="23">
        <v>389066812</v>
      </c>
      <c r="E913" s="23">
        <v>0</v>
      </c>
      <c r="F913" s="23">
        <v>0</v>
      </c>
      <c r="G913" s="23">
        <v>0</v>
      </c>
      <c r="H913" s="30">
        <v>0</v>
      </c>
      <c r="I913" s="30">
        <v>0</v>
      </c>
    </row>
    <row r="914" spans="1:9" x14ac:dyDescent="0.35">
      <c r="A914" s="5" t="s">
        <v>304</v>
      </c>
      <c r="B914" s="23">
        <v>30000000</v>
      </c>
      <c r="C914" s="23">
        <v>30000000</v>
      </c>
      <c r="D914" s="23">
        <v>0</v>
      </c>
      <c r="E914" s="23">
        <v>0</v>
      </c>
      <c r="F914" s="23">
        <v>0</v>
      </c>
      <c r="G914" s="23">
        <v>0</v>
      </c>
      <c r="H914" s="30">
        <v>0</v>
      </c>
      <c r="I914" s="30">
        <v>0</v>
      </c>
    </row>
    <row r="915" spans="1:9" x14ac:dyDescent="0.35">
      <c r="A915" s="5" t="s">
        <v>158</v>
      </c>
      <c r="B915" s="23">
        <v>0</v>
      </c>
      <c r="C915" s="23">
        <v>250000000</v>
      </c>
      <c r="D915" s="23">
        <v>0</v>
      </c>
      <c r="E915" s="23">
        <v>0</v>
      </c>
      <c r="F915" s="23">
        <v>0</v>
      </c>
      <c r="G915" s="23">
        <v>0</v>
      </c>
      <c r="H915" s="30">
        <v>0</v>
      </c>
      <c r="I915" s="30">
        <v>0</v>
      </c>
    </row>
    <row r="916" spans="1:9" x14ac:dyDescent="0.35">
      <c r="A916" s="7" t="s">
        <v>1335</v>
      </c>
      <c r="B916" s="26">
        <v>7532568610</v>
      </c>
      <c r="C916" s="26">
        <v>8502605319</v>
      </c>
      <c r="D916" s="26">
        <v>2100000000</v>
      </c>
      <c r="E916" s="26">
        <v>1948000000</v>
      </c>
      <c r="F916" s="26">
        <v>1768000000</v>
      </c>
      <c r="G916" s="26">
        <v>778000000</v>
      </c>
      <c r="H916" s="38">
        <v>0.22910624766352278</v>
      </c>
      <c r="I916" s="38">
        <v>0.2079362658465648</v>
      </c>
    </row>
    <row r="917" spans="1:9" x14ac:dyDescent="0.35">
      <c r="A917" s="5" t="s">
        <v>49</v>
      </c>
      <c r="B917" s="23">
        <v>7532568610</v>
      </c>
      <c r="C917" s="23">
        <v>8502605319</v>
      </c>
      <c r="D917" s="23">
        <v>2100000000</v>
      </c>
      <c r="E917" s="23">
        <v>1948000000</v>
      </c>
      <c r="F917" s="23">
        <v>1768000000</v>
      </c>
      <c r="G917" s="23">
        <v>778000000</v>
      </c>
      <c r="H917" s="30">
        <v>0.22910624766352278</v>
      </c>
      <c r="I917" s="30">
        <v>0.2079362658465648</v>
      </c>
    </row>
    <row r="918" spans="1:9" x14ac:dyDescent="0.35">
      <c r="A918" s="7" t="s">
        <v>1336</v>
      </c>
      <c r="B918" s="26">
        <v>1500000000</v>
      </c>
      <c r="C918" s="26">
        <v>6000000000</v>
      </c>
      <c r="D918" s="26">
        <v>4530550229</v>
      </c>
      <c r="E918" s="26">
        <v>4530550229</v>
      </c>
      <c r="F918" s="26">
        <v>4530550229</v>
      </c>
      <c r="G918" s="26">
        <v>4128692017.2200003</v>
      </c>
      <c r="H918" s="38">
        <v>0.75509170483333332</v>
      </c>
      <c r="I918" s="38">
        <v>0.75509170483333332</v>
      </c>
    </row>
    <row r="919" spans="1:9" x14ac:dyDescent="0.35">
      <c r="A919" s="5" t="s">
        <v>49</v>
      </c>
      <c r="B919" s="23">
        <v>385172897</v>
      </c>
      <c r="C919" s="23">
        <v>385172897</v>
      </c>
      <c r="D919" s="23">
        <v>385172897</v>
      </c>
      <c r="E919" s="23">
        <v>385172897</v>
      </c>
      <c r="F919" s="23">
        <v>385172897</v>
      </c>
      <c r="G919" s="23">
        <v>385172897</v>
      </c>
      <c r="H919" s="30">
        <v>1</v>
      </c>
      <c r="I919" s="30">
        <v>1</v>
      </c>
    </row>
    <row r="920" spans="1:9" x14ac:dyDescent="0.35">
      <c r="A920" s="5" t="s">
        <v>82</v>
      </c>
      <c r="B920" s="23">
        <v>1114827103</v>
      </c>
      <c r="C920" s="23">
        <v>1114827103</v>
      </c>
      <c r="D920" s="23">
        <v>1114827103</v>
      </c>
      <c r="E920" s="23">
        <v>1114827103</v>
      </c>
      <c r="F920" s="23">
        <v>1114827103</v>
      </c>
      <c r="G920" s="23">
        <v>1114827103</v>
      </c>
      <c r="H920" s="30">
        <v>1</v>
      </c>
      <c r="I920" s="30">
        <v>1</v>
      </c>
    </row>
    <row r="921" spans="1:9" x14ac:dyDescent="0.35">
      <c r="A921" s="5" t="s">
        <v>98</v>
      </c>
      <c r="B921" s="23">
        <v>0</v>
      </c>
      <c r="C921" s="23">
        <v>2503583168.7800002</v>
      </c>
      <c r="D921" s="23">
        <v>2503483168.7800002</v>
      </c>
      <c r="E921" s="23">
        <v>2503483168.7800002</v>
      </c>
      <c r="F921" s="23">
        <v>2503483168.7800002</v>
      </c>
      <c r="G921" s="23">
        <v>2294006488</v>
      </c>
      <c r="H921" s="30">
        <v>0.99996005724864789</v>
      </c>
      <c r="I921" s="30">
        <v>0.99996005724864789</v>
      </c>
    </row>
    <row r="922" spans="1:9" x14ac:dyDescent="0.35">
      <c r="A922" s="5" t="s">
        <v>101</v>
      </c>
      <c r="B922" s="23">
        <v>0</v>
      </c>
      <c r="C922" s="23">
        <v>607512675.67999995</v>
      </c>
      <c r="D922" s="23">
        <v>334685529.22000003</v>
      </c>
      <c r="E922" s="23">
        <v>334685529.22000003</v>
      </c>
      <c r="F922" s="23">
        <v>334685529.22000003</v>
      </c>
      <c r="G922" s="23">
        <v>334685529.22000003</v>
      </c>
      <c r="H922" s="30">
        <v>0.55091118690713814</v>
      </c>
      <c r="I922" s="30">
        <v>0.55091118690713814</v>
      </c>
    </row>
    <row r="923" spans="1:9" x14ac:dyDescent="0.35">
      <c r="A923" s="5" t="s">
        <v>318</v>
      </c>
      <c r="B923" s="23">
        <v>0</v>
      </c>
      <c r="C923" s="23">
        <v>30916522</v>
      </c>
      <c r="D923" s="23">
        <v>0</v>
      </c>
      <c r="E923" s="23">
        <v>0</v>
      </c>
      <c r="F923" s="23">
        <v>0</v>
      </c>
      <c r="G923" s="23">
        <v>0</v>
      </c>
      <c r="H923" s="30">
        <v>0</v>
      </c>
      <c r="I923" s="30">
        <v>0</v>
      </c>
    </row>
    <row r="924" spans="1:9" x14ac:dyDescent="0.35">
      <c r="A924" s="5" t="s">
        <v>319</v>
      </c>
      <c r="B924" s="23">
        <v>0</v>
      </c>
      <c r="C924" s="23">
        <v>106762948.18000001</v>
      </c>
      <c r="D924" s="23">
        <v>0</v>
      </c>
      <c r="E924" s="23">
        <v>0</v>
      </c>
      <c r="F924" s="23">
        <v>0</v>
      </c>
      <c r="G924" s="23">
        <v>0</v>
      </c>
      <c r="H924" s="30">
        <v>0</v>
      </c>
      <c r="I924" s="30">
        <v>0</v>
      </c>
    </row>
    <row r="925" spans="1:9" x14ac:dyDescent="0.35">
      <c r="A925" s="5" t="s">
        <v>316</v>
      </c>
      <c r="B925" s="23">
        <v>0</v>
      </c>
      <c r="C925" s="23">
        <v>1251224685.3599999</v>
      </c>
      <c r="D925" s="23">
        <v>192381531</v>
      </c>
      <c r="E925" s="23">
        <v>192381531</v>
      </c>
      <c r="F925" s="23">
        <v>192381531</v>
      </c>
      <c r="G925" s="23">
        <v>0</v>
      </c>
      <c r="H925" s="30">
        <v>0.1537545840095445</v>
      </c>
      <c r="I925" s="30">
        <v>0.1537545840095445</v>
      </c>
    </row>
    <row r="926" spans="1:9" x14ac:dyDescent="0.35">
      <c r="A926" s="7" t="s">
        <v>1337</v>
      </c>
      <c r="B926" s="26">
        <v>2000000000</v>
      </c>
      <c r="C926" s="26">
        <v>2500000000</v>
      </c>
      <c r="D926" s="26">
        <v>1508316169</v>
      </c>
      <c r="E926" s="26">
        <v>1404325447</v>
      </c>
      <c r="F926" s="26">
        <v>0</v>
      </c>
      <c r="G926" s="26">
        <v>0</v>
      </c>
      <c r="H926" s="38">
        <v>0.56173017879999998</v>
      </c>
      <c r="I926" s="38">
        <v>0</v>
      </c>
    </row>
    <row r="927" spans="1:9" x14ac:dyDescent="0.35">
      <c r="A927" s="5" t="s">
        <v>49</v>
      </c>
      <c r="B927" s="23">
        <v>1800000000</v>
      </c>
      <c r="C927" s="23">
        <v>1800000000</v>
      </c>
      <c r="D927" s="23">
        <v>1408316169</v>
      </c>
      <c r="E927" s="23">
        <v>1304325447</v>
      </c>
      <c r="F927" s="23">
        <v>0</v>
      </c>
      <c r="G927" s="23">
        <v>0</v>
      </c>
      <c r="H927" s="30">
        <v>0.7246252483333333</v>
      </c>
      <c r="I927" s="30">
        <v>0</v>
      </c>
    </row>
    <row r="928" spans="1:9" x14ac:dyDescent="0.35">
      <c r="A928" s="5" t="s">
        <v>303</v>
      </c>
      <c r="B928" s="23">
        <v>200000000</v>
      </c>
      <c r="C928" s="23">
        <v>200000000</v>
      </c>
      <c r="D928" s="23">
        <v>0</v>
      </c>
      <c r="E928" s="23">
        <v>0</v>
      </c>
      <c r="F928" s="23">
        <v>0</v>
      </c>
      <c r="G928" s="23">
        <v>0</v>
      </c>
      <c r="H928" s="30">
        <v>0</v>
      </c>
      <c r="I928" s="30">
        <v>0</v>
      </c>
    </row>
    <row r="929" spans="1:9" x14ac:dyDescent="0.35">
      <c r="A929" s="5" t="s">
        <v>98</v>
      </c>
      <c r="B929" s="23">
        <v>0</v>
      </c>
      <c r="C929" s="23">
        <v>500000000</v>
      </c>
      <c r="D929" s="23">
        <v>100000000</v>
      </c>
      <c r="E929" s="23">
        <v>100000000</v>
      </c>
      <c r="F929" s="23">
        <v>0</v>
      </c>
      <c r="G929" s="23">
        <v>0</v>
      </c>
      <c r="H929" s="30">
        <v>0.2</v>
      </c>
      <c r="I929" s="30">
        <v>0</v>
      </c>
    </row>
    <row r="930" spans="1:9" x14ac:dyDescent="0.35">
      <c r="A930" s="15" t="s">
        <v>973</v>
      </c>
      <c r="B930" s="25">
        <v>68146852263</v>
      </c>
      <c r="C930" s="25">
        <v>81900629378.429993</v>
      </c>
      <c r="D930" s="25">
        <v>70670753731</v>
      </c>
      <c r="E930" s="25">
        <v>70666701859</v>
      </c>
      <c r="F930" s="25">
        <v>56101656263.639999</v>
      </c>
      <c r="G930" s="25">
        <v>56101656263.639999</v>
      </c>
      <c r="H930" s="37">
        <v>0.86283466189835345</v>
      </c>
      <c r="I930" s="37">
        <v>0.68499664397469673</v>
      </c>
    </row>
    <row r="931" spans="1:9" x14ac:dyDescent="0.35">
      <c r="A931" s="7" t="s">
        <v>1338</v>
      </c>
      <c r="B931" s="26">
        <v>67946852263</v>
      </c>
      <c r="C931" s="26">
        <v>81673629378.429993</v>
      </c>
      <c r="D931" s="26">
        <v>70443753731</v>
      </c>
      <c r="E931" s="26">
        <v>70439701859</v>
      </c>
      <c r="F931" s="26">
        <v>56101656263.639999</v>
      </c>
      <c r="G931" s="26">
        <v>56101656263.639999</v>
      </c>
      <c r="H931" s="38">
        <v>0.8624534307471724</v>
      </c>
      <c r="I931" s="38">
        <v>0.68690049273672227</v>
      </c>
    </row>
    <row r="932" spans="1:9" x14ac:dyDescent="0.35">
      <c r="A932" s="5" t="s">
        <v>306</v>
      </c>
      <c r="B932" s="23">
        <v>67546852263</v>
      </c>
      <c r="C932" s="23">
        <v>67546852263</v>
      </c>
      <c r="D932" s="23">
        <v>60419022115</v>
      </c>
      <c r="E932" s="23">
        <v>60414970243</v>
      </c>
      <c r="F932" s="23">
        <v>51594799320.639999</v>
      </c>
      <c r="G932" s="23">
        <v>51594799320.639999</v>
      </c>
      <c r="H932" s="30">
        <v>0.89441577540532391</v>
      </c>
      <c r="I932" s="30">
        <v>0.76383721212871347</v>
      </c>
    </row>
    <row r="933" spans="1:9" x14ac:dyDescent="0.35">
      <c r="A933" s="5" t="s">
        <v>309</v>
      </c>
      <c r="B933" s="23">
        <v>400000000</v>
      </c>
      <c r="C933" s="23">
        <v>400000000</v>
      </c>
      <c r="D933" s="23">
        <v>0</v>
      </c>
      <c r="E933" s="23">
        <v>0</v>
      </c>
      <c r="F933" s="23">
        <v>0</v>
      </c>
      <c r="G933" s="23">
        <v>0</v>
      </c>
      <c r="H933" s="30">
        <v>0</v>
      </c>
      <c r="I933" s="30">
        <v>0</v>
      </c>
    </row>
    <row r="934" spans="1:9" x14ac:dyDescent="0.35">
      <c r="A934" s="5" t="s">
        <v>320</v>
      </c>
      <c r="B934" s="23">
        <v>0</v>
      </c>
      <c r="C934" s="23">
        <v>1536214274</v>
      </c>
      <c r="D934" s="23">
        <v>692700367</v>
      </c>
      <c r="E934" s="23">
        <v>692700367</v>
      </c>
      <c r="F934" s="23">
        <v>0</v>
      </c>
      <c r="G934" s="23">
        <v>0</v>
      </c>
      <c r="H934" s="30">
        <v>0.45091389835634349</v>
      </c>
      <c r="I934" s="30">
        <v>0</v>
      </c>
    </row>
    <row r="935" spans="1:9" x14ac:dyDescent="0.35">
      <c r="A935" s="5" t="s">
        <v>313</v>
      </c>
      <c r="B935" s="23">
        <v>0</v>
      </c>
      <c r="C935" s="23">
        <v>12190562841.43</v>
      </c>
      <c r="D935" s="23">
        <v>9332031249</v>
      </c>
      <c r="E935" s="23">
        <v>9332031249</v>
      </c>
      <c r="F935" s="23">
        <v>4506856943</v>
      </c>
      <c r="G935" s="23">
        <v>4506856943</v>
      </c>
      <c r="H935" s="30">
        <v>0.76551274706404915</v>
      </c>
      <c r="I935" s="30">
        <v>0.36970048074263717</v>
      </c>
    </row>
    <row r="936" spans="1:9" x14ac:dyDescent="0.35">
      <c r="A936" s="7" t="s">
        <v>1339</v>
      </c>
      <c r="B936" s="26">
        <v>200000000</v>
      </c>
      <c r="C936" s="26">
        <v>227000000</v>
      </c>
      <c r="D936" s="26">
        <v>227000000</v>
      </c>
      <c r="E936" s="26">
        <v>227000000</v>
      </c>
      <c r="F936" s="26">
        <v>0</v>
      </c>
      <c r="G936" s="26">
        <v>0</v>
      </c>
      <c r="H936" s="38">
        <v>1</v>
      </c>
      <c r="I936" s="38">
        <v>0</v>
      </c>
    </row>
    <row r="937" spans="1:9" x14ac:dyDescent="0.35">
      <c r="A937" s="5" t="s">
        <v>49</v>
      </c>
      <c r="B937" s="23">
        <v>200000000</v>
      </c>
      <c r="C937" s="23">
        <v>200000000</v>
      </c>
      <c r="D937" s="23">
        <v>200000000</v>
      </c>
      <c r="E937" s="23">
        <v>200000000</v>
      </c>
      <c r="F937" s="23">
        <v>0</v>
      </c>
      <c r="G937" s="23">
        <v>0</v>
      </c>
      <c r="H937" s="30">
        <v>1</v>
      </c>
      <c r="I937" s="30">
        <v>0</v>
      </c>
    </row>
    <row r="938" spans="1:9" x14ac:dyDescent="0.35">
      <c r="A938" s="5" t="s">
        <v>98</v>
      </c>
      <c r="B938" s="23">
        <v>0</v>
      </c>
      <c r="C938" s="23">
        <v>27000000</v>
      </c>
      <c r="D938" s="23">
        <v>27000000</v>
      </c>
      <c r="E938" s="23">
        <v>27000000</v>
      </c>
      <c r="F938" s="23">
        <v>0</v>
      </c>
      <c r="G938" s="23">
        <v>0</v>
      </c>
      <c r="H938" s="30">
        <v>1</v>
      </c>
      <c r="I938" s="30">
        <v>0</v>
      </c>
    </row>
    <row r="939" spans="1:9" x14ac:dyDescent="0.35">
      <c r="A939" s="15" t="s">
        <v>977</v>
      </c>
      <c r="B939" s="25">
        <v>3253180252</v>
      </c>
      <c r="C939" s="25">
        <v>5193370833.96</v>
      </c>
      <c r="D939" s="25">
        <v>1620300000</v>
      </c>
      <c r="E939" s="25">
        <v>1497377935</v>
      </c>
      <c r="F939" s="25">
        <v>1496204602</v>
      </c>
      <c r="G939" s="25">
        <v>1168624602</v>
      </c>
      <c r="H939" s="37">
        <v>0.28832486315217232</v>
      </c>
      <c r="I939" s="37">
        <v>0.28809893416741206</v>
      </c>
    </row>
    <row r="940" spans="1:9" x14ac:dyDescent="0.35">
      <c r="A940" s="7" t="s">
        <v>1340</v>
      </c>
      <c r="B940" s="26">
        <v>3253180252</v>
      </c>
      <c r="C940" s="26">
        <v>5193370833.96</v>
      </c>
      <c r="D940" s="26">
        <v>1620300000</v>
      </c>
      <c r="E940" s="26">
        <v>1497377935</v>
      </c>
      <c r="F940" s="26">
        <v>1496204602</v>
      </c>
      <c r="G940" s="26">
        <v>1168624602</v>
      </c>
      <c r="H940" s="38">
        <v>0.28832486315217232</v>
      </c>
      <c r="I940" s="38">
        <v>0.28809893416741206</v>
      </c>
    </row>
    <row r="941" spans="1:9" x14ac:dyDescent="0.35">
      <c r="A941" s="5" t="s">
        <v>49</v>
      </c>
      <c r="B941" s="23">
        <v>1000000000</v>
      </c>
      <c r="C941" s="23">
        <v>1000000000</v>
      </c>
      <c r="D941" s="23">
        <v>820300000</v>
      </c>
      <c r="E941" s="23">
        <v>715543332</v>
      </c>
      <c r="F941" s="23">
        <v>714369999</v>
      </c>
      <c r="G941" s="23">
        <v>386789999</v>
      </c>
      <c r="H941" s="30">
        <v>0.71554333199999998</v>
      </c>
      <c r="I941" s="30">
        <v>0.71436999899999998</v>
      </c>
    </row>
    <row r="942" spans="1:9" x14ac:dyDescent="0.35">
      <c r="A942" s="5" t="s">
        <v>311</v>
      </c>
      <c r="B942" s="23">
        <v>2253180252</v>
      </c>
      <c r="C942" s="23">
        <v>2711375681</v>
      </c>
      <c r="D942" s="23">
        <v>0</v>
      </c>
      <c r="E942" s="23">
        <v>0</v>
      </c>
      <c r="F942" s="23">
        <v>0</v>
      </c>
      <c r="G942" s="23">
        <v>0</v>
      </c>
      <c r="H942" s="30">
        <v>0</v>
      </c>
      <c r="I942" s="30">
        <v>0</v>
      </c>
    </row>
    <row r="943" spans="1:9" x14ac:dyDescent="0.35">
      <c r="A943" s="5" t="s">
        <v>98</v>
      </c>
      <c r="B943" s="23">
        <v>0</v>
      </c>
      <c r="C943" s="23">
        <v>800000000</v>
      </c>
      <c r="D943" s="23">
        <v>800000000</v>
      </c>
      <c r="E943" s="23">
        <v>781834603</v>
      </c>
      <c r="F943" s="23">
        <v>781834603</v>
      </c>
      <c r="G943" s="23">
        <v>781834603</v>
      </c>
      <c r="H943" s="30">
        <v>0.97729325374999998</v>
      </c>
      <c r="I943" s="30">
        <v>0.97729325374999998</v>
      </c>
    </row>
    <row r="944" spans="1:9" x14ac:dyDescent="0.35">
      <c r="A944" s="5" t="s">
        <v>312</v>
      </c>
      <c r="B944" s="23">
        <v>0</v>
      </c>
      <c r="C944" s="23">
        <v>681995152.96000004</v>
      </c>
      <c r="D944" s="23">
        <v>0</v>
      </c>
      <c r="E944" s="23">
        <v>0</v>
      </c>
      <c r="F944" s="23">
        <v>0</v>
      </c>
      <c r="G944" s="23">
        <v>0</v>
      </c>
      <c r="H944" s="30">
        <v>0</v>
      </c>
      <c r="I944" s="30">
        <v>0</v>
      </c>
    </row>
    <row r="945" spans="1:9" x14ac:dyDescent="0.35">
      <c r="A945" s="15" t="s">
        <v>988</v>
      </c>
      <c r="B945" s="25">
        <v>150000000</v>
      </c>
      <c r="C945" s="25">
        <v>150000000</v>
      </c>
      <c r="D945" s="25">
        <v>132783333</v>
      </c>
      <c r="E945" s="25">
        <v>130383333</v>
      </c>
      <c r="F945" s="25">
        <v>130116666</v>
      </c>
      <c r="G945" s="25">
        <v>130116666</v>
      </c>
      <c r="H945" s="37">
        <v>0.86922222000000005</v>
      </c>
      <c r="I945" s="37">
        <v>0.86744443999999998</v>
      </c>
    </row>
    <row r="946" spans="1:9" x14ac:dyDescent="0.35">
      <c r="A946" s="7" t="s">
        <v>1341</v>
      </c>
      <c r="B946" s="26">
        <v>150000000</v>
      </c>
      <c r="C946" s="26">
        <v>150000000</v>
      </c>
      <c r="D946" s="26">
        <v>132783333</v>
      </c>
      <c r="E946" s="26">
        <v>130383333</v>
      </c>
      <c r="F946" s="26">
        <v>130116666</v>
      </c>
      <c r="G946" s="26">
        <v>130116666</v>
      </c>
      <c r="H946" s="38">
        <v>0.86922222000000005</v>
      </c>
      <c r="I946" s="38">
        <v>0.86744443999999998</v>
      </c>
    </row>
    <row r="947" spans="1:9" x14ac:dyDescent="0.35">
      <c r="A947" s="5" t="s">
        <v>49</v>
      </c>
      <c r="B947" s="23">
        <v>150000000</v>
      </c>
      <c r="C947" s="23">
        <v>150000000</v>
      </c>
      <c r="D947" s="23">
        <v>132783333</v>
      </c>
      <c r="E947" s="23">
        <v>130383333</v>
      </c>
      <c r="F947" s="23">
        <v>130116666</v>
      </c>
      <c r="G947" s="23">
        <v>130116666</v>
      </c>
      <c r="H947" s="30">
        <v>0.86922222000000005</v>
      </c>
      <c r="I947" s="30">
        <v>0.86744443999999998</v>
      </c>
    </row>
    <row r="948" spans="1:9" x14ac:dyDescent="0.35">
      <c r="A948" s="15" t="s">
        <v>987</v>
      </c>
      <c r="B948" s="25">
        <v>293755674</v>
      </c>
      <c r="C948" s="25">
        <v>293755674</v>
      </c>
      <c r="D948" s="25">
        <v>289802227</v>
      </c>
      <c r="E948" s="25">
        <v>255284502.78</v>
      </c>
      <c r="F948" s="25">
        <v>245284502.78</v>
      </c>
      <c r="G948" s="25">
        <v>152985560</v>
      </c>
      <c r="H948" s="37">
        <v>0.86903684039137918</v>
      </c>
      <c r="I948" s="37">
        <v>0.83499494474445457</v>
      </c>
    </row>
    <row r="949" spans="1:9" x14ac:dyDescent="0.35">
      <c r="A949" s="7" t="s">
        <v>1342</v>
      </c>
      <c r="B949" s="26">
        <v>293755674</v>
      </c>
      <c r="C949" s="26">
        <v>293755674</v>
      </c>
      <c r="D949" s="26">
        <v>289802227</v>
      </c>
      <c r="E949" s="26">
        <v>255284502.78</v>
      </c>
      <c r="F949" s="26">
        <v>245284502.78</v>
      </c>
      <c r="G949" s="26">
        <v>152985560</v>
      </c>
      <c r="H949" s="38">
        <v>0.86903684039137918</v>
      </c>
      <c r="I949" s="38">
        <v>0.83499494474445457</v>
      </c>
    </row>
    <row r="950" spans="1:9" x14ac:dyDescent="0.35">
      <c r="A950" s="5" t="s">
        <v>49</v>
      </c>
      <c r="B950" s="23">
        <v>293755674</v>
      </c>
      <c r="C950" s="23">
        <v>293755674</v>
      </c>
      <c r="D950" s="23">
        <v>289802227</v>
      </c>
      <c r="E950" s="23">
        <v>255284502.78</v>
      </c>
      <c r="F950" s="23">
        <v>245284502.78</v>
      </c>
      <c r="G950" s="23">
        <v>152985560</v>
      </c>
      <c r="H950" s="30">
        <v>0.86903684039137918</v>
      </c>
      <c r="I950" s="30">
        <v>0.83499494474445457</v>
      </c>
    </row>
    <row r="951" spans="1:9" x14ac:dyDescent="0.35">
      <c r="A951" s="6" t="s">
        <v>909</v>
      </c>
      <c r="B951" s="27">
        <v>1085173163</v>
      </c>
      <c r="C951" s="27">
        <v>2232500816</v>
      </c>
      <c r="D951" s="27">
        <v>2232500816</v>
      </c>
      <c r="E951" s="27">
        <v>2232500816</v>
      </c>
      <c r="F951" s="27">
        <v>2123983500</v>
      </c>
      <c r="G951" s="27">
        <v>2123937608</v>
      </c>
      <c r="H951" s="39">
        <v>1</v>
      </c>
      <c r="I951" s="39">
        <v>0.95139203747551959</v>
      </c>
    </row>
    <row r="952" spans="1:9" x14ac:dyDescent="0.35">
      <c r="A952" s="13" t="s">
        <v>975</v>
      </c>
      <c r="B952" s="24">
        <v>1085173163</v>
      </c>
      <c r="C952" s="24">
        <v>2232500816</v>
      </c>
      <c r="D952" s="24">
        <v>2232500816</v>
      </c>
      <c r="E952" s="24">
        <v>2232500816</v>
      </c>
      <c r="F952" s="24">
        <v>2123983500</v>
      </c>
      <c r="G952" s="24">
        <v>2123937608</v>
      </c>
      <c r="H952" s="36">
        <v>1</v>
      </c>
      <c r="I952" s="36">
        <v>0.95139203747551959</v>
      </c>
    </row>
    <row r="953" spans="1:9" x14ac:dyDescent="0.35">
      <c r="A953" s="15" t="s">
        <v>976</v>
      </c>
      <c r="B953" s="25">
        <v>1085173163</v>
      </c>
      <c r="C953" s="25">
        <v>2232500816</v>
      </c>
      <c r="D953" s="25">
        <v>2232500816</v>
      </c>
      <c r="E953" s="25">
        <v>2232500816</v>
      </c>
      <c r="F953" s="25">
        <v>2123983500</v>
      </c>
      <c r="G953" s="25">
        <v>2123937608</v>
      </c>
      <c r="H953" s="37">
        <v>1</v>
      </c>
      <c r="I953" s="37">
        <v>0.95139203747551959</v>
      </c>
    </row>
    <row r="954" spans="1:9" x14ac:dyDescent="0.35">
      <c r="A954" s="7" t="s">
        <v>1343</v>
      </c>
      <c r="B954" s="26">
        <v>1085173163</v>
      </c>
      <c r="C954" s="26">
        <v>2232500816</v>
      </c>
      <c r="D954" s="26">
        <v>2232500816</v>
      </c>
      <c r="E954" s="26">
        <v>2232500816</v>
      </c>
      <c r="F954" s="26">
        <v>2123983500</v>
      </c>
      <c r="G954" s="26">
        <v>2123937608</v>
      </c>
      <c r="H954" s="38">
        <v>1</v>
      </c>
      <c r="I954" s="38">
        <v>0.95139203747551959</v>
      </c>
    </row>
    <row r="955" spans="1:9" x14ac:dyDescent="0.35">
      <c r="A955" s="5" t="s">
        <v>49</v>
      </c>
      <c r="B955" s="23">
        <v>1000000000</v>
      </c>
      <c r="C955" s="23">
        <v>1000000000</v>
      </c>
      <c r="D955" s="23">
        <v>1000000000</v>
      </c>
      <c r="E955" s="23">
        <v>1000000000</v>
      </c>
      <c r="F955" s="23">
        <v>976655847</v>
      </c>
      <c r="G955" s="23">
        <v>976655847</v>
      </c>
      <c r="H955" s="30">
        <v>1</v>
      </c>
      <c r="I955" s="30">
        <v>0.97665584699999997</v>
      </c>
    </row>
    <row r="956" spans="1:9" x14ac:dyDescent="0.35">
      <c r="A956" s="5" t="s">
        <v>308</v>
      </c>
      <c r="B956" s="23">
        <v>65173163</v>
      </c>
      <c r="C956" s="23">
        <v>65173163</v>
      </c>
      <c r="D956" s="23">
        <v>65173163</v>
      </c>
      <c r="E956" s="23">
        <v>65173163</v>
      </c>
      <c r="F956" s="23">
        <v>0</v>
      </c>
      <c r="G956" s="23">
        <v>0</v>
      </c>
      <c r="H956" s="30">
        <v>1</v>
      </c>
      <c r="I956" s="30">
        <v>0</v>
      </c>
    </row>
    <row r="957" spans="1:9" x14ac:dyDescent="0.35">
      <c r="A957" s="5" t="s">
        <v>307</v>
      </c>
      <c r="B957" s="23">
        <v>20000000</v>
      </c>
      <c r="C957" s="23">
        <v>20000000</v>
      </c>
      <c r="D957" s="23">
        <v>20000000</v>
      </c>
      <c r="E957" s="23">
        <v>20000000</v>
      </c>
      <c r="F957" s="23">
        <v>0</v>
      </c>
      <c r="G957" s="23">
        <v>0</v>
      </c>
      <c r="H957" s="30">
        <v>1</v>
      </c>
      <c r="I957" s="30">
        <v>0</v>
      </c>
    </row>
    <row r="958" spans="1:9" x14ac:dyDescent="0.35">
      <c r="A958" s="5" t="s">
        <v>98</v>
      </c>
      <c r="B958" s="23">
        <v>0</v>
      </c>
      <c r="C958" s="23">
        <v>1147327653</v>
      </c>
      <c r="D958" s="23">
        <v>1147327653</v>
      </c>
      <c r="E958" s="23">
        <v>1147327653</v>
      </c>
      <c r="F958" s="23">
        <v>1147327653</v>
      </c>
      <c r="G958" s="23">
        <v>1147281761</v>
      </c>
      <c r="H958" s="30">
        <v>1</v>
      </c>
      <c r="I958" s="30">
        <v>1</v>
      </c>
    </row>
    <row r="959" spans="1:9" x14ac:dyDescent="0.35">
      <c r="A959" s="6" t="s">
        <v>958</v>
      </c>
      <c r="B959" s="27">
        <v>4499830250</v>
      </c>
      <c r="C959" s="27">
        <v>4823596797.0599995</v>
      </c>
      <c r="D959" s="27">
        <v>4200310686</v>
      </c>
      <c r="E959" s="27">
        <v>4164542698</v>
      </c>
      <c r="F959" s="27">
        <v>3481704444</v>
      </c>
      <c r="G959" s="27">
        <v>2859204444</v>
      </c>
      <c r="H959" s="39">
        <v>0.86336874187707902</v>
      </c>
      <c r="I959" s="39">
        <v>0.72180669124793184</v>
      </c>
    </row>
    <row r="960" spans="1:9" x14ac:dyDescent="0.35">
      <c r="A960" s="13" t="s">
        <v>959</v>
      </c>
      <c r="B960" s="24">
        <v>2922000000</v>
      </c>
      <c r="C960" s="24">
        <v>3230856520.0599999</v>
      </c>
      <c r="D960" s="24">
        <v>2622480436</v>
      </c>
      <c r="E960" s="24">
        <v>2586712448</v>
      </c>
      <c r="F960" s="24">
        <v>2338874194</v>
      </c>
      <c r="G960" s="24">
        <v>2223874194</v>
      </c>
      <c r="H960" s="36">
        <v>0.80062745960379644</v>
      </c>
      <c r="I960" s="36">
        <v>0.72391769163322828</v>
      </c>
    </row>
    <row r="961" spans="1:9" x14ac:dyDescent="0.35">
      <c r="A961" s="15" t="s">
        <v>974</v>
      </c>
      <c r="B961" s="25">
        <v>2276000000</v>
      </c>
      <c r="C961" s="25">
        <v>2353949323.8899999</v>
      </c>
      <c r="D961" s="25">
        <v>2353700436</v>
      </c>
      <c r="E961" s="25">
        <v>2342222448</v>
      </c>
      <c r="F961" s="25">
        <v>2094384194.0000002</v>
      </c>
      <c r="G961" s="25">
        <v>2094384194.0000002</v>
      </c>
      <c r="H961" s="37">
        <v>0.99501821225674447</v>
      </c>
      <c r="I961" s="37">
        <v>0.88973206548853934</v>
      </c>
    </row>
    <row r="962" spans="1:9" x14ac:dyDescent="0.35">
      <c r="A962" s="7" t="s">
        <v>1344</v>
      </c>
      <c r="B962" s="26">
        <v>2276000000</v>
      </c>
      <c r="C962" s="26">
        <v>2353949323.8899999</v>
      </c>
      <c r="D962" s="26">
        <v>2353700436</v>
      </c>
      <c r="E962" s="26">
        <v>2342222448</v>
      </c>
      <c r="F962" s="26">
        <v>2094384194.0000002</v>
      </c>
      <c r="G962" s="26">
        <v>2094384194.0000002</v>
      </c>
      <c r="H962" s="38">
        <v>0.99501821225674447</v>
      </c>
      <c r="I962" s="38">
        <v>0.88973206548853934</v>
      </c>
    </row>
    <row r="963" spans="1:9" x14ac:dyDescent="0.35">
      <c r="A963" s="5" t="s">
        <v>49</v>
      </c>
      <c r="B963" s="23">
        <v>1250000000</v>
      </c>
      <c r="C963" s="23">
        <v>1250000000</v>
      </c>
      <c r="D963" s="23">
        <v>1250000000</v>
      </c>
      <c r="E963" s="23">
        <v>1249863333</v>
      </c>
      <c r="F963" s="23">
        <v>1245863333</v>
      </c>
      <c r="G963" s="23">
        <v>1245863333</v>
      </c>
      <c r="H963" s="30">
        <v>0.99989066640000002</v>
      </c>
      <c r="I963" s="30">
        <v>0.99669066640000004</v>
      </c>
    </row>
    <row r="964" spans="1:9" x14ac:dyDescent="0.35">
      <c r="A964" s="5" t="s">
        <v>83</v>
      </c>
      <c r="B964" s="23">
        <v>1026000000</v>
      </c>
      <c r="C964" s="23">
        <v>1026000000</v>
      </c>
      <c r="D964" s="23">
        <v>1025751112.11</v>
      </c>
      <c r="E964" s="23">
        <v>1014409798.11</v>
      </c>
      <c r="F964" s="23">
        <v>770571544.11000001</v>
      </c>
      <c r="G964" s="23">
        <v>770571544.11000001</v>
      </c>
      <c r="H964" s="30">
        <v>0.98870350692982456</v>
      </c>
      <c r="I964" s="30">
        <v>0.75104438997076028</v>
      </c>
    </row>
    <row r="965" spans="1:9" x14ac:dyDescent="0.35">
      <c r="A965" s="5" t="s">
        <v>321</v>
      </c>
      <c r="B965" s="23">
        <v>0</v>
      </c>
      <c r="C965" s="23">
        <v>32860293.890000001</v>
      </c>
      <c r="D965" s="23">
        <v>32860293.890000001</v>
      </c>
      <c r="E965" s="23">
        <v>32860293.890000001</v>
      </c>
      <c r="F965" s="23">
        <v>32860293.890000001</v>
      </c>
      <c r="G965" s="23">
        <v>32860293.890000001</v>
      </c>
      <c r="H965" s="30">
        <v>1</v>
      </c>
      <c r="I965" s="30">
        <v>1</v>
      </c>
    </row>
    <row r="966" spans="1:9" x14ac:dyDescent="0.35">
      <c r="A966" s="5" t="s">
        <v>25</v>
      </c>
      <c r="B966" s="23">
        <v>0</v>
      </c>
      <c r="C966" s="23">
        <v>45089030</v>
      </c>
      <c r="D966" s="23">
        <v>45089030</v>
      </c>
      <c r="E966" s="23">
        <v>45089023</v>
      </c>
      <c r="F966" s="23">
        <v>45089023</v>
      </c>
      <c r="G966" s="23">
        <v>45089023</v>
      </c>
      <c r="H966" s="30">
        <v>0.99999984475159476</v>
      </c>
      <c r="I966" s="30">
        <v>0.99999984475159476</v>
      </c>
    </row>
    <row r="967" spans="1:9" x14ac:dyDescent="0.35">
      <c r="A967" s="15" t="s">
        <v>992</v>
      </c>
      <c r="B967" s="25">
        <v>146000000</v>
      </c>
      <c r="C967" s="25">
        <v>376907196.17000002</v>
      </c>
      <c r="D967" s="25">
        <v>141000000</v>
      </c>
      <c r="E967" s="25">
        <v>141000000</v>
      </c>
      <c r="F967" s="25">
        <v>141000000</v>
      </c>
      <c r="G967" s="25">
        <v>26000000</v>
      </c>
      <c r="H967" s="37">
        <v>0.37409739435275585</v>
      </c>
      <c r="I967" s="37">
        <v>0.37409739435275585</v>
      </c>
    </row>
    <row r="968" spans="1:9" x14ac:dyDescent="0.35">
      <c r="A968" s="7" t="s">
        <v>1345</v>
      </c>
      <c r="B968" s="26">
        <v>115000000</v>
      </c>
      <c r="C968" s="26">
        <v>115000000</v>
      </c>
      <c r="D968" s="26">
        <v>115000000</v>
      </c>
      <c r="E968" s="26">
        <v>115000000</v>
      </c>
      <c r="F968" s="26">
        <v>115000000</v>
      </c>
      <c r="G968" s="26">
        <v>0</v>
      </c>
      <c r="H968" s="38">
        <v>1</v>
      </c>
      <c r="I968" s="38">
        <v>1</v>
      </c>
    </row>
    <row r="969" spans="1:9" x14ac:dyDescent="0.35">
      <c r="A969" s="5" t="s">
        <v>49</v>
      </c>
      <c r="B969" s="23">
        <v>115000000</v>
      </c>
      <c r="C969" s="23">
        <v>115000000</v>
      </c>
      <c r="D969" s="23">
        <v>115000000</v>
      </c>
      <c r="E969" s="23">
        <v>115000000</v>
      </c>
      <c r="F969" s="23">
        <v>115000000</v>
      </c>
      <c r="G969" s="23">
        <v>0</v>
      </c>
      <c r="H969" s="30">
        <v>1</v>
      </c>
      <c r="I969" s="30">
        <v>1</v>
      </c>
    </row>
    <row r="970" spans="1:9" x14ac:dyDescent="0.35">
      <c r="A970" s="7" t="s">
        <v>1346</v>
      </c>
      <c r="B970" s="26">
        <v>31000000</v>
      </c>
      <c r="C970" s="26">
        <v>261907196.17000002</v>
      </c>
      <c r="D970" s="26">
        <v>26000000</v>
      </c>
      <c r="E970" s="26">
        <v>26000000</v>
      </c>
      <c r="F970" s="26">
        <v>26000000</v>
      </c>
      <c r="G970" s="26">
        <v>26000000</v>
      </c>
      <c r="H970" s="38">
        <v>9.9271804594188356E-2</v>
      </c>
      <c r="I970" s="38">
        <v>9.9271804594188356E-2</v>
      </c>
    </row>
    <row r="971" spans="1:9" x14ac:dyDescent="0.35">
      <c r="A971" s="5" t="s">
        <v>49</v>
      </c>
      <c r="B971" s="23">
        <v>31000000</v>
      </c>
      <c r="C971" s="23">
        <v>31000000</v>
      </c>
      <c r="D971" s="23">
        <v>26000000</v>
      </c>
      <c r="E971" s="23">
        <v>26000000</v>
      </c>
      <c r="F971" s="23">
        <v>26000000</v>
      </c>
      <c r="G971" s="23">
        <v>26000000</v>
      </c>
      <c r="H971" s="30">
        <v>0.83870967741935487</v>
      </c>
      <c r="I971" s="30">
        <v>0.83870967741935487</v>
      </c>
    </row>
    <row r="972" spans="1:9" x14ac:dyDescent="0.35">
      <c r="A972" s="5" t="s">
        <v>85</v>
      </c>
      <c r="B972" s="23">
        <v>0</v>
      </c>
      <c r="C972" s="23">
        <v>30907196.170000002</v>
      </c>
      <c r="D972" s="23">
        <v>0</v>
      </c>
      <c r="E972" s="23">
        <v>0</v>
      </c>
      <c r="F972" s="23">
        <v>0</v>
      </c>
      <c r="G972" s="23">
        <v>0</v>
      </c>
      <c r="H972" s="30">
        <v>0</v>
      </c>
      <c r="I972" s="30">
        <v>0</v>
      </c>
    </row>
    <row r="973" spans="1:9" x14ac:dyDescent="0.35">
      <c r="A973" s="5" t="s">
        <v>98</v>
      </c>
      <c r="B973" s="23">
        <v>0</v>
      </c>
      <c r="C973" s="23">
        <v>200000000</v>
      </c>
      <c r="D973" s="23">
        <v>0</v>
      </c>
      <c r="E973" s="23">
        <v>0</v>
      </c>
      <c r="F973" s="23">
        <v>0</v>
      </c>
      <c r="G973" s="23">
        <v>0</v>
      </c>
      <c r="H973" s="30">
        <v>0</v>
      </c>
      <c r="I973" s="30">
        <v>0</v>
      </c>
    </row>
    <row r="974" spans="1:9" x14ac:dyDescent="0.35">
      <c r="A974" s="15" t="s">
        <v>990</v>
      </c>
      <c r="B974" s="25">
        <v>500000000</v>
      </c>
      <c r="C974" s="25">
        <v>500000000</v>
      </c>
      <c r="D974" s="25">
        <v>127780000</v>
      </c>
      <c r="E974" s="25">
        <v>103490000</v>
      </c>
      <c r="F974" s="25">
        <v>103490000</v>
      </c>
      <c r="G974" s="25">
        <v>103490000</v>
      </c>
      <c r="H974" s="37">
        <v>0.20698</v>
      </c>
      <c r="I974" s="37">
        <v>0.20698</v>
      </c>
    </row>
    <row r="975" spans="1:9" x14ac:dyDescent="0.35">
      <c r="A975" s="7" t="s">
        <v>1347</v>
      </c>
      <c r="B975" s="26">
        <v>500000000</v>
      </c>
      <c r="C975" s="26">
        <v>500000000</v>
      </c>
      <c r="D975" s="26">
        <v>127780000</v>
      </c>
      <c r="E975" s="26">
        <v>103490000</v>
      </c>
      <c r="F975" s="26">
        <v>103490000</v>
      </c>
      <c r="G975" s="26">
        <v>103490000</v>
      </c>
      <c r="H975" s="38">
        <v>0.20698</v>
      </c>
      <c r="I975" s="38">
        <v>0.20698</v>
      </c>
    </row>
    <row r="976" spans="1:9" x14ac:dyDescent="0.35">
      <c r="A976" s="5" t="s">
        <v>49</v>
      </c>
      <c r="B976" s="23">
        <v>500000000</v>
      </c>
      <c r="C976" s="23">
        <v>500000000</v>
      </c>
      <c r="D976" s="23">
        <v>127780000</v>
      </c>
      <c r="E976" s="23">
        <v>103490000</v>
      </c>
      <c r="F976" s="23">
        <v>103490000</v>
      </c>
      <c r="G976" s="23">
        <v>103490000</v>
      </c>
      <c r="H976" s="30">
        <v>0.20698</v>
      </c>
      <c r="I976" s="30">
        <v>0.20698</v>
      </c>
    </row>
    <row r="977" spans="1:9" x14ac:dyDescent="0.35">
      <c r="A977" s="13" t="s">
        <v>980</v>
      </c>
      <c r="B977" s="24">
        <v>1577830250</v>
      </c>
      <c r="C977" s="24">
        <v>1592740277</v>
      </c>
      <c r="D977" s="24">
        <v>1577830250</v>
      </c>
      <c r="E977" s="24">
        <v>1577830250</v>
      </c>
      <c r="F977" s="24">
        <v>1142830250</v>
      </c>
      <c r="G977" s="24">
        <v>635330250</v>
      </c>
      <c r="H977" s="36">
        <v>0.99063875811059177</v>
      </c>
      <c r="I977" s="36">
        <v>0.71752454967270218</v>
      </c>
    </row>
    <row r="978" spans="1:9" x14ac:dyDescent="0.35">
      <c r="A978" s="15" t="s">
        <v>989</v>
      </c>
      <c r="B978" s="25">
        <v>365830250</v>
      </c>
      <c r="C978" s="25">
        <v>380740277</v>
      </c>
      <c r="D978" s="25">
        <v>365830250</v>
      </c>
      <c r="E978" s="25">
        <v>365830250</v>
      </c>
      <c r="F978" s="25">
        <v>365830250</v>
      </c>
      <c r="G978" s="25">
        <v>127830250</v>
      </c>
      <c r="H978" s="37">
        <v>0.96083937555153909</v>
      </c>
      <c r="I978" s="37">
        <v>0.96083937555153909</v>
      </c>
    </row>
    <row r="979" spans="1:9" x14ac:dyDescent="0.35">
      <c r="A979" s="7" t="s">
        <v>1348</v>
      </c>
      <c r="B979" s="26">
        <v>50000000</v>
      </c>
      <c r="C979" s="26">
        <v>142740277</v>
      </c>
      <c r="D979" s="26">
        <v>127830250</v>
      </c>
      <c r="E979" s="26">
        <v>127830250</v>
      </c>
      <c r="F979" s="26">
        <v>127830250</v>
      </c>
      <c r="G979" s="26">
        <v>127830250</v>
      </c>
      <c r="H979" s="38">
        <v>0.89554435991461612</v>
      </c>
      <c r="I979" s="38">
        <v>0.89554435991461612</v>
      </c>
    </row>
    <row r="980" spans="1:9" x14ac:dyDescent="0.35">
      <c r="A980" s="5" t="s">
        <v>49</v>
      </c>
      <c r="B980" s="23">
        <v>50000000</v>
      </c>
      <c r="C980" s="23">
        <v>127830250</v>
      </c>
      <c r="D980" s="23">
        <v>127830250</v>
      </c>
      <c r="E980" s="23">
        <v>127830250</v>
      </c>
      <c r="F980" s="23">
        <v>127830250</v>
      </c>
      <c r="G980" s="23">
        <v>127830250</v>
      </c>
      <c r="H980" s="30">
        <v>1</v>
      </c>
      <c r="I980" s="30">
        <v>1</v>
      </c>
    </row>
    <row r="981" spans="1:9" x14ac:dyDescent="0.35">
      <c r="A981" s="5" t="s">
        <v>37</v>
      </c>
      <c r="B981" s="23">
        <v>0</v>
      </c>
      <c r="C981" s="23">
        <v>14910027</v>
      </c>
      <c r="D981" s="23">
        <v>0</v>
      </c>
      <c r="E981" s="23">
        <v>0</v>
      </c>
      <c r="F981" s="23">
        <v>0</v>
      </c>
      <c r="G981" s="23">
        <v>0</v>
      </c>
      <c r="H981" s="30">
        <v>0</v>
      </c>
      <c r="I981" s="30">
        <v>0</v>
      </c>
    </row>
    <row r="982" spans="1:9" x14ac:dyDescent="0.35">
      <c r="A982" s="7" t="s">
        <v>1349</v>
      </c>
      <c r="B982" s="26">
        <v>238000000</v>
      </c>
      <c r="C982" s="26">
        <v>238000000</v>
      </c>
      <c r="D982" s="26">
        <v>238000000</v>
      </c>
      <c r="E982" s="26">
        <v>238000000</v>
      </c>
      <c r="F982" s="26">
        <v>238000000</v>
      </c>
      <c r="G982" s="26">
        <v>0</v>
      </c>
      <c r="H982" s="38">
        <v>1</v>
      </c>
      <c r="I982" s="38">
        <v>1</v>
      </c>
    </row>
    <row r="983" spans="1:9" x14ac:dyDescent="0.35">
      <c r="A983" s="5" t="s">
        <v>49</v>
      </c>
      <c r="B983" s="23">
        <v>238000000</v>
      </c>
      <c r="C983" s="23">
        <v>238000000</v>
      </c>
      <c r="D983" s="23">
        <v>238000000</v>
      </c>
      <c r="E983" s="23">
        <v>238000000</v>
      </c>
      <c r="F983" s="23">
        <v>238000000</v>
      </c>
      <c r="G983" s="23">
        <v>0</v>
      </c>
      <c r="H983" s="30">
        <v>1</v>
      </c>
      <c r="I983" s="30">
        <v>1</v>
      </c>
    </row>
    <row r="984" spans="1:9" x14ac:dyDescent="0.35">
      <c r="A984" s="7" t="s">
        <v>1350</v>
      </c>
      <c r="B984" s="26">
        <v>50000000</v>
      </c>
      <c r="C984" s="26">
        <v>0</v>
      </c>
      <c r="D984" s="26">
        <v>0</v>
      </c>
      <c r="E984" s="26">
        <v>0</v>
      </c>
      <c r="F984" s="26">
        <v>0</v>
      </c>
      <c r="G984" s="26">
        <v>0</v>
      </c>
      <c r="H984" s="38">
        <v>0</v>
      </c>
      <c r="I984" s="38">
        <v>0</v>
      </c>
    </row>
    <row r="985" spans="1:9" x14ac:dyDescent="0.35">
      <c r="A985" s="5" t="s">
        <v>49</v>
      </c>
      <c r="B985" s="23">
        <v>50000000</v>
      </c>
      <c r="C985" s="23">
        <v>0</v>
      </c>
      <c r="D985" s="23">
        <v>0</v>
      </c>
      <c r="E985" s="23">
        <v>0</v>
      </c>
      <c r="F985" s="23">
        <v>0</v>
      </c>
      <c r="G985" s="23">
        <v>0</v>
      </c>
      <c r="H985" s="30">
        <v>0</v>
      </c>
      <c r="I985" s="30">
        <v>0</v>
      </c>
    </row>
    <row r="986" spans="1:9" x14ac:dyDescent="0.35">
      <c r="A986" s="7" t="s">
        <v>1351</v>
      </c>
      <c r="B986" s="26">
        <v>27830250</v>
      </c>
      <c r="C986" s="26">
        <v>0</v>
      </c>
      <c r="D986" s="26">
        <v>0</v>
      </c>
      <c r="E986" s="26">
        <v>0</v>
      </c>
      <c r="F986" s="26">
        <v>0</v>
      </c>
      <c r="G986" s="26">
        <v>0</v>
      </c>
      <c r="H986" s="38">
        <v>0</v>
      </c>
      <c r="I986" s="38">
        <v>0</v>
      </c>
    </row>
    <row r="987" spans="1:9" x14ac:dyDescent="0.35">
      <c r="A987" s="5" t="s">
        <v>49</v>
      </c>
      <c r="B987" s="23">
        <v>27830250</v>
      </c>
      <c r="C987" s="23">
        <v>0</v>
      </c>
      <c r="D987" s="23">
        <v>0</v>
      </c>
      <c r="E987" s="23">
        <v>0</v>
      </c>
      <c r="F987" s="23">
        <v>0</v>
      </c>
      <c r="G987" s="23">
        <v>0</v>
      </c>
      <c r="H987" s="30">
        <v>0</v>
      </c>
      <c r="I987" s="30">
        <v>0</v>
      </c>
    </row>
    <row r="988" spans="1:9" x14ac:dyDescent="0.35">
      <c r="A988" s="15" t="s">
        <v>981</v>
      </c>
      <c r="B988" s="25">
        <v>873000000</v>
      </c>
      <c r="C988" s="25">
        <v>873000000</v>
      </c>
      <c r="D988" s="25">
        <v>873000000</v>
      </c>
      <c r="E988" s="25">
        <v>873000000</v>
      </c>
      <c r="F988" s="25">
        <v>777000000</v>
      </c>
      <c r="G988" s="25">
        <v>507500000</v>
      </c>
      <c r="H988" s="37">
        <v>1</v>
      </c>
      <c r="I988" s="37">
        <v>0.89003436426116833</v>
      </c>
    </row>
    <row r="989" spans="1:9" x14ac:dyDescent="0.35">
      <c r="A989" s="7" t="s">
        <v>1352</v>
      </c>
      <c r="B989" s="26">
        <v>873000000</v>
      </c>
      <c r="C989" s="26">
        <v>873000000</v>
      </c>
      <c r="D989" s="26">
        <v>873000000</v>
      </c>
      <c r="E989" s="26">
        <v>873000000</v>
      </c>
      <c r="F989" s="26">
        <v>777000000</v>
      </c>
      <c r="G989" s="26">
        <v>507500000</v>
      </c>
      <c r="H989" s="38">
        <v>1</v>
      </c>
      <c r="I989" s="38">
        <v>0.89003436426116833</v>
      </c>
    </row>
    <row r="990" spans="1:9" x14ac:dyDescent="0.35">
      <c r="A990" s="5" t="s">
        <v>49</v>
      </c>
      <c r="B990" s="23">
        <v>873000000</v>
      </c>
      <c r="C990" s="23">
        <v>873000000</v>
      </c>
      <c r="D990" s="23">
        <v>873000000</v>
      </c>
      <c r="E990" s="23">
        <v>873000000</v>
      </c>
      <c r="F990" s="23">
        <v>777000000</v>
      </c>
      <c r="G990" s="23">
        <v>507500000</v>
      </c>
      <c r="H990" s="30">
        <v>1</v>
      </c>
      <c r="I990" s="30">
        <v>0.89003436426116833</v>
      </c>
    </row>
    <row r="991" spans="1:9" x14ac:dyDescent="0.35">
      <c r="A991" s="15" t="s">
        <v>993</v>
      </c>
      <c r="B991" s="25">
        <v>339000000</v>
      </c>
      <c r="C991" s="25">
        <v>339000000</v>
      </c>
      <c r="D991" s="25">
        <v>339000000</v>
      </c>
      <c r="E991" s="25">
        <v>339000000</v>
      </c>
      <c r="F991" s="25">
        <v>0</v>
      </c>
      <c r="G991" s="25">
        <v>0</v>
      </c>
      <c r="H991" s="37">
        <v>1</v>
      </c>
      <c r="I991" s="37">
        <v>0</v>
      </c>
    </row>
    <row r="992" spans="1:9" x14ac:dyDescent="0.35">
      <c r="A992" s="7" t="s">
        <v>1353</v>
      </c>
      <c r="B992" s="26">
        <v>339000000</v>
      </c>
      <c r="C992" s="26">
        <v>339000000</v>
      </c>
      <c r="D992" s="26">
        <v>339000000</v>
      </c>
      <c r="E992" s="26">
        <v>339000000</v>
      </c>
      <c r="F992" s="26">
        <v>0</v>
      </c>
      <c r="G992" s="26">
        <v>0</v>
      </c>
      <c r="H992" s="38">
        <v>1</v>
      </c>
      <c r="I992" s="38">
        <v>0</v>
      </c>
    </row>
    <row r="993" spans="1:9" x14ac:dyDescent="0.35">
      <c r="A993" s="5" t="s">
        <v>49</v>
      </c>
      <c r="B993" s="23">
        <v>339000000</v>
      </c>
      <c r="C993" s="23">
        <v>339000000</v>
      </c>
      <c r="D993" s="23">
        <v>339000000</v>
      </c>
      <c r="E993" s="23">
        <v>339000000</v>
      </c>
      <c r="F993" s="23">
        <v>0</v>
      </c>
      <c r="G993" s="23">
        <v>0</v>
      </c>
      <c r="H993" s="30">
        <v>1</v>
      </c>
      <c r="I993" s="30">
        <v>0</v>
      </c>
    </row>
    <row r="994" spans="1:9" x14ac:dyDescent="0.35">
      <c r="A994" s="6" t="s">
        <v>933</v>
      </c>
      <c r="B994" s="27">
        <v>4037400000</v>
      </c>
      <c r="C994" s="27">
        <v>4537400000</v>
      </c>
      <c r="D994" s="27">
        <v>3739689201.8299999</v>
      </c>
      <c r="E994" s="27">
        <v>2698350734</v>
      </c>
      <c r="F994" s="27">
        <v>2388894068</v>
      </c>
      <c r="G994" s="27">
        <v>2190241241.5999999</v>
      </c>
      <c r="H994" s="39">
        <v>0.59469095385022264</v>
      </c>
      <c r="I994" s="39">
        <v>0.52648963459249787</v>
      </c>
    </row>
    <row r="995" spans="1:9" x14ac:dyDescent="0.35">
      <c r="A995" s="13" t="s">
        <v>978</v>
      </c>
      <c r="B995" s="24">
        <v>1591000000</v>
      </c>
      <c r="C995" s="24">
        <v>2091000000</v>
      </c>
      <c r="D995" s="24">
        <v>2075089201.8299999</v>
      </c>
      <c r="E995" s="24">
        <v>1441505352</v>
      </c>
      <c r="F995" s="24">
        <v>1134655352</v>
      </c>
      <c r="G995" s="24">
        <v>1010079277.6</v>
      </c>
      <c r="H995" s="36">
        <v>0.68938562984218077</v>
      </c>
      <c r="I995" s="36">
        <v>0.54263766236250599</v>
      </c>
    </row>
    <row r="996" spans="1:9" x14ac:dyDescent="0.35">
      <c r="A996" s="15" t="s">
        <v>979</v>
      </c>
      <c r="B996" s="25">
        <v>1411000000</v>
      </c>
      <c r="C996" s="25">
        <v>1411000000</v>
      </c>
      <c r="D996" s="25">
        <v>1395089201.8299999</v>
      </c>
      <c r="E996" s="25">
        <v>1017452666</v>
      </c>
      <c r="F996" s="25">
        <v>860602666</v>
      </c>
      <c r="G996" s="25">
        <v>857247666</v>
      </c>
      <c r="H996" s="37">
        <v>0.72108622678951095</v>
      </c>
      <c r="I996" s="37">
        <v>0.60992393054571226</v>
      </c>
    </row>
    <row r="997" spans="1:9" x14ac:dyDescent="0.35">
      <c r="A997" s="7" t="s">
        <v>1354</v>
      </c>
      <c r="B997" s="26">
        <v>400000000</v>
      </c>
      <c r="C997" s="26">
        <v>400000000</v>
      </c>
      <c r="D997" s="26">
        <v>387072334.82999998</v>
      </c>
      <c r="E997" s="26">
        <v>354450000</v>
      </c>
      <c r="F997" s="26">
        <v>206450000</v>
      </c>
      <c r="G997" s="26">
        <v>206450000</v>
      </c>
      <c r="H997" s="38">
        <v>0.88612500000000005</v>
      </c>
      <c r="I997" s="38">
        <v>0.51612499999999994</v>
      </c>
    </row>
    <row r="998" spans="1:9" x14ac:dyDescent="0.35">
      <c r="A998" s="5" t="s">
        <v>49</v>
      </c>
      <c r="B998" s="23">
        <v>400000000</v>
      </c>
      <c r="C998" s="23">
        <v>400000000</v>
      </c>
      <c r="D998" s="23">
        <v>387072334.82999998</v>
      </c>
      <c r="E998" s="23">
        <v>354450000</v>
      </c>
      <c r="F998" s="23">
        <v>206450000</v>
      </c>
      <c r="G998" s="23">
        <v>206450000</v>
      </c>
      <c r="H998" s="30">
        <v>0.88612500000000005</v>
      </c>
      <c r="I998" s="30">
        <v>0.51612499999999994</v>
      </c>
    </row>
    <row r="999" spans="1:9" x14ac:dyDescent="0.35">
      <c r="A999" s="7" t="s">
        <v>1355</v>
      </c>
      <c r="B999" s="26">
        <v>1011000000</v>
      </c>
      <c r="C999" s="26">
        <v>1011000000</v>
      </c>
      <c r="D999" s="26">
        <v>1008016867</v>
      </c>
      <c r="E999" s="26">
        <v>663002666</v>
      </c>
      <c r="F999" s="26">
        <v>654152666</v>
      </c>
      <c r="G999" s="26">
        <v>650797666</v>
      </c>
      <c r="H999" s="38">
        <v>0.65578898714144407</v>
      </c>
      <c r="I999" s="38">
        <v>0.64703527794263105</v>
      </c>
    </row>
    <row r="1000" spans="1:9" x14ac:dyDescent="0.35">
      <c r="A1000" s="5" t="s">
        <v>49</v>
      </c>
      <c r="B1000" s="23">
        <v>1011000000</v>
      </c>
      <c r="C1000" s="23">
        <v>1011000000</v>
      </c>
      <c r="D1000" s="23">
        <v>1008016867</v>
      </c>
      <c r="E1000" s="23">
        <v>663002666</v>
      </c>
      <c r="F1000" s="23">
        <v>654152666</v>
      </c>
      <c r="G1000" s="23">
        <v>650797666</v>
      </c>
      <c r="H1000" s="30">
        <v>0.65578898714144407</v>
      </c>
      <c r="I1000" s="30">
        <v>0.64703527794263105</v>
      </c>
    </row>
    <row r="1001" spans="1:9" x14ac:dyDescent="0.35">
      <c r="A1001" s="15" t="s">
        <v>991</v>
      </c>
      <c r="B1001" s="25">
        <v>180000000</v>
      </c>
      <c r="C1001" s="25">
        <v>680000000</v>
      </c>
      <c r="D1001" s="25">
        <v>680000000</v>
      </c>
      <c r="E1001" s="25">
        <v>424052686</v>
      </c>
      <c r="F1001" s="25">
        <v>274052686</v>
      </c>
      <c r="G1001" s="25">
        <v>152831611.59999999</v>
      </c>
      <c r="H1001" s="37">
        <v>0.62360689117647061</v>
      </c>
      <c r="I1001" s="37">
        <v>0.40301865588235292</v>
      </c>
    </row>
    <row r="1002" spans="1:9" x14ac:dyDescent="0.35">
      <c r="A1002" s="7" t="s">
        <v>1356</v>
      </c>
      <c r="B1002" s="26">
        <v>180000000</v>
      </c>
      <c r="C1002" s="26">
        <v>680000000</v>
      </c>
      <c r="D1002" s="26">
        <v>680000000</v>
      </c>
      <c r="E1002" s="26">
        <v>424052686</v>
      </c>
      <c r="F1002" s="26">
        <v>274052686</v>
      </c>
      <c r="G1002" s="26">
        <v>152831611.59999999</v>
      </c>
      <c r="H1002" s="38">
        <v>0.62360689117647061</v>
      </c>
      <c r="I1002" s="38">
        <v>0.40301865588235292</v>
      </c>
    </row>
    <row r="1003" spans="1:9" x14ac:dyDescent="0.35">
      <c r="A1003" s="5" t="s">
        <v>49</v>
      </c>
      <c r="B1003" s="23">
        <v>180000000</v>
      </c>
      <c r="C1003" s="23">
        <v>180000000</v>
      </c>
      <c r="D1003" s="23">
        <v>180000000</v>
      </c>
      <c r="E1003" s="23">
        <v>100000000</v>
      </c>
      <c r="F1003" s="23">
        <v>100000000</v>
      </c>
      <c r="G1003" s="23">
        <v>100000000</v>
      </c>
      <c r="H1003" s="30">
        <v>0.55555555555555558</v>
      </c>
      <c r="I1003" s="30">
        <v>0.55555555555555558</v>
      </c>
    </row>
    <row r="1004" spans="1:9" x14ac:dyDescent="0.35">
      <c r="A1004" s="5" t="s">
        <v>98</v>
      </c>
      <c r="B1004" s="23">
        <v>0</v>
      </c>
      <c r="C1004" s="23">
        <v>500000000</v>
      </c>
      <c r="D1004" s="23">
        <v>500000000</v>
      </c>
      <c r="E1004" s="23">
        <v>324052686</v>
      </c>
      <c r="F1004" s="23">
        <v>174052686</v>
      </c>
      <c r="G1004" s="23">
        <v>52831611.600000001</v>
      </c>
      <c r="H1004" s="30">
        <v>0.64810537199999996</v>
      </c>
      <c r="I1004" s="30">
        <v>0.34810537200000002</v>
      </c>
    </row>
    <row r="1005" spans="1:9" x14ac:dyDescent="0.35">
      <c r="A1005" s="13" t="s">
        <v>982</v>
      </c>
      <c r="B1005" s="24">
        <v>2446400000</v>
      </c>
      <c r="C1005" s="24">
        <v>2446400000</v>
      </c>
      <c r="D1005" s="24">
        <v>1664600000</v>
      </c>
      <c r="E1005" s="24">
        <v>1256845382</v>
      </c>
      <c r="F1005" s="24">
        <v>1254238716</v>
      </c>
      <c r="G1005" s="24">
        <v>1180161964</v>
      </c>
      <c r="H1005" s="36">
        <v>0.51375301749509483</v>
      </c>
      <c r="I1005" s="36">
        <v>0.51268750654022233</v>
      </c>
    </row>
    <row r="1006" spans="1:9" x14ac:dyDescent="0.35">
      <c r="A1006" s="15" t="s">
        <v>984</v>
      </c>
      <c r="B1006" s="25">
        <v>615384616</v>
      </c>
      <c r="C1006" s="25">
        <v>615384616</v>
      </c>
      <c r="D1006" s="25">
        <v>615384616</v>
      </c>
      <c r="E1006" s="25">
        <v>311406666</v>
      </c>
      <c r="F1006" s="25">
        <v>311406666</v>
      </c>
      <c r="G1006" s="25">
        <v>311406666</v>
      </c>
      <c r="H1006" s="37">
        <v>0.50603583174396416</v>
      </c>
      <c r="I1006" s="37">
        <v>0.50603583174396416</v>
      </c>
    </row>
    <row r="1007" spans="1:9" x14ac:dyDescent="0.35">
      <c r="A1007" s="7" t="s">
        <v>1357</v>
      </c>
      <c r="B1007" s="26">
        <v>615384616</v>
      </c>
      <c r="C1007" s="26">
        <v>615384616</v>
      </c>
      <c r="D1007" s="26">
        <v>615384616</v>
      </c>
      <c r="E1007" s="26">
        <v>311406666</v>
      </c>
      <c r="F1007" s="26">
        <v>311406666</v>
      </c>
      <c r="G1007" s="26">
        <v>311406666</v>
      </c>
      <c r="H1007" s="38">
        <v>0.50603583174396416</v>
      </c>
      <c r="I1007" s="38">
        <v>0.50603583174396416</v>
      </c>
    </row>
    <row r="1008" spans="1:9" x14ac:dyDescent="0.35">
      <c r="A1008" s="5" t="s">
        <v>49</v>
      </c>
      <c r="B1008" s="23">
        <v>615384616</v>
      </c>
      <c r="C1008" s="23">
        <v>615384616</v>
      </c>
      <c r="D1008" s="23">
        <v>615384616</v>
      </c>
      <c r="E1008" s="23">
        <v>311406666</v>
      </c>
      <c r="F1008" s="23">
        <v>311406666</v>
      </c>
      <c r="G1008" s="23">
        <v>311406666</v>
      </c>
      <c r="H1008" s="30">
        <v>0.50603583174396416</v>
      </c>
      <c r="I1008" s="30">
        <v>0.50603583174396416</v>
      </c>
    </row>
    <row r="1009" spans="1:9" x14ac:dyDescent="0.35">
      <c r="A1009" s="15" t="s">
        <v>983</v>
      </c>
      <c r="B1009" s="25">
        <v>384615384</v>
      </c>
      <c r="C1009" s="25">
        <v>384615384</v>
      </c>
      <c r="D1009" s="25">
        <v>380215384</v>
      </c>
      <c r="E1009" s="25">
        <v>380032050</v>
      </c>
      <c r="F1009" s="25">
        <v>380032050</v>
      </c>
      <c r="G1009" s="25">
        <v>323895298</v>
      </c>
      <c r="H1009" s="37">
        <v>0.98808333158093331</v>
      </c>
      <c r="I1009" s="37">
        <v>0.98808333158093331</v>
      </c>
    </row>
    <row r="1010" spans="1:9" x14ac:dyDescent="0.35">
      <c r="A1010" s="7" t="s">
        <v>1358</v>
      </c>
      <c r="B1010" s="26">
        <v>384615384</v>
      </c>
      <c r="C1010" s="26">
        <v>384615384</v>
      </c>
      <c r="D1010" s="26">
        <v>380215384</v>
      </c>
      <c r="E1010" s="26">
        <v>380032050</v>
      </c>
      <c r="F1010" s="26">
        <v>380032050</v>
      </c>
      <c r="G1010" s="26">
        <v>323895298</v>
      </c>
      <c r="H1010" s="38">
        <v>0.98808333158093331</v>
      </c>
      <c r="I1010" s="38">
        <v>0.98808333158093331</v>
      </c>
    </row>
    <row r="1011" spans="1:9" x14ac:dyDescent="0.35">
      <c r="A1011" s="5" t="s">
        <v>49</v>
      </c>
      <c r="B1011" s="23">
        <v>384615384</v>
      </c>
      <c r="C1011" s="23">
        <v>384615384</v>
      </c>
      <c r="D1011" s="23">
        <v>380215384</v>
      </c>
      <c r="E1011" s="23">
        <v>380032050</v>
      </c>
      <c r="F1011" s="23">
        <v>380032050</v>
      </c>
      <c r="G1011" s="23">
        <v>323895298</v>
      </c>
      <c r="H1011" s="30">
        <v>0.98808333158093331</v>
      </c>
      <c r="I1011" s="30">
        <v>0.98808333158093331</v>
      </c>
    </row>
    <row r="1012" spans="1:9" x14ac:dyDescent="0.35">
      <c r="A1012" s="15" t="s">
        <v>985</v>
      </c>
      <c r="B1012" s="25">
        <v>700000000</v>
      </c>
      <c r="C1012" s="25">
        <v>700000000</v>
      </c>
      <c r="D1012" s="25">
        <v>369000000</v>
      </c>
      <c r="E1012" s="25">
        <v>277000000</v>
      </c>
      <c r="F1012" s="25">
        <v>277000000</v>
      </c>
      <c r="G1012" s="25">
        <v>277000000</v>
      </c>
      <c r="H1012" s="37">
        <v>0.39571428571428574</v>
      </c>
      <c r="I1012" s="37">
        <v>0.39571428571428574</v>
      </c>
    </row>
    <row r="1013" spans="1:9" x14ac:dyDescent="0.35">
      <c r="A1013" s="7" t="s">
        <v>1359</v>
      </c>
      <c r="B1013" s="26">
        <v>700000000</v>
      </c>
      <c r="C1013" s="26">
        <v>700000000</v>
      </c>
      <c r="D1013" s="26">
        <v>369000000</v>
      </c>
      <c r="E1013" s="26">
        <v>277000000</v>
      </c>
      <c r="F1013" s="26">
        <v>277000000</v>
      </c>
      <c r="G1013" s="26">
        <v>277000000</v>
      </c>
      <c r="H1013" s="38">
        <v>0.39571428571428574</v>
      </c>
      <c r="I1013" s="38">
        <v>0.39571428571428574</v>
      </c>
    </row>
    <row r="1014" spans="1:9" x14ac:dyDescent="0.35">
      <c r="A1014" s="5" t="s">
        <v>49</v>
      </c>
      <c r="B1014" s="23">
        <v>700000000</v>
      </c>
      <c r="C1014" s="23">
        <v>700000000</v>
      </c>
      <c r="D1014" s="23">
        <v>369000000</v>
      </c>
      <c r="E1014" s="23">
        <v>277000000</v>
      </c>
      <c r="F1014" s="23">
        <v>277000000</v>
      </c>
      <c r="G1014" s="23">
        <v>277000000</v>
      </c>
      <c r="H1014" s="30">
        <v>0.39571428571428574</v>
      </c>
      <c r="I1014" s="30">
        <v>0.39571428571428574</v>
      </c>
    </row>
    <row r="1015" spans="1:9" x14ac:dyDescent="0.35">
      <c r="A1015" s="15" t="s">
        <v>986</v>
      </c>
      <c r="B1015" s="25">
        <v>746400000</v>
      </c>
      <c r="C1015" s="25">
        <v>746400000</v>
      </c>
      <c r="D1015" s="25">
        <v>300000000</v>
      </c>
      <c r="E1015" s="25">
        <v>288406666</v>
      </c>
      <c r="F1015" s="25">
        <v>285800000</v>
      </c>
      <c r="G1015" s="25">
        <v>267860000</v>
      </c>
      <c r="H1015" s="37">
        <v>0.38639692658092178</v>
      </c>
      <c r="I1015" s="37">
        <v>0.38290460878885318</v>
      </c>
    </row>
    <row r="1016" spans="1:9" x14ac:dyDescent="0.35">
      <c r="A1016" s="7" t="s">
        <v>1360</v>
      </c>
      <c r="B1016" s="26">
        <v>300000000</v>
      </c>
      <c r="C1016" s="26">
        <v>300000000</v>
      </c>
      <c r="D1016" s="26">
        <v>300000000</v>
      </c>
      <c r="E1016" s="26">
        <v>288406666</v>
      </c>
      <c r="F1016" s="26">
        <v>285800000</v>
      </c>
      <c r="G1016" s="26">
        <v>267860000</v>
      </c>
      <c r="H1016" s="38">
        <v>0.96135555333333333</v>
      </c>
      <c r="I1016" s="38">
        <v>0.95266666666666666</v>
      </c>
    </row>
    <row r="1017" spans="1:9" x14ac:dyDescent="0.35">
      <c r="A1017" s="5" t="s">
        <v>49</v>
      </c>
      <c r="B1017" s="23">
        <v>300000000</v>
      </c>
      <c r="C1017" s="23">
        <v>300000000</v>
      </c>
      <c r="D1017" s="23">
        <v>300000000</v>
      </c>
      <c r="E1017" s="23">
        <v>288406666</v>
      </c>
      <c r="F1017" s="23">
        <v>285800000</v>
      </c>
      <c r="G1017" s="23">
        <v>267860000</v>
      </c>
      <c r="H1017" s="30">
        <v>0.96135555333333333</v>
      </c>
      <c r="I1017" s="30">
        <v>0.95266666666666666</v>
      </c>
    </row>
    <row r="1018" spans="1:9" x14ac:dyDescent="0.35">
      <c r="A1018" s="7" t="s">
        <v>1361</v>
      </c>
      <c r="B1018" s="26">
        <v>446400000</v>
      </c>
      <c r="C1018" s="26">
        <v>446400000</v>
      </c>
      <c r="D1018" s="26">
        <v>0</v>
      </c>
      <c r="E1018" s="26">
        <v>0</v>
      </c>
      <c r="F1018" s="26">
        <v>0</v>
      </c>
      <c r="G1018" s="26">
        <v>0</v>
      </c>
      <c r="H1018" s="38">
        <v>0</v>
      </c>
      <c r="I1018" s="38">
        <v>0</v>
      </c>
    </row>
    <row r="1019" spans="1:9" x14ac:dyDescent="0.35">
      <c r="A1019" s="5" t="s">
        <v>49</v>
      </c>
      <c r="B1019" s="23">
        <v>446400000</v>
      </c>
      <c r="C1019" s="23">
        <v>446400000</v>
      </c>
      <c r="D1019" s="23">
        <v>0</v>
      </c>
      <c r="E1019" s="23">
        <v>0</v>
      </c>
      <c r="F1019" s="23">
        <v>0</v>
      </c>
      <c r="G1019" s="23">
        <v>0</v>
      </c>
      <c r="H1019" s="30">
        <v>0</v>
      </c>
      <c r="I1019" s="30">
        <v>0</v>
      </c>
    </row>
    <row r="1020" spans="1:9" x14ac:dyDescent="0.35">
      <c r="A1020" s="12" t="s">
        <v>1124</v>
      </c>
      <c r="B1020" s="28">
        <v>60066695333</v>
      </c>
      <c r="C1020" s="28">
        <v>146703397206.95001</v>
      </c>
      <c r="D1020" s="28">
        <v>81718622433.199997</v>
      </c>
      <c r="E1020" s="28">
        <v>76958681981.919998</v>
      </c>
      <c r="F1020" s="28">
        <v>25158590341.02</v>
      </c>
      <c r="G1020" s="28">
        <v>20452208901.880001</v>
      </c>
      <c r="H1020" s="40">
        <v>0.52458691105398692</v>
      </c>
      <c r="I1020" s="40">
        <v>0.17149289532490883</v>
      </c>
    </row>
    <row r="1021" spans="1:9" x14ac:dyDescent="0.35">
      <c r="A1021" s="6" t="s">
        <v>906</v>
      </c>
      <c r="B1021" s="27">
        <v>59891695333</v>
      </c>
      <c r="C1021" s="27">
        <v>146528397206.95001</v>
      </c>
      <c r="D1021" s="27">
        <v>81577042244.199997</v>
      </c>
      <c r="E1021" s="27">
        <v>76909181981.919998</v>
      </c>
      <c r="F1021" s="27">
        <v>25109090341.02</v>
      </c>
      <c r="G1021" s="27">
        <v>20402708901.880001</v>
      </c>
      <c r="H1021" s="39">
        <v>0.52487561078892431</v>
      </c>
      <c r="I1021" s="39">
        <v>0.17135989214129646</v>
      </c>
    </row>
    <row r="1022" spans="1:9" x14ac:dyDescent="0.35">
      <c r="A1022" s="13" t="s">
        <v>994</v>
      </c>
      <c r="B1022" s="24">
        <v>56891695333</v>
      </c>
      <c r="C1022" s="24">
        <v>109846800213.79001</v>
      </c>
      <c r="D1022" s="24">
        <v>78671159854.199997</v>
      </c>
      <c r="E1022" s="24">
        <v>74061054925.919998</v>
      </c>
      <c r="F1022" s="24">
        <v>23885631008.02</v>
      </c>
      <c r="G1022" s="24">
        <v>19973885568.880001</v>
      </c>
      <c r="H1022" s="36">
        <v>0.67422132262185352</v>
      </c>
      <c r="I1022" s="36">
        <v>0.21744494115015134</v>
      </c>
    </row>
    <row r="1023" spans="1:9" x14ac:dyDescent="0.35">
      <c r="A1023" s="15" t="s">
        <v>995</v>
      </c>
      <c r="B1023" s="25">
        <v>45891695333</v>
      </c>
      <c r="C1023" s="25">
        <v>93261806520.01001</v>
      </c>
      <c r="D1023" s="25">
        <v>69127225772.679993</v>
      </c>
      <c r="E1023" s="25">
        <v>67877728921.399994</v>
      </c>
      <c r="F1023" s="25">
        <v>17702305003.5</v>
      </c>
      <c r="G1023" s="25">
        <v>13803649564.360001</v>
      </c>
      <c r="H1023" s="37">
        <v>0.7278191518500805</v>
      </c>
      <c r="I1023" s="37">
        <v>0.18981301846969734</v>
      </c>
    </row>
    <row r="1024" spans="1:9" x14ac:dyDescent="0.35">
      <c r="A1024" s="7" t="s">
        <v>1362</v>
      </c>
      <c r="B1024" s="26">
        <v>40891695333</v>
      </c>
      <c r="C1024" s="26">
        <v>88261806520.01001</v>
      </c>
      <c r="D1024" s="26">
        <v>66700195261.679993</v>
      </c>
      <c r="E1024" s="26">
        <v>66315445079.399994</v>
      </c>
      <c r="F1024" s="26">
        <v>17421131670.5</v>
      </c>
      <c r="G1024" s="26">
        <v>13525116231.360001</v>
      </c>
      <c r="H1024" s="38">
        <v>0.75134928338868168</v>
      </c>
      <c r="I1024" s="38">
        <v>0.19738018467308871</v>
      </c>
    </row>
    <row r="1025" spans="1:9" x14ac:dyDescent="0.35">
      <c r="A1025" s="5" t="s">
        <v>49</v>
      </c>
      <c r="B1025" s="23">
        <v>16891695333</v>
      </c>
      <c r="C1025" s="23">
        <v>16891695333</v>
      </c>
      <c r="D1025" s="23">
        <v>16891695333</v>
      </c>
      <c r="E1025" s="23">
        <v>16855846692.98</v>
      </c>
      <c r="F1025" s="23">
        <v>2610751263.8299999</v>
      </c>
      <c r="G1025" s="23">
        <v>2286214030.23</v>
      </c>
      <c r="H1025" s="30">
        <v>0.99787773581554207</v>
      </c>
      <c r="I1025" s="30">
        <v>0.15455827330306965</v>
      </c>
    </row>
    <row r="1026" spans="1:9" x14ac:dyDescent="0.35">
      <c r="A1026" s="5" t="s">
        <v>339</v>
      </c>
      <c r="B1026" s="23">
        <v>24000000000</v>
      </c>
      <c r="C1026" s="23">
        <v>24000000000</v>
      </c>
      <c r="D1026" s="23">
        <v>23052950122.259998</v>
      </c>
      <c r="E1026" s="23">
        <v>22746622350</v>
      </c>
      <c r="F1026" s="23">
        <v>1793293781.05</v>
      </c>
      <c r="G1026" s="23">
        <v>1490932491.9300001</v>
      </c>
      <c r="H1026" s="30">
        <v>0.94777593125000004</v>
      </c>
      <c r="I1026" s="30">
        <v>7.4720574210416668E-2</v>
      </c>
    </row>
    <row r="1027" spans="1:9" x14ac:dyDescent="0.35">
      <c r="A1027" s="5" t="s">
        <v>98</v>
      </c>
      <c r="B1027" s="23">
        <v>0</v>
      </c>
      <c r="C1027" s="23">
        <v>25000000000</v>
      </c>
      <c r="D1027" s="23">
        <v>4386409785.4200001</v>
      </c>
      <c r="E1027" s="23">
        <v>4343836015.4200001</v>
      </c>
      <c r="F1027" s="23">
        <v>4330361015.4200001</v>
      </c>
      <c r="G1027" s="23">
        <v>1061244099</v>
      </c>
      <c r="H1027" s="30">
        <v>0.17375344061680001</v>
      </c>
      <c r="I1027" s="30">
        <v>0.1732144406168</v>
      </c>
    </row>
    <row r="1028" spans="1:9" x14ac:dyDescent="0.35">
      <c r="A1028" s="5" t="s">
        <v>323</v>
      </c>
      <c r="B1028" s="23">
        <v>0</v>
      </c>
      <c r="C1028" s="23">
        <v>87712371.760000005</v>
      </c>
      <c r="D1028" s="23">
        <v>87712371</v>
      </c>
      <c r="E1028" s="23">
        <v>87712371</v>
      </c>
      <c r="F1028" s="23">
        <v>87712371</v>
      </c>
      <c r="G1028" s="23">
        <v>87712371</v>
      </c>
      <c r="H1028" s="30">
        <v>0.99999999133531581</v>
      </c>
      <c r="I1028" s="30">
        <v>0.99999999133531581</v>
      </c>
    </row>
    <row r="1029" spans="1:9" x14ac:dyDescent="0.35">
      <c r="A1029" s="5" t="s">
        <v>341</v>
      </c>
      <c r="B1029" s="23">
        <v>0</v>
      </c>
      <c r="C1029" s="23">
        <v>971165.25</v>
      </c>
      <c r="D1029" s="23">
        <v>0</v>
      </c>
      <c r="E1029" s="23">
        <v>0</v>
      </c>
      <c r="F1029" s="23">
        <v>0</v>
      </c>
      <c r="G1029" s="23">
        <v>0</v>
      </c>
      <c r="H1029" s="30">
        <v>0</v>
      </c>
      <c r="I1029" s="30">
        <v>0</v>
      </c>
    </row>
    <row r="1030" spans="1:9" x14ac:dyDescent="0.35">
      <c r="A1030" s="5" t="s">
        <v>342</v>
      </c>
      <c r="B1030" s="23">
        <v>0</v>
      </c>
      <c r="C1030" s="23">
        <v>22281427650</v>
      </c>
      <c r="D1030" s="23">
        <v>22281427650</v>
      </c>
      <c r="E1030" s="23">
        <v>22281427650</v>
      </c>
      <c r="F1030" s="23">
        <v>8599013239.2000008</v>
      </c>
      <c r="G1030" s="23">
        <v>8599013239.2000008</v>
      </c>
      <c r="H1030" s="30">
        <v>1</v>
      </c>
      <c r="I1030" s="30">
        <v>0.38592739093179251</v>
      </c>
    </row>
    <row r="1031" spans="1:9" x14ac:dyDescent="0.35">
      <c r="A1031" s="7" t="s">
        <v>1363</v>
      </c>
      <c r="B1031" s="26">
        <v>5000000000</v>
      </c>
      <c r="C1031" s="26">
        <v>5000000000</v>
      </c>
      <c r="D1031" s="26">
        <v>2427030511</v>
      </c>
      <c r="E1031" s="26">
        <v>1562283842</v>
      </c>
      <c r="F1031" s="26">
        <v>281173333</v>
      </c>
      <c r="G1031" s="26">
        <v>278533333</v>
      </c>
      <c r="H1031" s="38">
        <v>0.31245676839999997</v>
      </c>
      <c r="I1031" s="38">
        <v>5.6234666599999997E-2</v>
      </c>
    </row>
    <row r="1032" spans="1:9" x14ac:dyDescent="0.35">
      <c r="A1032" s="5" t="s">
        <v>49</v>
      </c>
      <c r="B1032" s="23">
        <v>5000000000</v>
      </c>
      <c r="C1032" s="23">
        <v>5000000000</v>
      </c>
      <c r="D1032" s="23">
        <v>2427030511</v>
      </c>
      <c r="E1032" s="23">
        <v>1562283842</v>
      </c>
      <c r="F1032" s="23">
        <v>281173333</v>
      </c>
      <c r="G1032" s="23">
        <v>278533333</v>
      </c>
      <c r="H1032" s="30">
        <v>0.31245676839999997</v>
      </c>
      <c r="I1032" s="30">
        <v>5.6234666599999997E-2</v>
      </c>
    </row>
    <row r="1033" spans="1:9" x14ac:dyDescent="0.35">
      <c r="A1033" s="15" t="s">
        <v>996</v>
      </c>
      <c r="B1033" s="25">
        <v>5000000000</v>
      </c>
      <c r="C1033" s="25">
        <v>7645197807.1700001</v>
      </c>
      <c r="D1033" s="25">
        <v>7474750726.5200005</v>
      </c>
      <c r="E1033" s="25">
        <v>4489385989.5200005</v>
      </c>
      <c r="F1033" s="25">
        <v>4489385989.5200005</v>
      </c>
      <c r="G1033" s="25">
        <v>4477835989.5200005</v>
      </c>
      <c r="H1033" s="37">
        <v>0.58721645963295521</v>
      </c>
      <c r="I1033" s="37">
        <v>0.58721645963295521</v>
      </c>
    </row>
    <row r="1034" spans="1:9" x14ac:dyDescent="0.35">
      <c r="A1034" s="7" t="s">
        <v>1364</v>
      </c>
      <c r="B1034" s="26">
        <v>5000000000</v>
      </c>
      <c r="C1034" s="26">
        <v>7645197807.1700001</v>
      </c>
      <c r="D1034" s="26">
        <v>7474750726.5200005</v>
      </c>
      <c r="E1034" s="26">
        <v>4489385989.5200005</v>
      </c>
      <c r="F1034" s="26">
        <v>4489385989.5200005</v>
      </c>
      <c r="G1034" s="26">
        <v>4477835989.5200005</v>
      </c>
      <c r="H1034" s="38">
        <v>0.58721645963295521</v>
      </c>
      <c r="I1034" s="38">
        <v>0.58721645963295521</v>
      </c>
    </row>
    <row r="1035" spans="1:9" x14ac:dyDescent="0.35">
      <c r="A1035" s="5" t="s">
        <v>49</v>
      </c>
      <c r="B1035" s="23">
        <v>3732918363</v>
      </c>
      <c r="C1035" s="23">
        <v>3732918363</v>
      </c>
      <c r="D1035" s="23">
        <v>3732918363</v>
      </c>
      <c r="E1035" s="23">
        <v>3644055963</v>
      </c>
      <c r="F1035" s="23">
        <v>3644055963</v>
      </c>
      <c r="G1035" s="23">
        <v>3632505963</v>
      </c>
      <c r="H1035" s="30">
        <v>0.97619492542864372</v>
      </c>
      <c r="I1035" s="30">
        <v>0.97619492542864372</v>
      </c>
    </row>
    <row r="1036" spans="1:9" x14ac:dyDescent="0.35">
      <c r="A1036" s="5" t="s">
        <v>152</v>
      </c>
      <c r="B1036" s="23">
        <v>1267081637</v>
      </c>
      <c r="C1036" s="23">
        <v>139133446</v>
      </c>
      <c r="D1036" s="23">
        <v>139133446</v>
      </c>
      <c r="E1036" s="23">
        <v>139133446</v>
      </c>
      <c r="F1036" s="23">
        <v>139133446</v>
      </c>
      <c r="G1036" s="23">
        <v>139133446</v>
      </c>
      <c r="H1036" s="30">
        <v>1</v>
      </c>
      <c r="I1036" s="30">
        <v>1</v>
      </c>
    </row>
    <row r="1037" spans="1:9" x14ac:dyDescent="0.35">
      <c r="A1037" s="5" t="s">
        <v>98</v>
      </c>
      <c r="B1037" s="23">
        <v>0</v>
      </c>
      <c r="C1037" s="23">
        <v>3000000000</v>
      </c>
      <c r="D1037" s="23">
        <v>2999999999.52</v>
      </c>
      <c r="E1037" s="23">
        <v>706196580.51999998</v>
      </c>
      <c r="F1037" s="23">
        <v>706196580.51999998</v>
      </c>
      <c r="G1037" s="23">
        <v>706196580.51999998</v>
      </c>
      <c r="H1037" s="30">
        <v>0.23539886017333334</v>
      </c>
      <c r="I1037" s="30">
        <v>0.23539886017333334</v>
      </c>
    </row>
    <row r="1038" spans="1:9" x14ac:dyDescent="0.35">
      <c r="A1038" s="5" t="s">
        <v>158</v>
      </c>
      <c r="B1038" s="23">
        <v>0</v>
      </c>
      <c r="C1038" s="23">
        <v>773145998.16999996</v>
      </c>
      <c r="D1038" s="23">
        <v>602698918</v>
      </c>
      <c r="E1038" s="23">
        <v>0</v>
      </c>
      <c r="F1038" s="23">
        <v>0</v>
      </c>
      <c r="G1038" s="23">
        <v>0</v>
      </c>
      <c r="H1038" s="30">
        <v>0</v>
      </c>
      <c r="I1038" s="30">
        <v>0</v>
      </c>
    </row>
    <row r="1039" spans="1:9" x14ac:dyDescent="0.35">
      <c r="A1039" s="15" t="s">
        <v>997</v>
      </c>
      <c r="B1039" s="25">
        <v>6000000000</v>
      </c>
      <c r="C1039" s="25">
        <v>8939795886.6100006</v>
      </c>
      <c r="D1039" s="25">
        <v>2069183355</v>
      </c>
      <c r="E1039" s="25">
        <v>1693940015</v>
      </c>
      <c r="F1039" s="25">
        <v>1693940015</v>
      </c>
      <c r="G1039" s="25">
        <v>1692400015</v>
      </c>
      <c r="H1039" s="37">
        <v>0.18948307505959708</v>
      </c>
      <c r="I1039" s="37">
        <v>0.18948307505959708</v>
      </c>
    </row>
    <row r="1040" spans="1:9" x14ac:dyDescent="0.35">
      <c r="A1040" s="7" t="s">
        <v>1365</v>
      </c>
      <c r="B1040" s="26">
        <v>6000000000</v>
      </c>
      <c r="C1040" s="26">
        <v>8939795886.6100006</v>
      </c>
      <c r="D1040" s="26">
        <v>2069183355</v>
      </c>
      <c r="E1040" s="26">
        <v>1693940015</v>
      </c>
      <c r="F1040" s="26">
        <v>1693940015</v>
      </c>
      <c r="G1040" s="26">
        <v>1692400015</v>
      </c>
      <c r="H1040" s="38">
        <v>0.18948307505959708</v>
      </c>
      <c r="I1040" s="38">
        <v>0.18948307505959708</v>
      </c>
    </row>
    <row r="1041" spans="1:9" x14ac:dyDescent="0.35">
      <c r="A1041" s="5" t="s">
        <v>49</v>
      </c>
      <c r="B1041" s="23">
        <v>5000000000</v>
      </c>
      <c r="C1041" s="23">
        <v>5000000000</v>
      </c>
      <c r="D1041" s="23">
        <v>1900065791</v>
      </c>
      <c r="E1041" s="23">
        <v>1693940015</v>
      </c>
      <c r="F1041" s="23">
        <v>1693940015</v>
      </c>
      <c r="G1041" s="23">
        <v>1692400015</v>
      </c>
      <c r="H1041" s="30">
        <v>0.338788003</v>
      </c>
      <c r="I1041" s="30">
        <v>0.338788003</v>
      </c>
    </row>
    <row r="1042" spans="1:9" x14ac:dyDescent="0.35">
      <c r="A1042" s="5" t="s">
        <v>152</v>
      </c>
      <c r="B1042" s="23">
        <v>1000000000</v>
      </c>
      <c r="C1042" s="23">
        <v>2127948191</v>
      </c>
      <c r="D1042" s="23">
        <v>0</v>
      </c>
      <c r="E1042" s="23">
        <v>0</v>
      </c>
      <c r="F1042" s="23">
        <v>0</v>
      </c>
      <c r="G1042" s="23">
        <v>0</v>
      </c>
      <c r="H1042" s="30">
        <v>0</v>
      </c>
      <c r="I1042" s="30">
        <v>0</v>
      </c>
    </row>
    <row r="1043" spans="1:9" x14ac:dyDescent="0.35">
      <c r="A1043" s="5" t="s">
        <v>323</v>
      </c>
      <c r="B1043" s="23">
        <v>0</v>
      </c>
      <c r="C1043" s="23">
        <v>567844209</v>
      </c>
      <c r="D1043" s="23">
        <v>0</v>
      </c>
      <c r="E1043" s="23">
        <v>0</v>
      </c>
      <c r="F1043" s="23">
        <v>0</v>
      </c>
      <c r="G1043" s="23">
        <v>0</v>
      </c>
      <c r="H1043" s="30">
        <v>0</v>
      </c>
      <c r="I1043" s="30">
        <v>0</v>
      </c>
    </row>
    <row r="1044" spans="1:9" x14ac:dyDescent="0.35">
      <c r="A1044" s="5" t="s">
        <v>158</v>
      </c>
      <c r="B1044" s="23">
        <v>0</v>
      </c>
      <c r="C1044" s="23">
        <v>599067842</v>
      </c>
      <c r="D1044" s="23">
        <v>169117564</v>
      </c>
      <c r="E1044" s="23">
        <v>0</v>
      </c>
      <c r="F1044" s="23">
        <v>0</v>
      </c>
      <c r="G1044" s="23">
        <v>0</v>
      </c>
      <c r="H1044" s="30">
        <v>0</v>
      </c>
      <c r="I1044" s="30">
        <v>0</v>
      </c>
    </row>
    <row r="1045" spans="1:9" x14ac:dyDescent="0.35">
      <c r="A1045" s="5" t="s">
        <v>345</v>
      </c>
      <c r="B1045" s="23">
        <v>0</v>
      </c>
      <c r="C1045" s="23">
        <v>904345.61</v>
      </c>
      <c r="D1045" s="23">
        <v>0</v>
      </c>
      <c r="E1045" s="23">
        <v>0</v>
      </c>
      <c r="F1045" s="23">
        <v>0</v>
      </c>
      <c r="G1045" s="23">
        <v>0</v>
      </c>
      <c r="H1045" s="30">
        <v>0</v>
      </c>
      <c r="I1045" s="30">
        <v>0</v>
      </c>
    </row>
    <row r="1046" spans="1:9" x14ac:dyDescent="0.35">
      <c r="A1046" s="5" t="s">
        <v>109</v>
      </c>
      <c r="B1046" s="23">
        <v>0</v>
      </c>
      <c r="C1046" s="23">
        <v>644031299</v>
      </c>
      <c r="D1046" s="23">
        <v>0</v>
      </c>
      <c r="E1046" s="23">
        <v>0</v>
      </c>
      <c r="F1046" s="23">
        <v>0</v>
      </c>
      <c r="G1046" s="23">
        <v>0</v>
      </c>
      <c r="H1046" s="30">
        <v>0</v>
      </c>
      <c r="I1046" s="30">
        <v>0</v>
      </c>
    </row>
    <row r="1047" spans="1:9" x14ac:dyDescent="0.35">
      <c r="A1047" s="13" t="s">
        <v>998</v>
      </c>
      <c r="B1047" s="24">
        <v>3000000000</v>
      </c>
      <c r="C1047" s="24">
        <v>36681596993.160004</v>
      </c>
      <c r="D1047" s="24">
        <v>2905882390</v>
      </c>
      <c r="E1047" s="24">
        <v>2848127056</v>
      </c>
      <c r="F1047" s="24">
        <v>1223459333</v>
      </c>
      <c r="G1047" s="24">
        <v>428823333</v>
      </c>
      <c r="H1047" s="36">
        <v>7.7644576285244307E-2</v>
      </c>
      <c r="I1047" s="36">
        <v>3.3353491485884262E-2</v>
      </c>
    </row>
    <row r="1048" spans="1:9" x14ac:dyDescent="0.35">
      <c r="A1048" s="15" t="s">
        <v>999</v>
      </c>
      <c r="B1048" s="25">
        <v>2000000000</v>
      </c>
      <c r="C1048" s="25">
        <v>2000000000</v>
      </c>
      <c r="D1048" s="25">
        <v>1995446390</v>
      </c>
      <c r="E1048" s="25">
        <v>1947187723</v>
      </c>
      <c r="F1048" s="25">
        <v>324573333</v>
      </c>
      <c r="G1048" s="25">
        <v>321573333</v>
      </c>
      <c r="H1048" s="37">
        <v>0.97359386150000005</v>
      </c>
      <c r="I1048" s="37">
        <v>0.16228666650000001</v>
      </c>
    </row>
    <row r="1049" spans="1:9" x14ac:dyDescent="0.35">
      <c r="A1049" s="7" t="s">
        <v>1366</v>
      </c>
      <c r="B1049" s="26">
        <v>2000000000</v>
      </c>
      <c r="C1049" s="26">
        <v>2000000000</v>
      </c>
      <c r="D1049" s="26">
        <v>1995446390</v>
      </c>
      <c r="E1049" s="26">
        <v>1947187723</v>
      </c>
      <c r="F1049" s="26">
        <v>324573333</v>
      </c>
      <c r="G1049" s="26">
        <v>321573333</v>
      </c>
      <c r="H1049" s="38">
        <v>0.97359386150000005</v>
      </c>
      <c r="I1049" s="38">
        <v>0.16228666650000001</v>
      </c>
    </row>
    <row r="1050" spans="1:9" x14ac:dyDescent="0.35">
      <c r="A1050" s="5" t="s">
        <v>49</v>
      </c>
      <c r="B1050" s="23">
        <v>2000000000</v>
      </c>
      <c r="C1050" s="23">
        <v>2000000000</v>
      </c>
      <c r="D1050" s="23">
        <v>1995446390</v>
      </c>
      <c r="E1050" s="23">
        <v>1947187723</v>
      </c>
      <c r="F1050" s="23">
        <v>324573333</v>
      </c>
      <c r="G1050" s="23">
        <v>321573333</v>
      </c>
      <c r="H1050" s="30">
        <v>0.97359386150000005</v>
      </c>
      <c r="I1050" s="30">
        <v>0.16228666650000001</v>
      </c>
    </row>
    <row r="1051" spans="1:9" x14ac:dyDescent="0.35">
      <c r="A1051" s="15" t="s">
        <v>1000</v>
      </c>
      <c r="B1051" s="25">
        <v>1000000000</v>
      </c>
      <c r="C1051" s="25">
        <v>34681596993.160004</v>
      </c>
      <c r="D1051" s="25">
        <v>910436000</v>
      </c>
      <c r="E1051" s="25">
        <v>900939333</v>
      </c>
      <c r="F1051" s="25">
        <v>898886000</v>
      </c>
      <c r="G1051" s="25">
        <v>107250000</v>
      </c>
      <c r="H1051" s="37">
        <v>2.5977446574264894E-2</v>
      </c>
      <c r="I1051" s="37">
        <v>2.5918241313319011E-2</v>
      </c>
    </row>
    <row r="1052" spans="1:9" x14ac:dyDescent="0.35">
      <c r="A1052" s="7" t="s">
        <v>1367</v>
      </c>
      <c r="B1052" s="26">
        <v>1000000000</v>
      </c>
      <c r="C1052" s="26">
        <v>1000000000</v>
      </c>
      <c r="D1052" s="26">
        <v>910436000</v>
      </c>
      <c r="E1052" s="26">
        <v>900939333</v>
      </c>
      <c r="F1052" s="26">
        <v>898886000</v>
      </c>
      <c r="G1052" s="26">
        <v>107250000</v>
      </c>
      <c r="H1052" s="38">
        <v>0.90093933299999995</v>
      </c>
      <c r="I1052" s="38">
        <v>0.89888599999999996</v>
      </c>
    </row>
    <row r="1053" spans="1:9" x14ac:dyDescent="0.35">
      <c r="A1053" s="5" t="s">
        <v>49</v>
      </c>
      <c r="B1053" s="23">
        <v>500000000</v>
      </c>
      <c r="C1053" s="23">
        <v>500000000</v>
      </c>
      <c r="D1053" s="23">
        <v>410436000</v>
      </c>
      <c r="E1053" s="23">
        <v>400939333</v>
      </c>
      <c r="F1053" s="23">
        <v>398886000</v>
      </c>
      <c r="G1053" s="23">
        <v>107250000</v>
      </c>
      <c r="H1053" s="30">
        <v>0.80187866600000002</v>
      </c>
      <c r="I1053" s="30">
        <v>0.79777200000000004</v>
      </c>
    </row>
    <row r="1054" spans="1:9" x14ac:dyDescent="0.35">
      <c r="A1054" s="5" t="s">
        <v>152</v>
      </c>
      <c r="B1054" s="23">
        <v>500000000</v>
      </c>
      <c r="C1054" s="23">
        <v>500000000</v>
      </c>
      <c r="D1054" s="23">
        <v>500000000</v>
      </c>
      <c r="E1054" s="23">
        <v>500000000</v>
      </c>
      <c r="F1054" s="23">
        <v>500000000</v>
      </c>
      <c r="G1054" s="23">
        <v>0</v>
      </c>
      <c r="H1054" s="30">
        <v>1</v>
      </c>
      <c r="I1054" s="30">
        <v>1</v>
      </c>
    </row>
    <row r="1055" spans="1:9" x14ac:dyDescent="0.35">
      <c r="A1055" s="7" t="s">
        <v>1368</v>
      </c>
      <c r="B1055" s="26">
        <v>0</v>
      </c>
      <c r="C1055" s="26">
        <v>33681596993.16</v>
      </c>
      <c r="D1055" s="26">
        <v>0</v>
      </c>
      <c r="E1055" s="26">
        <v>0</v>
      </c>
      <c r="F1055" s="26">
        <v>0</v>
      </c>
      <c r="G1055" s="26">
        <v>0</v>
      </c>
      <c r="H1055" s="38">
        <v>0</v>
      </c>
      <c r="I1055" s="38">
        <v>0</v>
      </c>
    </row>
    <row r="1056" spans="1:9" x14ac:dyDescent="0.35">
      <c r="A1056" s="5" t="s">
        <v>98</v>
      </c>
      <c r="B1056" s="23">
        <v>0</v>
      </c>
      <c r="C1056" s="23">
        <v>33681596993.16</v>
      </c>
      <c r="D1056" s="23">
        <v>0</v>
      </c>
      <c r="E1056" s="23">
        <v>0</v>
      </c>
      <c r="F1056" s="23">
        <v>0</v>
      </c>
      <c r="G1056" s="23">
        <v>0</v>
      </c>
      <c r="H1056" s="30">
        <v>0</v>
      </c>
      <c r="I1056" s="30">
        <v>0</v>
      </c>
    </row>
    <row r="1057" spans="1:9" x14ac:dyDescent="0.35">
      <c r="A1057" s="6" t="s">
        <v>944</v>
      </c>
      <c r="B1057" s="27">
        <v>175000000</v>
      </c>
      <c r="C1057" s="27">
        <v>175000000</v>
      </c>
      <c r="D1057" s="27">
        <v>141580189</v>
      </c>
      <c r="E1057" s="27">
        <v>49500000</v>
      </c>
      <c r="F1057" s="27">
        <v>49500000</v>
      </c>
      <c r="G1057" s="27">
        <v>49500000</v>
      </c>
      <c r="H1057" s="39">
        <v>0.28285714285714286</v>
      </c>
      <c r="I1057" s="39">
        <v>0.28285714285714286</v>
      </c>
    </row>
    <row r="1058" spans="1:9" x14ac:dyDescent="0.35">
      <c r="A1058" s="13" t="s">
        <v>945</v>
      </c>
      <c r="B1058" s="24">
        <v>175000000</v>
      </c>
      <c r="C1058" s="24">
        <v>175000000</v>
      </c>
      <c r="D1058" s="24">
        <v>141580189</v>
      </c>
      <c r="E1058" s="24">
        <v>49500000</v>
      </c>
      <c r="F1058" s="24">
        <v>49500000</v>
      </c>
      <c r="G1058" s="24">
        <v>49500000</v>
      </c>
      <c r="H1058" s="36">
        <v>0.28285714285714286</v>
      </c>
      <c r="I1058" s="36">
        <v>0.28285714285714286</v>
      </c>
    </row>
    <row r="1059" spans="1:9" x14ac:dyDescent="0.35">
      <c r="A1059" s="15" t="s">
        <v>1001</v>
      </c>
      <c r="B1059" s="25">
        <v>175000000</v>
      </c>
      <c r="C1059" s="25">
        <v>175000000</v>
      </c>
      <c r="D1059" s="25">
        <v>141580189</v>
      </c>
      <c r="E1059" s="25">
        <v>49500000</v>
      </c>
      <c r="F1059" s="25">
        <v>49500000</v>
      </c>
      <c r="G1059" s="25">
        <v>49500000</v>
      </c>
      <c r="H1059" s="37">
        <v>0.28285714285714286</v>
      </c>
      <c r="I1059" s="37">
        <v>0.28285714285714286</v>
      </c>
    </row>
    <row r="1060" spans="1:9" x14ac:dyDescent="0.35">
      <c r="A1060" s="7" t="s">
        <v>1369</v>
      </c>
      <c r="B1060" s="26">
        <v>175000000</v>
      </c>
      <c r="C1060" s="26">
        <v>175000000</v>
      </c>
      <c r="D1060" s="26">
        <v>141580189</v>
      </c>
      <c r="E1060" s="26">
        <v>49500000</v>
      </c>
      <c r="F1060" s="26">
        <v>49500000</v>
      </c>
      <c r="G1060" s="26">
        <v>49500000</v>
      </c>
      <c r="H1060" s="38">
        <v>0.28285714285714286</v>
      </c>
      <c r="I1060" s="38">
        <v>0.28285714285714286</v>
      </c>
    </row>
    <row r="1061" spans="1:9" x14ac:dyDescent="0.35">
      <c r="A1061" s="5" t="s">
        <v>49</v>
      </c>
      <c r="B1061" s="23">
        <v>125000000</v>
      </c>
      <c r="C1061" s="23">
        <v>125000000</v>
      </c>
      <c r="D1061" s="23">
        <v>125000000</v>
      </c>
      <c r="E1061" s="23">
        <v>49500000</v>
      </c>
      <c r="F1061" s="23">
        <v>49500000</v>
      </c>
      <c r="G1061" s="23">
        <v>49500000</v>
      </c>
      <c r="H1061" s="30">
        <v>0.39600000000000002</v>
      </c>
      <c r="I1061" s="30">
        <v>0.39600000000000002</v>
      </c>
    </row>
    <row r="1062" spans="1:9" x14ac:dyDescent="0.35">
      <c r="A1062" s="5" t="s">
        <v>152</v>
      </c>
      <c r="B1062" s="23">
        <v>50000000</v>
      </c>
      <c r="C1062" s="23">
        <v>50000000</v>
      </c>
      <c r="D1062" s="23">
        <v>16580189</v>
      </c>
      <c r="E1062" s="23">
        <v>0</v>
      </c>
      <c r="F1062" s="23">
        <v>0</v>
      </c>
      <c r="G1062" s="23">
        <v>0</v>
      </c>
      <c r="H1062" s="30">
        <v>0</v>
      </c>
      <c r="I1062" s="30">
        <v>0</v>
      </c>
    </row>
    <row r="1063" spans="1:9" x14ac:dyDescent="0.35">
      <c r="A1063" s="12" t="s">
        <v>1125</v>
      </c>
      <c r="B1063" s="28">
        <v>712495017949</v>
      </c>
      <c r="C1063" s="28">
        <v>756152071798.69983</v>
      </c>
      <c r="D1063" s="28">
        <v>745951601966.4801</v>
      </c>
      <c r="E1063" s="28">
        <v>742331337451.44995</v>
      </c>
      <c r="F1063" s="28">
        <v>717220800976.96008</v>
      </c>
      <c r="G1063" s="28">
        <v>694435560891.96997</v>
      </c>
      <c r="H1063" s="40">
        <v>0.98172228198175304</v>
      </c>
      <c r="I1063" s="40">
        <v>0.9485139666031307</v>
      </c>
    </row>
    <row r="1064" spans="1:9" x14ac:dyDescent="0.35">
      <c r="A1064" s="6" t="s">
        <v>909</v>
      </c>
      <c r="B1064" s="27">
        <v>712495017949</v>
      </c>
      <c r="C1064" s="27">
        <v>756152071798.69983</v>
      </c>
      <c r="D1064" s="27">
        <v>745951601966.4801</v>
      </c>
      <c r="E1064" s="27">
        <v>742331337451.44995</v>
      </c>
      <c r="F1064" s="27">
        <v>717220800976.96008</v>
      </c>
      <c r="G1064" s="27">
        <v>694435560891.96997</v>
      </c>
      <c r="H1064" s="39">
        <v>0.98172228198175304</v>
      </c>
      <c r="I1064" s="39">
        <v>0.9485139666031307</v>
      </c>
    </row>
    <row r="1065" spans="1:9" x14ac:dyDescent="0.35">
      <c r="A1065" s="13" t="s">
        <v>975</v>
      </c>
      <c r="B1065" s="24">
        <v>712495017949</v>
      </c>
      <c r="C1065" s="24">
        <v>756152071798.69983</v>
      </c>
      <c r="D1065" s="24">
        <v>745951601966.4801</v>
      </c>
      <c r="E1065" s="24">
        <v>742331337451.44995</v>
      </c>
      <c r="F1065" s="24">
        <v>717220800976.96008</v>
      </c>
      <c r="G1065" s="24">
        <v>694435560891.96997</v>
      </c>
      <c r="H1065" s="36">
        <v>0.98172228198175304</v>
      </c>
      <c r="I1065" s="36">
        <v>0.9485139666031307</v>
      </c>
    </row>
    <row r="1066" spans="1:9" x14ac:dyDescent="0.35">
      <c r="A1066" s="15" t="s">
        <v>1002</v>
      </c>
      <c r="B1066" s="25">
        <v>686246882979</v>
      </c>
      <c r="C1066" s="25">
        <v>720733186811.44983</v>
      </c>
      <c r="D1066" s="25">
        <v>711601109394.20007</v>
      </c>
      <c r="E1066" s="25">
        <v>709893523981.03003</v>
      </c>
      <c r="F1066" s="25">
        <v>688976687993.49011</v>
      </c>
      <c r="G1066" s="25">
        <v>681229607274.39001</v>
      </c>
      <c r="H1066" s="37">
        <v>0.98496022796123084</v>
      </c>
      <c r="I1066" s="37">
        <v>0.95593862000659124</v>
      </c>
    </row>
    <row r="1067" spans="1:9" x14ac:dyDescent="0.35">
      <c r="A1067" s="7" t="s">
        <v>1370</v>
      </c>
      <c r="B1067" s="26">
        <v>447421365387</v>
      </c>
      <c r="C1067" s="26">
        <v>465466317159.69</v>
      </c>
      <c r="D1067" s="26">
        <v>465466317158</v>
      </c>
      <c r="E1067" s="26">
        <v>463822990741.5</v>
      </c>
      <c r="F1067" s="26">
        <v>463418658788.5</v>
      </c>
      <c r="G1067" s="26">
        <v>456763809790</v>
      </c>
      <c r="H1067" s="38">
        <v>0.99646950518736199</v>
      </c>
      <c r="I1067" s="38">
        <v>0.99560084522617021</v>
      </c>
    </row>
    <row r="1068" spans="1:9" x14ac:dyDescent="0.35">
      <c r="A1068" s="5" t="s">
        <v>49</v>
      </c>
      <c r="B1068" s="23">
        <v>5667993941</v>
      </c>
      <c r="C1068" s="23">
        <v>7305019412.8900003</v>
      </c>
      <c r="D1068" s="23">
        <v>7305019412</v>
      </c>
      <c r="E1068" s="23">
        <v>5937056955</v>
      </c>
      <c r="F1068" s="23">
        <v>5717290506</v>
      </c>
      <c r="G1068" s="23">
        <v>5636166007.5</v>
      </c>
      <c r="H1068" s="30">
        <v>0.81273664304352489</v>
      </c>
      <c r="I1068" s="30">
        <v>0.78265233572297033</v>
      </c>
    </row>
    <row r="1069" spans="1:9" x14ac:dyDescent="0.35">
      <c r="A1069" s="5" t="s">
        <v>404</v>
      </c>
      <c r="B1069" s="23">
        <v>441753371446</v>
      </c>
      <c r="C1069" s="23">
        <v>454719446884</v>
      </c>
      <c r="D1069" s="23">
        <v>454719446884</v>
      </c>
      <c r="E1069" s="23">
        <v>454715695957.5</v>
      </c>
      <c r="F1069" s="23">
        <v>454531130453.5</v>
      </c>
      <c r="G1069" s="23">
        <v>449088620953.5</v>
      </c>
      <c r="H1069" s="30">
        <v>0.99999175111923255</v>
      </c>
      <c r="I1069" s="30">
        <v>0.99958586237780145</v>
      </c>
    </row>
    <row r="1070" spans="1:9" x14ac:dyDescent="0.35">
      <c r="A1070" s="5" t="s">
        <v>366</v>
      </c>
      <c r="B1070" s="23">
        <v>0</v>
      </c>
      <c r="C1070" s="23">
        <v>890204130</v>
      </c>
      <c r="D1070" s="23">
        <v>890204130</v>
      </c>
      <c r="E1070" s="23">
        <v>890204130</v>
      </c>
      <c r="F1070" s="23">
        <v>890204130</v>
      </c>
      <c r="G1070" s="23">
        <v>0</v>
      </c>
      <c r="H1070" s="30">
        <v>1</v>
      </c>
      <c r="I1070" s="30">
        <v>1</v>
      </c>
    </row>
    <row r="1071" spans="1:9" x14ac:dyDescent="0.35">
      <c r="A1071" s="5" t="s">
        <v>98</v>
      </c>
      <c r="B1071" s="23">
        <v>0</v>
      </c>
      <c r="C1071" s="23">
        <v>271613033</v>
      </c>
      <c r="D1071" s="23">
        <v>271613033</v>
      </c>
      <c r="E1071" s="23">
        <v>0</v>
      </c>
      <c r="F1071" s="23">
        <v>0</v>
      </c>
      <c r="G1071" s="23">
        <v>0</v>
      </c>
      <c r="H1071" s="30">
        <v>0</v>
      </c>
      <c r="I1071" s="30">
        <v>0</v>
      </c>
    </row>
    <row r="1072" spans="1:9" x14ac:dyDescent="0.35">
      <c r="A1072" s="5" t="s">
        <v>416</v>
      </c>
      <c r="B1072" s="23">
        <v>0</v>
      </c>
      <c r="C1072" s="23">
        <v>1049149445</v>
      </c>
      <c r="D1072" s="23">
        <v>1049149445</v>
      </c>
      <c r="E1072" s="23">
        <v>1049149445</v>
      </c>
      <c r="F1072" s="23">
        <v>1049149445</v>
      </c>
      <c r="G1072" s="23">
        <v>808138575</v>
      </c>
      <c r="H1072" s="30">
        <v>1</v>
      </c>
      <c r="I1072" s="30">
        <v>1</v>
      </c>
    </row>
    <row r="1073" spans="1:9" x14ac:dyDescent="0.35">
      <c r="A1073" s="5" t="s">
        <v>363</v>
      </c>
      <c r="B1073" s="23">
        <v>0</v>
      </c>
      <c r="C1073" s="23">
        <v>1230884254.8</v>
      </c>
      <c r="D1073" s="23">
        <v>1230884254</v>
      </c>
      <c r="E1073" s="23">
        <v>1230884254</v>
      </c>
      <c r="F1073" s="23">
        <v>1230884254</v>
      </c>
      <c r="G1073" s="23">
        <v>1230884254</v>
      </c>
      <c r="H1073" s="30">
        <v>0.99999999935006079</v>
      </c>
      <c r="I1073" s="30">
        <v>0.99999999935006079</v>
      </c>
    </row>
    <row r="1074" spans="1:9" x14ac:dyDescent="0.35">
      <c r="A1074" s="7" t="s">
        <v>1371</v>
      </c>
      <c r="B1074" s="26">
        <v>82374574713</v>
      </c>
      <c r="C1074" s="26">
        <v>78390730843.709991</v>
      </c>
      <c r="D1074" s="26">
        <v>77266441150.98999</v>
      </c>
      <c r="E1074" s="26">
        <v>77266441134.23999</v>
      </c>
      <c r="F1074" s="26">
        <v>68918381995.289993</v>
      </c>
      <c r="G1074" s="26">
        <v>68632419396.550003</v>
      </c>
      <c r="H1074" s="38">
        <v>0.98565787437660801</v>
      </c>
      <c r="I1074" s="38">
        <v>0.87916493765946246</v>
      </c>
    </row>
    <row r="1075" spans="1:9" x14ac:dyDescent="0.35">
      <c r="A1075" s="5" t="s">
        <v>49</v>
      </c>
      <c r="B1075" s="23">
        <v>67797791725</v>
      </c>
      <c r="C1075" s="23">
        <v>64931841571.620003</v>
      </c>
      <c r="D1075" s="23">
        <v>64931841571.620003</v>
      </c>
      <c r="E1075" s="23">
        <v>64931841571.620003</v>
      </c>
      <c r="F1075" s="23">
        <v>56583782434.709999</v>
      </c>
      <c r="G1075" s="23">
        <v>56390793253.970001</v>
      </c>
      <c r="H1075" s="30">
        <v>1</v>
      </c>
      <c r="I1075" s="30">
        <v>0.87143350727697944</v>
      </c>
    </row>
    <row r="1076" spans="1:9" x14ac:dyDescent="0.35">
      <c r="A1076" s="5" t="s">
        <v>409</v>
      </c>
      <c r="B1076" s="23">
        <v>3192296644</v>
      </c>
      <c r="C1076" s="23">
        <v>3192296644</v>
      </c>
      <c r="D1076" s="23">
        <v>2730979517.2800002</v>
      </c>
      <c r="E1076" s="23">
        <v>2730979500.5300002</v>
      </c>
      <c r="F1076" s="23">
        <v>2730979498.4899998</v>
      </c>
      <c r="G1076" s="23">
        <v>2638006080.4899998</v>
      </c>
      <c r="H1076" s="30">
        <v>0.85549051516341479</v>
      </c>
      <c r="I1076" s="30">
        <v>0.8554905145243763</v>
      </c>
    </row>
    <row r="1077" spans="1:9" x14ac:dyDescent="0.35">
      <c r="A1077" s="5" t="s">
        <v>410</v>
      </c>
      <c r="B1077" s="23">
        <v>10436072410</v>
      </c>
      <c r="C1077" s="23">
        <v>9127191562</v>
      </c>
      <c r="D1077" s="23">
        <v>9127191562</v>
      </c>
      <c r="E1077" s="23">
        <v>9127191562</v>
      </c>
      <c r="F1077" s="23">
        <v>9127191562</v>
      </c>
      <c r="G1077" s="23">
        <v>9127191562</v>
      </c>
      <c r="H1077" s="30">
        <v>1</v>
      </c>
      <c r="I1077" s="30">
        <v>1</v>
      </c>
    </row>
    <row r="1078" spans="1:9" x14ac:dyDescent="0.35">
      <c r="A1078" s="5" t="s">
        <v>361</v>
      </c>
      <c r="B1078" s="23">
        <v>948413934</v>
      </c>
      <c r="C1078" s="23">
        <v>748413934</v>
      </c>
      <c r="D1078" s="23">
        <v>102213389</v>
      </c>
      <c r="E1078" s="23">
        <v>102213389</v>
      </c>
      <c r="F1078" s="23">
        <v>102213389</v>
      </c>
      <c r="G1078" s="23">
        <v>102213389</v>
      </c>
      <c r="H1078" s="30">
        <v>0.13657333777005815</v>
      </c>
      <c r="I1078" s="30">
        <v>0.13657333777005815</v>
      </c>
    </row>
    <row r="1079" spans="1:9" x14ac:dyDescent="0.35">
      <c r="A1079" s="5" t="s">
        <v>364</v>
      </c>
      <c r="B1079" s="23">
        <v>0</v>
      </c>
      <c r="C1079" s="23">
        <v>175920350.22999999</v>
      </c>
      <c r="D1079" s="23">
        <v>175920350.22999999</v>
      </c>
      <c r="E1079" s="23">
        <v>175920350.22999999</v>
      </c>
      <c r="F1079" s="23">
        <v>175920350.22999999</v>
      </c>
      <c r="G1079" s="23">
        <v>175920350.22999999</v>
      </c>
      <c r="H1079" s="30">
        <v>1</v>
      </c>
      <c r="I1079" s="30">
        <v>1</v>
      </c>
    </row>
    <row r="1080" spans="1:9" x14ac:dyDescent="0.35">
      <c r="A1080" s="5" t="s">
        <v>419</v>
      </c>
      <c r="B1080" s="23">
        <v>0</v>
      </c>
      <c r="C1080" s="23">
        <v>183090186</v>
      </c>
      <c r="D1080" s="23">
        <v>183090186</v>
      </c>
      <c r="E1080" s="23">
        <v>183090186</v>
      </c>
      <c r="F1080" s="23">
        <v>183090186</v>
      </c>
      <c r="G1080" s="23">
        <v>183090186</v>
      </c>
      <c r="H1080" s="30">
        <v>1</v>
      </c>
      <c r="I1080" s="30">
        <v>1</v>
      </c>
    </row>
    <row r="1081" spans="1:9" x14ac:dyDescent="0.35">
      <c r="A1081" s="5" t="s">
        <v>349</v>
      </c>
      <c r="B1081" s="23">
        <v>0</v>
      </c>
      <c r="C1081" s="23">
        <v>31976595.859999999</v>
      </c>
      <c r="D1081" s="23">
        <v>15204574.859999999</v>
      </c>
      <c r="E1081" s="23">
        <v>15204574.859999999</v>
      </c>
      <c r="F1081" s="23">
        <v>15204574.859999999</v>
      </c>
      <c r="G1081" s="23">
        <v>15204574.859999999</v>
      </c>
      <c r="H1081" s="30">
        <v>0.47549072848681895</v>
      </c>
      <c r="I1081" s="30">
        <v>0.47549072848681895</v>
      </c>
    </row>
    <row r="1082" spans="1:9" x14ac:dyDescent="0.35">
      <c r="A1082" s="7" t="s">
        <v>1372</v>
      </c>
      <c r="B1082" s="26">
        <v>78099939152</v>
      </c>
      <c r="C1082" s="26">
        <v>84666345037</v>
      </c>
      <c r="D1082" s="26">
        <v>84097197879</v>
      </c>
      <c r="E1082" s="26">
        <v>84085704215</v>
      </c>
      <c r="F1082" s="26">
        <v>84085704215</v>
      </c>
      <c r="G1082" s="26">
        <v>84071620308</v>
      </c>
      <c r="H1082" s="38">
        <v>0.9931420114834737</v>
      </c>
      <c r="I1082" s="38">
        <v>0.9931420114834737</v>
      </c>
    </row>
    <row r="1083" spans="1:9" x14ac:dyDescent="0.35">
      <c r="A1083" s="5" t="s">
        <v>49</v>
      </c>
      <c r="B1083" s="23">
        <v>1200000000</v>
      </c>
      <c r="C1083" s="23">
        <v>1159603541</v>
      </c>
      <c r="D1083" s="23">
        <v>1159603540</v>
      </c>
      <c r="E1083" s="23">
        <v>1151145940</v>
      </c>
      <c r="F1083" s="23">
        <v>1151145940</v>
      </c>
      <c r="G1083" s="23">
        <v>1151145940</v>
      </c>
      <c r="H1083" s="30">
        <v>0.99270647190960937</v>
      </c>
      <c r="I1083" s="30">
        <v>0.99270647190960937</v>
      </c>
    </row>
    <row r="1084" spans="1:9" x14ac:dyDescent="0.35">
      <c r="A1084" s="5" t="s">
        <v>404</v>
      </c>
      <c r="B1084" s="23">
        <v>76899939152</v>
      </c>
      <c r="C1084" s="23">
        <v>82919472921</v>
      </c>
      <c r="D1084" s="23">
        <v>82452992434</v>
      </c>
      <c r="E1084" s="23">
        <v>82452992434</v>
      </c>
      <c r="F1084" s="23">
        <v>82452992434</v>
      </c>
      <c r="G1084" s="23">
        <v>82452992434</v>
      </c>
      <c r="H1084" s="30">
        <v>0.99437429507729225</v>
      </c>
      <c r="I1084" s="30">
        <v>0.99437429507729225</v>
      </c>
    </row>
    <row r="1085" spans="1:9" x14ac:dyDescent="0.35">
      <c r="A1085" s="5" t="s">
        <v>98</v>
      </c>
      <c r="B1085" s="23">
        <v>0</v>
      </c>
      <c r="C1085" s="23">
        <v>587268575</v>
      </c>
      <c r="D1085" s="23">
        <v>484601905</v>
      </c>
      <c r="E1085" s="23">
        <v>481565841</v>
      </c>
      <c r="F1085" s="23">
        <v>481565841</v>
      </c>
      <c r="G1085" s="23">
        <v>467481934</v>
      </c>
      <c r="H1085" s="30">
        <v>0.82000955184772151</v>
      </c>
      <c r="I1085" s="30">
        <v>0.82000955184772151</v>
      </c>
    </row>
    <row r="1086" spans="1:9" x14ac:dyDescent="0.35">
      <c r="A1086" s="5" t="s">
        <v>363</v>
      </c>
      <c r="B1086" s="23">
        <v>0</v>
      </c>
      <c r="C1086" s="23">
        <v>0</v>
      </c>
      <c r="D1086" s="23">
        <v>0</v>
      </c>
      <c r="E1086" s="23">
        <v>0</v>
      </c>
      <c r="F1086" s="23">
        <v>0</v>
      </c>
      <c r="G1086" s="23">
        <v>0</v>
      </c>
      <c r="H1086" s="30">
        <v>0</v>
      </c>
      <c r="I1086" s="30">
        <v>0</v>
      </c>
    </row>
    <row r="1087" spans="1:9" x14ac:dyDescent="0.35">
      <c r="A1087" s="7" t="s">
        <v>1373</v>
      </c>
      <c r="B1087" s="26">
        <v>4000000000</v>
      </c>
      <c r="C1087" s="26">
        <v>6852788432.9700003</v>
      </c>
      <c r="D1087" s="26">
        <v>6188347902.7600002</v>
      </c>
      <c r="E1087" s="26">
        <v>6188347902.7600002</v>
      </c>
      <c r="F1087" s="26">
        <v>5507909553</v>
      </c>
      <c r="G1087" s="26">
        <v>5496858645</v>
      </c>
      <c r="H1087" s="38">
        <v>0.9030408516607259</v>
      </c>
      <c r="I1087" s="38">
        <v>0.8037472055171665</v>
      </c>
    </row>
    <row r="1088" spans="1:9" x14ac:dyDescent="0.35">
      <c r="A1088" s="5" t="s">
        <v>49</v>
      </c>
      <c r="B1088" s="23">
        <v>4000000000</v>
      </c>
      <c r="C1088" s="23">
        <v>3940790793.71</v>
      </c>
      <c r="D1088" s="23">
        <v>3940790792.7600002</v>
      </c>
      <c r="E1088" s="23">
        <v>3940790792.7600002</v>
      </c>
      <c r="F1088" s="23">
        <v>3940790791</v>
      </c>
      <c r="G1088" s="23">
        <v>3931635505</v>
      </c>
      <c r="H1088" s="30">
        <v>0.99999999975893172</v>
      </c>
      <c r="I1088" s="30">
        <v>0.99999999931232075</v>
      </c>
    </row>
    <row r="1089" spans="1:9" x14ac:dyDescent="0.35">
      <c r="A1089" s="5" t="s">
        <v>409</v>
      </c>
      <c r="B1089" s="23">
        <v>0</v>
      </c>
      <c r="C1089" s="23">
        <v>2066246074</v>
      </c>
      <c r="D1089" s="23">
        <v>1443807200</v>
      </c>
      <c r="E1089" s="23">
        <v>1443807200</v>
      </c>
      <c r="F1089" s="23">
        <v>1312921246</v>
      </c>
      <c r="G1089" s="23">
        <v>1312921246</v>
      </c>
      <c r="H1089" s="30">
        <v>0.69875859326133682</v>
      </c>
      <c r="I1089" s="30">
        <v>0.63541378857085729</v>
      </c>
    </row>
    <row r="1090" spans="1:9" x14ac:dyDescent="0.35">
      <c r="A1090" s="5" t="s">
        <v>98</v>
      </c>
      <c r="B1090" s="23">
        <v>0</v>
      </c>
      <c r="C1090" s="23">
        <v>254197516.91</v>
      </c>
      <c r="D1090" s="23">
        <v>254197516</v>
      </c>
      <c r="E1090" s="23">
        <v>254197516</v>
      </c>
      <c r="F1090" s="23">
        <v>254197516</v>
      </c>
      <c r="G1090" s="23">
        <v>252301894</v>
      </c>
      <c r="H1090" s="30">
        <v>0.99999999642010662</v>
      </c>
      <c r="I1090" s="30">
        <v>0.99999999642010662</v>
      </c>
    </row>
    <row r="1091" spans="1:9" x14ac:dyDescent="0.35">
      <c r="A1091" s="5" t="s">
        <v>349</v>
      </c>
      <c r="B1091" s="23">
        <v>0</v>
      </c>
      <c r="C1091" s="23">
        <v>591554048.35000002</v>
      </c>
      <c r="D1091" s="23">
        <v>549552394</v>
      </c>
      <c r="E1091" s="23">
        <v>549552394</v>
      </c>
      <c r="F1091" s="23">
        <v>0</v>
      </c>
      <c r="G1091" s="23">
        <v>0</v>
      </c>
      <c r="H1091" s="30">
        <v>0.92899777380079862</v>
      </c>
      <c r="I1091" s="30">
        <v>0</v>
      </c>
    </row>
    <row r="1092" spans="1:9" x14ac:dyDescent="0.35">
      <c r="A1092" s="7" t="s">
        <v>1374</v>
      </c>
      <c r="B1092" s="26">
        <v>10713505066</v>
      </c>
      <c r="C1092" s="26">
        <v>16496287526.440001</v>
      </c>
      <c r="D1092" s="26">
        <v>16226140418.68</v>
      </c>
      <c r="E1092" s="26">
        <v>16226140267.76</v>
      </c>
      <c r="F1092" s="26">
        <v>4855109728.6199999</v>
      </c>
      <c r="G1092" s="26">
        <v>4152514016.7600002</v>
      </c>
      <c r="H1092" s="38">
        <v>0.9836237542388242</v>
      </c>
      <c r="I1092" s="38">
        <v>0.29431529493155978</v>
      </c>
    </row>
    <row r="1093" spans="1:9" x14ac:dyDescent="0.35">
      <c r="A1093" s="5" t="s">
        <v>49</v>
      </c>
      <c r="B1093" s="23">
        <v>8109712187</v>
      </c>
      <c r="C1093" s="23">
        <v>8569807187</v>
      </c>
      <c r="D1093" s="23">
        <v>8453047798</v>
      </c>
      <c r="E1093" s="23">
        <v>8453047798</v>
      </c>
      <c r="F1093" s="23">
        <v>2250383975</v>
      </c>
      <c r="G1093" s="23">
        <v>2158013776</v>
      </c>
      <c r="H1093" s="30">
        <v>0.98637549405112424</v>
      </c>
      <c r="I1093" s="30">
        <v>0.26259446985151874</v>
      </c>
    </row>
    <row r="1094" spans="1:9" x14ac:dyDescent="0.35">
      <c r="A1094" s="5" t="s">
        <v>409</v>
      </c>
      <c r="B1094" s="23">
        <v>2603792879</v>
      </c>
      <c r="C1094" s="23">
        <v>2604427142</v>
      </c>
      <c r="D1094" s="23">
        <v>2603779666.6799998</v>
      </c>
      <c r="E1094" s="23">
        <v>2603779515.7600002</v>
      </c>
      <c r="F1094" s="23">
        <v>2435412799.6199999</v>
      </c>
      <c r="G1094" s="23">
        <v>1825187286.76</v>
      </c>
      <c r="H1094" s="30">
        <v>0.99975133639580238</v>
      </c>
      <c r="I1094" s="30">
        <v>0.93510498348968596</v>
      </c>
    </row>
    <row r="1095" spans="1:9" x14ac:dyDescent="0.35">
      <c r="A1095" s="5" t="s">
        <v>361</v>
      </c>
      <c r="B1095" s="23">
        <v>0</v>
      </c>
      <c r="C1095" s="23">
        <v>200000000</v>
      </c>
      <c r="D1095" s="23">
        <v>112228956</v>
      </c>
      <c r="E1095" s="23">
        <v>112228956</v>
      </c>
      <c r="F1095" s="23">
        <v>112228956</v>
      </c>
      <c r="G1095" s="23">
        <v>112228956</v>
      </c>
      <c r="H1095" s="30">
        <v>0.56114478000000001</v>
      </c>
      <c r="I1095" s="30">
        <v>0.56114478000000001</v>
      </c>
    </row>
    <row r="1096" spans="1:9" x14ac:dyDescent="0.35">
      <c r="A1096" s="5" t="s">
        <v>98</v>
      </c>
      <c r="B1096" s="23">
        <v>0</v>
      </c>
      <c r="C1096" s="23">
        <v>5000000000</v>
      </c>
      <c r="D1096" s="23">
        <v>5000000000</v>
      </c>
      <c r="E1096" s="23">
        <v>5000000000</v>
      </c>
      <c r="F1096" s="23">
        <v>0</v>
      </c>
      <c r="G1096" s="23">
        <v>0</v>
      </c>
      <c r="H1096" s="30">
        <v>1</v>
      </c>
      <c r="I1096" s="30">
        <v>0</v>
      </c>
    </row>
    <row r="1097" spans="1:9" x14ac:dyDescent="0.35">
      <c r="A1097" s="5" t="s">
        <v>364</v>
      </c>
      <c r="B1097" s="23">
        <v>0</v>
      </c>
      <c r="C1097" s="23">
        <v>17249598.579999998</v>
      </c>
      <c r="D1097" s="23">
        <v>0</v>
      </c>
      <c r="E1097" s="23">
        <v>0</v>
      </c>
      <c r="F1097" s="23">
        <v>0</v>
      </c>
      <c r="G1097" s="23">
        <v>0</v>
      </c>
      <c r="H1097" s="30">
        <v>0</v>
      </c>
      <c r="I1097" s="30">
        <v>0</v>
      </c>
    </row>
    <row r="1098" spans="1:9" x14ac:dyDescent="0.35">
      <c r="A1098" s="5" t="s">
        <v>349</v>
      </c>
      <c r="B1098" s="23">
        <v>0</v>
      </c>
      <c r="C1098" s="23">
        <v>104803598.86</v>
      </c>
      <c r="D1098" s="23">
        <v>57083998</v>
      </c>
      <c r="E1098" s="23">
        <v>57083998</v>
      </c>
      <c r="F1098" s="23">
        <v>57083998</v>
      </c>
      <c r="G1098" s="23">
        <v>57083998</v>
      </c>
      <c r="H1098" s="30">
        <v>0.54467593308751383</v>
      </c>
      <c r="I1098" s="30">
        <v>0.54467593308751383</v>
      </c>
    </row>
    <row r="1099" spans="1:9" x14ac:dyDescent="0.35">
      <c r="A1099" s="7" t="s">
        <v>1375</v>
      </c>
      <c r="B1099" s="26">
        <v>3079536994</v>
      </c>
      <c r="C1099" s="26">
        <v>1927345573</v>
      </c>
      <c r="D1099" s="26">
        <v>1491503715.5</v>
      </c>
      <c r="E1099" s="26">
        <v>1484848466</v>
      </c>
      <c r="F1099" s="26">
        <v>1465221060</v>
      </c>
      <c r="G1099" s="26">
        <v>1457705712</v>
      </c>
      <c r="H1099" s="38">
        <v>0.77041112232341735</v>
      </c>
      <c r="I1099" s="38">
        <v>0.76022747582278027</v>
      </c>
    </row>
    <row r="1100" spans="1:9" x14ac:dyDescent="0.35">
      <c r="A1100" s="5" t="s">
        <v>49</v>
      </c>
      <c r="B1100" s="23">
        <v>100000000</v>
      </c>
      <c r="C1100" s="23">
        <v>100000000</v>
      </c>
      <c r="D1100" s="23">
        <v>100000000</v>
      </c>
      <c r="E1100" s="23">
        <v>98583040</v>
      </c>
      <c r="F1100" s="23">
        <v>79794670</v>
      </c>
      <c r="G1100" s="23">
        <v>76036996</v>
      </c>
      <c r="H1100" s="30">
        <v>0.9858304</v>
      </c>
      <c r="I1100" s="30">
        <v>0.79794670000000001</v>
      </c>
    </row>
    <row r="1101" spans="1:9" x14ac:dyDescent="0.35">
      <c r="A1101" s="5" t="s">
        <v>404</v>
      </c>
      <c r="B1101" s="23">
        <v>2979536994</v>
      </c>
      <c r="C1101" s="23">
        <v>1693504114</v>
      </c>
      <c r="D1101" s="23">
        <v>1391503715.5</v>
      </c>
      <c r="E1101" s="23">
        <v>1386265426</v>
      </c>
      <c r="F1101" s="23">
        <v>1385426390</v>
      </c>
      <c r="G1101" s="23">
        <v>1381668716</v>
      </c>
      <c r="H1101" s="30">
        <v>0.8185781271742455</v>
      </c>
      <c r="I1101" s="30">
        <v>0.81808268344129931</v>
      </c>
    </row>
    <row r="1102" spans="1:9" x14ac:dyDescent="0.35">
      <c r="A1102" s="5" t="s">
        <v>98</v>
      </c>
      <c r="B1102" s="23">
        <v>0</v>
      </c>
      <c r="C1102" s="23">
        <v>133841459</v>
      </c>
      <c r="D1102" s="23">
        <v>0</v>
      </c>
      <c r="E1102" s="23">
        <v>0</v>
      </c>
      <c r="F1102" s="23">
        <v>0</v>
      </c>
      <c r="G1102" s="23">
        <v>0</v>
      </c>
      <c r="H1102" s="30">
        <v>0</v>
      </c>
      <c r="I1102" s="30">
        <v>0</v>
      </c>
    </row>
    <row r="1103" spans="1:9" x14ac:dyDescent="0.35">
      <c r="A1103" s="7" t="s">
        <v>1376</v>
      </c>
      <c r="B1103" s="26">
        <v>1000000000</v>
      </c>
      <c r="C1103" s="26">
        <v>808659126</v>
      </c>
      <c r="D1103" s="26">
        <v>808659126</v>
      </c>
      <c r="E1103" s="26">
        <v>803919286.5</v>
      </c>
      <c r="F1103" s="26">
        <v>803919286.5</v>
      </c>
      <c r="G1103" s="26">
        <v>801145818.5</v>
      </c>
      <c r="H1103" s="38">
        <v>0.99413864340659153</v>
      </c>
      <c r="I1103" s="38">
        <v>0.99413864340659153</v>
      </c>
    </row>
    <row r="1104" spans="1:9" x14ac:dyDescent="0.35">
      <c r="A1104" s="5" t="s">
        <v>49</v>
      </c>
      <c r="B1104" s="23">
        <v>1000000000</v>
      </c>
      <c r="C1104" s="23">
        <v>808659126</v>
      </c>
      <c r="D1104" s="23">
        <v>808659126</v>
      </c>
      <c r="E1104" s="23">
        <v>803919286.5</v>
      </c>
      <c r="F1104" s="23">
        <v>803919286.5</v>
      </c>
      <c r="G1104" s="23">
        <v>801145818.5</v>
      </c>
      <c r="H1104" s="30">
        <v>0.99413864340659153</v>
      </c>
      <c r="I1104" s="30">
        <v>0.99413864340659153</v>
      </c>
    </row>
    <row r="1105" spans="1:9" x14ac:dyDescent="0.35">
      <c r="A1105" s="7" t="s">
        <v>1377</v>
      </c>
      <c r="B1105" s="26">
        <v>58550395788</v>
      </c>
      <c r="C1105" s="26">
        <v>64889062794.639999</v>
      </c>
      <c r="D1105" s="26">
        <v>58825038930.269997</v>
      </c>
      <c r="E1105" s="26">
        <v>58809182170.269997</v>
      </c>
      <c r="F1105" s="26">
        <v>58715833569.579994</v>
      </c>
      <c r="G1105" s="26">
        <v>58652515651.579994</v>
      </c>
      <c r="H1105" s="38">
        <v>0.90630346066776268</v>
      </c>
      <c r="I1105" s="38">
        <v>0.90486487307426589</v>
      </c>
    </row>
    <row r="1106" spans="1:9" x14ac:dyDescent="0.35">
      <c r="A1106" s="5" t="s">
        <v>49</v>
      </c>
      <c r="B1106" s="23">
        <v>36557279364</v>
      </c>
      <c r="C1106" s="23">
        <v>36557279364</v>
      </c>
      <c r="D1106" s="23">
        <v>36557279364</v>
      </c>
      <c r="E1106" s="23">
        <v>36541422604</v>
      </c>
      <c r="F1106" s="23">
        <v>36513161958.629997</v>
      </c>
      <c r="G1106" s="23">
        <v>36449844040.629997</v>
      </c>
      <c r="H1106" s="30">
        <v>0.99956624890375145</v>
      </c>
      <c r="I1106" s="30">
        <v>0.99879319779432363</v>
      </c>
    </row>
    <row r="1107" spans="1:9" x14ac:dyDescent="0.35">
      <c r="A1107" s="5" t="s">
        <v>408</v>
      </c>
      <c r="B1107" s="23">
        <v>5177908510</v>
      </c>
      <c r="C1107" s="23">
        <v>5177908510</v>
      </c>
      <c r="D1107" s="23">
        <v>3000000000</v>
      </c>
      <c r="E1107" s="23">
        <v>3000000000</v>
      </c>
      <c r="F1107" s="23">
        <v>3000000000</v>
      </c>
      <c r="G1107" s="23">
        <v>3000000000</v>
      </c>
      <c r="H1107" s="30">
        <v>0.5793845129179388</v>
      </c>
      <c r="I1107" s="30">
        <v>0.5793845129179388</v>
      </c>
    </row>
    <row r="1108" spans="1:9" x14ac:dyDescent="0.35">
      <c r="A1108" s="5" t="s">
        <v>401</v>
      </c>
      <c r="B1108" s="23">
        <v>3776440296</v>
      </c>
      <c r="C1108" s="23">
        <v>6215809005</v>
      </c>
      <c r="D1108" s="23">
        <v>2877560005</v>
      </c>
      <c r="E1108" s="23">
        <v>2877560005</v>
      </c>
      <c r="F1108" s="23">
        <v>2877560005</v>
      </c>
      <c r="G1108" s="23">
        <v>2877560005</v>
      </c>
      <c r="H1108" s="30">
        <v>0.46294215325556004</v>
      </c>
      <c r="I1108" s="30">
        <v>0.46294215325556004</v>
      </c>
    </row>
    <row r="1109" spans="1:9" x14ac:dyDescent="0.35">
      <c r="A1109" s="5" t="s">
        <v>83</v>
      </c>
      <c r="B1109" s="23">
        <v>6593082715</v>
      </c>
      <c r="C1109" s="23">
        <v>6593082715</v>
      </c>
      <c r="D1109" s="23">
        <v>6593082715</v>
      </c>
      <c r="E1109" s="23">
        <v>6593082715</v>
      </c>
      <c r="F1109" s="23">
        <v>6593082715</v>
      </c>
      <c r="G1109" s="23">
        <v>6593082715</v>
      </c>
      <c r="H1109" s="30">
        <v>1</v>
      </c>
      <c r="I1109" s="30">
        <v>1</v>
      </c>
    </row>
    <row r="1110" spans="1:9" x14ac:dyDescent="0.35">
      <c r="A1110" s="5" t="s">
        <v>405</v>
      </c>
      <c r="B1110" s="23">
        <v>4037821100</v>
      </c>
      <c r="C1110" s="23">
        <v>4337840471</v>
      </c>
      <c r="D1110" s="23">
        <v>4337840471</v>
      </c>
      <c r="E1110" s="23">
        <v>4337840471</v>
      </c>
      <c r="F1110" s="23">
        <v>4337840471</v>
      </c>
      <c r="G1110" s="23">
        <v>4337840471</v>
      </c>
      <c r="H1110" s="30">
        <v>1</v>
      </c>
      <c r="I1110" s="30">
        <v>1</v>
      </c>
    </row>
    <row r="1111" spans="1:9" x14ac:dyDescent="0.35">
      <c r="A1111" s="5" t="s">
        <v>302</v>
      </c>
      <c r="B1111" s="23">
        <v>1624178456</v>
      </c>
      <c r="C1111" s="23">
        <v>1624178456</v>
      </c>
      <c r="D1111" s="23">
        <v>1624178456</v>
      </c>
      <c r="E1111" s="23">
        <v>1624178456</v>
      </c>
      <c r="F1111" s="23">
        <v>1624178456</v>
      </c>
      <c r="G1111" s="23">
        <v>1624178456</v>
      </c>
      <c r="H1111" s="30">
        <v>1</v>
      </c>
      <c r="I1111" s="30">
        <v>1</v>
      </c>
    </row>
    <row r="1112" spans="1:9" x14ac:dyDescent="0.35">
      <c r="A1112" s="5" t="s">
        <v>406</v>
      </c>
      <c r="B1112" s="23">
        <v>500000000</v>
      </c>
      <c r="C1112" s="23">
        <v>500000000</v>
      </c>
      <c r="D1112" s="23">
        <v>500000000</v>
      </c>
      <c r="E1112" s="23">
        <v>500000000</v>
      </c>
      <c r="F1112" s="23">
        <v>500000000</v>
      </c>
      <c r="G1112" s="23">
        <v>500000000</v>
      </c>
      <c r="H1112" s="30">
        <v>1</v>
      </c>
      <c r="I1112" s="30">
        <v>1</v>
      </c>
    </row>
    <row r="1113" spans="1:9" x14ac:dyDescent="0.35">
      <c r="A1113" s="5" t="s">
        <v>407</v>
      </c>
      <c r="B1113" s="23">
        <v>283685347</v>
      </c>
      <c r="C1113" s="23">
        <v>283685347</v>
      </c>
      <c r="D1113" s="23">
        <v>173302476</v>
      </c>
      <c r="E1113" s="23">
        <v>173302476</v>
      </c>
      <c r="F1113" s="23">
        <v>108214520.68000001</v>
      </c>
      <c r="G1113" s="23">
        <v>108214520.68000001</v>
      </c>
      <c r="H1113" s="30">
        <v>0.61089681872077795</v>
      </c>
      <c r="I1113" s="30">
        <v>0.38145967644920342</v>
      </c>
    </row>
    <row r="1114" spans="1:9" x14ac:dyDescent="0.35">
      <c r="A1114" s="5" t="s">
        <v>369</v>
      </c>
      <c r="B1114" s="23">
        <v>0</v>
      </c>
      <c r="C1114" s="23">
        <v>437203574</v>
      </c>
      <c r="D1114" s="23">
        <v>0</v>
      </c>
      <c r="E1114" s="23">
        <v>0</v>
      </c>
      <c r="F1114" s="23">
        <v>0</v>
      </c>
      <c r="G1114" s="23">
        <v>0</v>
      </c>
      <c r="H1114" s="30">
        <v>0</v>
      </c>
      <c r="I1114" s="30">
        <v>0</v>
      </c>
    </row>
    <row r="1115" spans="1:9" x14ac:dyDescent="0.35">
      <c r="A1115" s="5" t="s">
        <v>411</v>
      </c>
      <c r="B1115" s="23">
        <v>0</v>
      </c>
      <c r="C1115" s="23">
        <v>2033321970.8199999</v>
      </c>
      <c r="D1115" s="23">
        <v>2033321970.8199999</v>
      </c>
      <c r="E1115" s="23">
        <v>2033321970.8199999</v>
      </c>
      <c r="F1115" s="23">
        <v>2033321970.8199999</v>
      </c>
      <c r="G1115" s="23">
        <v>2033321970.8199999</v>
      </c>
      <c r="H1115" s="30">
        <v>1</v>
      </c>
      <c r="I1115" s="30">
        <v>1</v>
      </c>
    </row>
    <row r="1116" spans="1:9" x14ac:dyDescent="0.35">
      <c r="A1116" s="5" t="s">
        <v>415</v>
      </c>
      <c r="B1116" s="23">
        <v>0</v>
      </c>
      <c r="C1116" s="23">
        <v>429529951.93000001</v>
      </c>
      <c r="D1116" s="23">
        <v>429529951.93000001</v>
      </c>
      <c r="E1116" s="23">
        <v>429529951.93000001</v>
      </c>
      <c r="F1116" s="23">
        <v>429529951.93000001</v>
      </c>
      <c r="G1116" s="23">
        <v>429529951.93000001</v>
      </c>
      <c r="H1116" s="30">
        <v>1</v>
      </c>
      <c r="I1116" s="30">
        <v>1</v>
      </c>
    </row>
    <row r="1117" spans="1:9" x14ac:dyDescent="0.35">
      <c r="A1117" s="5" t="s">
        <v>417</v>
      </c>
      <c r="B1117" s="23">
        <v>0</v>
      </c>
      <c r="C1117" s="23">
        <v>458874622</v>
      </c>
      <c r="D1117" s="23">
        <v>458874622</v>
      </c>
      <c r="E1117" s="23">
        <v>458874622</v>
      </c>
      <c r="F1117" s="23">
        <v>458874622</v>
      </c>
      <c r="G1117" s="23">
        <v>458874622</v>
      </c>
      <c r="H1117" s="30">
        <v>1</v>
      </c>
      <c r="I1117" s="30">
        <v>1</v>
      </c>
    </row>
    <row r="1118" spans="1:9" x14ac:dyDescent="0.35">
      <c r="A1118" s="5" t="s">
        <v>418</v>
      </c>
      <c r="B1118" s="23">
        <v>0</v>
      </c>
      <c r="C1118" s="23">
        <v>240348807.88999999</v>
      </c>
      <c r="D1118" s="23">
        <v>240068898.52000001</v>
      </c>
      <c r="E1118" s="23">
        <v>240068898.52000001</v>
      </c>
      <c r="F1118" s="23">
        <v>240068898.52000001</v>
      </c>
      <c r="G1118" s="23">
        <v>240068898.52000001</v>
      </c>
      <c r="H1118" s="30">
        <v>0.99883540354346967</v>
      </c>
      <c r="I1118" s="30">
        <v>0.99883540354346967</v>
      </c>
    </row>
    <row r="1119" spans="1:9" x14ac:dyDescent="0.35">
      <c r="A1119" s="7" t="s">
        <v>1378</v>
      </c>
      <c r="B1119" s="26">
        <v>1007565879</v>
      </c>
      <c r="C1119" s="26">
        <v>1235650318</v>
      </c>
      <c r="D1119" s="26">
        <v>1231463113</v>
      </c>
      <c r="E1119" s="26">
        <v>1205949797</v>
      </c>
      <c r="F1119" s="26">
        <v>1205949797</v>
      </c>
      <c r="G1119" s="26">
        <v>1201017936</v>
      </c>
      <c r="H1119" s="38">
        <v>0.97596365204026925</v>
      </c>
      <c r="I1119" s="38">
        <v>0.97596365204026925</v>
      </c>
    </row>
    <row r="1120" spans="1:9" x14ac:dyDescent="0.35">
      <c r="A1120" s="5" t="s">
        <v>49</v>
      </c>
      <c r="B1120" s="23">
        <v>1000000000</v>
      </c>
      <c r="C1120" s="23">
        <v>988934531</v>
      </c>
      <c r="D1120" s="23">
        <v>988934531</v>
      </c>
      <c r="E1120" s="23">
        <v>963884899</v>
      </c>
      <c r="F1120" s="23">
        <v>963884899</v>
      </c>
      <c r="G1120" s="23">
        <v>962172136</v>
      </c>
      <c r="H1120" s="30">
        <v>0.97467008056168281</v>
      </c>
      <c r="I1120" s="30">
        <v>0.97467008056168281</v>
      </c>
    </row>
    <row r="1121" spans="1:9" x14ac:dyDescent="0.35">
      <c r="A1121" s="5" t="s">
        <v>404</v>
      </c>
      <c r="B1121" s="23">
        <v>7565879</v>
      </c>
      <c r="C1121" s="23">
        <v>11753084</v>
      </c>
      <c r="D1121" s="23">
        <v>7565879</v>
      </c>
      <c r="E1121" s="23">
        <v>7565879</v>
      </c>
      <c r="F1121" s="23">
        <v>7565879</v>
      </c>
      <c r="G1121" s="23">
        <v>7565879</v>
      </c>
      <c r="H1121" s="30">
        <v>0.64373563568506786</v>
      </c>
      <c r="I1121" s="30">
        <v>0.64373563568506786</v>
      </c>
    </row>
    <row r="1122" spans="1:9" x14ac:dyDescent="0.35">
      <c r="A1122" s="5" t="s">
        <v>98</v>
      </c>
      <c r="B1122" s="23">
        <v>0</v>
      </c>
      <c r="C1122" s="23">
        <v>231285435</v>
      </c>
      <c r="D1122" s="23">
        <v>231285435</v>
      </c>
      <c r="E1122" s="23">
        <v>230821751</v>
      </c>
      <c r="F1122" s="23">
        <v>230821751</v>
      </c>
      <c r="G1122" s="23">
        <v>227602653</v>
      </c>
      <c r="H1122" s="30">
        <v>0.99799518720234159</v>
      </c>
      <c r="I1122" s="30">
        <v>0.99799518720234159</v>
      </c>
    </row>
    <row r="1123" spans="1:9" x14ac:dyDescent="0.35">
      <c r="A1123" s="5" t="s">
        <v>363</v>
      </c>
      <c r="B1123" s="23">
        <v>0</v>
      </c>
      <c r="C1123" s="23">
        <v>3677268</v>
      </c>
      <c r="D1123" s="23">
        <v>3677268</v>
      </c>
      <c r="E1123" s="23">
        <v>3677268</v>
      </c>
      <c r="F1123" s="23">
        <v>3677268</v>
      </c>
      <c r="G1123" s="23">
        <v>3677268</v>
      </c>
      <c r="H1123" s="30">
        <v>1</v>
      </c>
      <c r="I1123" s="30">
        <v>1</v>
      </c>
    </row>
    <row r="1124" spans="1:9" x14ac:dyDescent="0.35">
      <c r="A1124" s="15" t="s">
        <v>1009</v>
      </c>
      <c r="B1124" s="25">
        <v>624336130</v>
      </c>
      <c r="C1124" s="25">
        <v>620054199</v>
      </c>
      <c r="D1124" s="25">
        <v>616298651.37</v>
      </c>
      <c r="E1124" s="25">
        <v>616298651.37</v>
      </c>
      <c r="F1124" s="25">
        <v>616298651.37</v>
      </c>
      <c r="G1124" s="25">
        <v>616298651.37</v>
      </c>
      <c r="H1124" s="37">
        <v>0.9939431945851559</v>
      </c>
      <c r="I1124" s="37">
        <v>0.9939431945851559</v>
      </c>
    </row>
    <row r="1125" spans="1:9" x14ac:dyDescent="0.35">
      <c r="A1125" s="7" t="s">
        <v>1379</v>
      </c>
      <c r="B1125" s="26">
        <v>170000000</v>
      </c>
      <c r="C1125" s="26">
        <v>159501356</v>
      </c>
      <c r="D1125" s="26">
        <v>159501356</v>
      </c>
      <c r="E1125" s="26">
        <v>159501356</v>
      </c>
      <c r="F1125" s="26">
        <v>159501356</v>
      </c>
      <c r="G1125" s="26">
        <v>159501356</v>
      </c>
      <c r="H1125" s="38">
        <v>1</v>
      </c>
      <c r="I1125" s="38">
        <v>1</v>
      </c>
    </row>
    <row r="1126" spans="1:9" x14ac:dyDescent="0.35">
      <c r="A1126" s="5" t="s">
        <v>49</v>
      </c>
      <c r="B1126" s="23">
        <v>170000000</v>
      </c>
      <c r="C1126" s="23">
        <v>159501356</v>
      </c>
      <c r="D1126" s="23">
        <v>159501356</v>
      </c>
      <c r="E1126" s="23">
        <v>159501356</v>
      </c>
      <c r="F1126" s="23">
        <v>159501356</v>
      </c>
      <c r="G1126" s="23">
        <v>159501356</v>
      </c>
      <c r="H1126" s="30">
        <v>1</v>
      </c>
      <c r="I1126" s="30">
        <v>1</v>
      </c>
    </row>
    <row r="1127" spans="1:9" x14ac:dyDescent="0.35">
      <c r="A1127" s="7" t="s">
        <v>1380</v>
      </c>
      <c r="B1127" s="26">
        <v>315511202</v>
      </c>
      <c r="C1127" s="26">
        <v>335306811</v>
      </c>
      <c r="D1127" s="26">
        <v>331551263.37</v>
      </c>
      <c r="E1127" s="26">
        <v>331551263.37</v>
      </c>
      <c r="F1127" s="26">
        <v>331551263.37</v>
      </c>
      <c r="G1127" s="26">
        <v>331551263.37</v>
      </c>
      <c r="H1127" s="38">
        <v>0.98879966792562413</v>
      </c>
      <c r="I1127" s="38">
        <v>0.98879966792562413</v>
      </c>
    </row>
    <row r="1128" spans="1:9" x14ac:dyDescent="0.35">
      <c r="A1128" s="5" t="s">
        <v>49</v>
      </c>
      <c r="B1128" s="23">
        <v>315511202</v>
      </c>
      <c r="C1128" s="23">
        <v>335306811</v>
      </c>
      <c r="D1128" s="23">
        <v>331551263.37</v>
      </c>
      <c r="E1128" s="23">
        <v>331551263.37</v>
      </c>
      <c r="F1128" s="23">
        <v>331551263.37</v>
      </c>
      <c r="G1128" s="23">
        <v>331551263.37</v>
      </c>
      <c r="H1128" s="30">
        <v>0.98879966792562413</v>
      </c>
      <c r="I1128" s="30">
        <v>0.98879966792562413</v>
      </c>
    </row>
    <row r="1129" spans="1:9" x14ac:dyDescent="0.35">
      <c r="A1129" s="7" t="s">
        <v>1381</v>
      </c>
      <c r="B1129" s="26">
        <v>138824928</v>
      </c>
      <c r="C1129" s="26">
        <v>125246032</v>
      </c>
      <c r="D1129" s="26">
        <v>125246032</v>
      </c>
      <c r="E1129" s="26">
        <v>125246032</v>
      </c>
      <c r="F1129" s="26">
        <v>125246032</v>
      </c>
      <c r="G1129" s="26">
        <v>125246032</v>
      </c>
      <c r="H1129" s="38">
        <v>1</v>
      </c>
      <c r="I1129" s="38">
        <v>1</v>
      </c>
    </row>
    <row r="1130" spans="1:9" x14ac:dyDescent="0.35">
      <c r="A1130" s="5" t="s">
        <v>49</v>
      </c>
      <c r="B1130" s="23">
        <v>138824928</v>
      </c>
      <c r="C1130" s="23">
        <v>125246032</v>
      </c>
      <c r="D1130" s="23">
        <v>125246032</v>
      </c>
      <c r="E1130" s="23">
        <v>125246032</v>
      </c>
      <c r="F1130" s="23">
        <v>125246032</v>
      </c>
      <c r="G1130" s="23">
        <v>125246032</v>
      </c>
      <c r="H1130" s="30">
        <v>1</v>
      </c>
      <c r="I1130" s="30">
        <v>1</v>
      </c>
    </row>
    <row r="1131" spans="1:9" x14ac:dyDescent="0.35">
      <c r="A1131" s="15" t="s">
        <v>1007</v>
      </c>
      <c r="B1131" s="25">
        <v>1218889835</v>
      </c>
      <c r="C1131" s="25">
        <v>1184971572</v>
      </c>
      <c r="D1131" s="25">
        <v>1184971572</v>
      </c>
      <c r="E1131" s="25">
        <v>1184971572</v>
      </c>
      <c r="F1131" s="25">
        <v>1184971572</v>
      </c>
      <c r="G1131" s="25">
        <v>1184971572</v>
      </c>
      <c r="H1131" s="37">
        <v>1</v>
      </c>
      <c r="I1131" s="37">
        <v>1</v>
      </c>
    </row>
    <row r="1132" spans="1:9" x14ac:dyDescent="0.35">
      <c r="A1132" s="7" t="s">
        <v>1382</v>
      </c>
      <c r="B1132" s="26">
        <v>1136389835</v>
      </c>
      <c r="C1132" s="26">
        <v>1104631572</v>
      </c>
      <c r="D1132" s="26">
        <v>1104631572</v>
      </c>
      <c r="E1132" s="26">
        <v>1104631572</v>
      </c>
      <c r="F1132" s="26">
        <v>1104631572</v>
      </c>
      <c r="G1132" s="26">
        <v>1104631572</v>
      </c>
      <c r="H1132" s="38">
        <v>1</v>
      </c>
      <c r="I1132" s="38">
        <v>1</v>
      </c>
    </row>
    <row r="1133" spans="1:9" x14ac:dyDescent="0.35">
      <c r="A1133" s="5" t="s">
        <v>49</v>
      </c>
      <c r="B1133" s="23">
        <v>729426000</v>
      </c>
      <c r="C1133" s="23">
        <v>698302000</v>
      </c>
      <c r="D1133" s="23">
        <v>698302000</v>
      </c>
      <c r="E1133" s="23">
        <v>698302000</v>
      </c>
      <c r="F1133" s="23">
        <v>698302000</v>
      </c>
      <c r="G1133" s="23">
        <v>698302000</v>
      </c>
      <c r="H1133" s="30">
        <v>1</v>
      </c>
      <c r="I1133" s="30">
        <v>1</v>
      </c>
    </row>
    <row r="1134" spans="1:9" x14ac:dyDescent="0.35">
      <c r="A1134" s="5" t="s">
        <v>409</v>
      </c>
      <c r="B1134" s="23">
        <v>406963835</v>
      </c>
      <c r="C1134" s="23">
        <v>406329572</v>
      </c>
      <c r="D1134" s="23">
        <v>406329572</v>
      </c>
      <c r="E1134" s="23">
        <v>406329572</v>
      </c>
      <c r="F1134" s="23">
        <v>406329572</v>
      </c>
      <c r="G1134" s="23">
        <v>406329572</v>
      </c>
      <c r="H1134" s="30">
        <v>1</v>
      </c>
      <c r="I1134" s="30">
        <v>1</v>
      </c>
    </row>
    <row r="1135" spans="1:9" x14ac:dyDescent="0.35">
      <c r="A1135" s="5" t="s">
        <v>349</v>
      </c>
      <c r="B1135" s="23">
        <v>0</v>
      </c>
      <c r="C1135" s="23">
        <v>0</v>
      </c>
      <c r="D1135" s="23">
        <v>0</v>
      </c>
      <c r="E1135" s="23">
        <v>0</v>
      </c>
      <c r="F1135" s="23">
        <v>0</v>
      </c>
      <c r="G1135" s="23">
        <v>0</v>
      </c>
      <c r="H1135" s="30">
        <v>0</v>
      </c>
      <c r="I1135" s="30">
        <v>0</v>
      </c>
    </row>
    <row r="1136" spans="1:9" x14ac:dyDescent="0.35">
      <c r="A1136" s="7" t="s">
        <v>1383</v>
      </c>
      <c r="B1136" s="26">
        <v>82500000</v>
      </c>
      <c r="C1136" s="26">
        <v>80340000</v>
      </c>
      <c r="D1136" s="26">
        <v>80340000</v>
      </c>
      <c r="E1136" s="26">
        <v>80340000</v>
      </c>
      <c r="F1136" s="26">
        <v>80340000</v>
      </c>
      <c r="G1136" s="26">
        <v>80340000</v>
      </c>
      <c r="H1136" s="38">
        <v>1</v>
      </c>
      <c r="I1136" s="38">
        <v>1</v>
      </c>
    </row>
    <row r="1137" spans="1:9" x14ac:dyDescent="0.35">
      <c r="A1137" s="5" t="s">
        <v>49</v>
      </c>
      <c r="B1137" s="23">
        <v>82500000</v>
      </c>
      <c r="C1137" s="23">
        <v>80340000</v>
      </c>
      <c r="D1137" s="23">
        <v>80340000</v>
      </c>
      <c r="E1137" s="23">
        <v>80340000</v>
      </c>
      <c r="F1137" s="23">
        <v>80340000</v>
      </c>
      <c r="G1137" s="23">
        <v>80340000</v>
      </c>
      <c r="H1137" s="30">
        <v>1</v>
      </c>
      <c r="I1137" s="30">
        <v>1</v>
      </c>
    </row>
    <row r="1138" spans="1:9" x14ac:dyDescent="0.35">
      <c r="A1138" s="15" t="s">
        <v>1008</v>
      </c>
      <c r="B1138" s="25">
        <v>5449107200</v>
      </c>
      <c r="C1138" s="25">
        <v>3246995719</v>
      </c>
      <c r="D1138" s="25">
        <v>2432252791.9899998</v>
      </c>
      <c r="E1138" s="25">
        <v>2129086575.0700002</v>
      </c>
      <c r="F1138" s="25">
        <v>557302045.75999999</v>
      </c>
      <c r="G1138" s="25">
        <v>427978124</v>
      </c>
      <c r="H1138" s="37">
        <v>0.65570969576938953</v>
      </c>
      <c r="I1138" s="37">
        <v>0.17163621205254814</v>
      </c>
    </row>
    <row r="1139" spans="1:9" x14ac:dyDescent="0.35">
      <c r="A1139" s="7" t="s">
        <v>1384</v>
      </c>
      <c r="B1139" s="26">
        <v>710000000</v>
      </c>
      <c r="C1139" s="26">
        <v>914187714</v>
      </c>
      <c r="D1139" s="26">
        <v>914187713.99000001</v>
      </c>
      <c r="E1139" s="26">
        <v>611021497.07000005</v>
      </c>
      <c r="F1139" s="26">
        <v>504114452.75999999</v>
      </c>
      <c r="G1139" s="26">
        <v>427978124</v>
      </c>
      <c r="H1139" s="38">
        <v>0.6683764042250081</v>
      </c>
      <c r="I1139" s="38">
        <v>0.55143428974150488</v>
      </c>
    </row>
    <row r="1140" spans="1:9" x14ac:dyDescent="0.35">
      <c r="A1140" s="5" t="s">
        <v>409</v>
      </c>
      <c r="B1140" s="23">
        <v>710000000</v>
      </c>
      <c r="C1140" s="23">
        <v>710000000</v>
      </c>
      <c r="D1140" s="23">
        <v>709999999.99000001</v>
      </c>
      <c r="E1140" s="23">
        <v>500353979.41000003</v>
      </c>
      <c r="F1140" s="23">
        <v>443593425.60000002</v>
      </c>
      <c r="G1140" s="23">
        <v>427978124</v>
      </c>
      <c r="H1140" s="30">
        <v>0.70472391466197182</v>
      </c>
      <c r="I1140" s="30">
        <v>0.62477947267605638</v>
      </c>
    </row>
    <row r="1141" spans="1:9" x14ac:dyDescent="0.35">
      <c r="A1141" s="5" t="s">
        <v>349</v>
      </c>
      <c r="B1141" s="23">
        <v>0</v>
      </c>
      <c r="C1141" s="23">
        <v>204187714</v>
      </c>
      <c r="D1141" s="23">
        <v>204187714</v>
      </c>
      <c r="E1141" s="23">
        <v>110667517.66</v>
      </c>
      <c r="F1141" s="23">
        <v>60521027.159999996</v>
      </c>
      <c r="G1141" s="23">
        <v>0</v>
      </c>
      <c r="H1141" s="30">
        <v>0.54198911135270356</v>
      </c>
      <c r="I1141" s="30">
        <v>0.29639896531678689</v>
      </c>
    </row>
    <row r="1142" spans="1:9" x14ac:dyDescent="0.35">
      <c r="A1142" s="7" t="s">
        <v>1385</v>
      </c>
      <c r="B1142" s="26">
        <v>4739107200</v>
      </c>
      <c r="C1142" s="26">
        <v>2332808005</v>
      </c>
      <c r="D1142" s="26">
        <v>1518065078</v>
      </c>
      <c r="E1142" s="26">
        <v>1518065078</v>
      </c>
      <c r="F1142" s="26">
        <v>53187593</v>
      </c>
      <c r="G1142" s="26">
        <v>0</v>
      </c>
      <c r="H1142" s="38">
        <v>0.65074582852350937</v>
      </c>
      <c r="I1142" s="38">
        <v>2.2799815881118773E-2</v>
      </c>
    </row>
    <row r="1143" spans="1:9" x14ac:dyDescent="0.35">
      <c r="A1143" s="5" t="s">
        <v>409</v>
      </c>
      <c r="B1143" s="23">
        <v>4739107200</v>
      </c>
      <c r="C1143" s="23">
        <v>2191606680</v>
      </c>
      <c r="D1143" s="23">
        <v>1376863753</v>
      </c>
      <c r="E1143" s="23">
        <v>1376863753</v>
      </c>
      <c r="F1143" s="23">
        <v>53187593</v>
      </c>
      <c r="G1143" s="23">
        <v>0</v>
      </c>
      <c r="H1143" s="30">
        <v>0.62824400270581393</v>
      </c>
      <c r="I1143" s="30">
        <v>2.4268767514433749E-2</v>
      </c>
    </row>
    <row r="1144" spans="1:9" x14ac:dyDescent="0.35">
      <c r="A1144" s="5" t="s">
        <v>349</v>
      </c>
      <c r="B1144" s="23">
        <v>0</v>
      </c>
      <c r="C1144" s="23">
        <v>141201325</v>
      </c>
      <c r="D1144" s="23">
        <v>141201325</v>
      </c>
      <c r="E1144" s="23">
        <v>141201325</v>
      </c>
      <c r="F1144" s="23">
        <v>0</v>
      </c>
      <c r="G1144" s="23">
        <v>0</v>
      </c>
      <c r="H1144" s="30">
        <v>1</v>
      </c>
      <c r="I1144" s="30">
        <v>0</v>
      </c>
    </row>
    <row r="1145" spans="1:9" x14ac:dyDescent="0.35">
      <c r="A1145" s="15" t="s">
        <v>1004</v>
      </c>
      <c r="B1145" s="25">
        <v>1207845727</v>
      </c>
      <c r="C1145" s="25">
        <v>1551632589</v>
      </c>
      <c r="D1145" s="25">
        <v>1532083239</v>
      </c>
      <c r="E1145" s="25">
        <v>1509441439</v>
      </c>
      <c r="F1145" s="25">
        <v>1464404239</v>
      </c>
      <c r="G1145" s="25">
        <v>1464404239</v>
      </c>
      <c r="H1145" s="37">
        <v>0.97280854353079071</v>
      </c>
      <c r="I1145" s="37">
        <v>0.94378285773424164</v>
      </c>
    </row>
    <row r="1146" spans="1:9" x14ac:dyDescent="0.35">
      <c r="A1146" s="7" t="s">
        <v>1386</v>
      </c>
      <c r="B1146" s="26">
        <v>262152000</v>
      </c>
      <c r="C1146" s="26">
        <v>257281650</v>
      </c>
      <c r="D1146" s="26">
        <v>257281650</v>
      </c>
      <c r="E1146" s="26">
        <v>257281650</v>
      </c>
      <c r="F1146" s="26">
        <v>250895650</v>
      </c>
      <c r="G1146" s="26">
        <v>250895650</v>
      </c>
      <c r="H1146" s="38">
        <v>1</v>
      </c>
      <c r="I1146" s="38">
        <v>0.97517895271582722</v>
      </c>
    </row>
    <row r="1147" spans="1:9" x14ac:dyDescent="0.35">
      <c r="A1147" s="5" t="s">
        <v>49</v>
      </c>
      <c r="B1147" s="23">
        <v>262152000</v>
      </c>
      <c r="C1147" s="23">
        <v>257281650</v>
      </c>
      <c r="D1147" s="23">
        <v>257281650</v>
      </c>
      <c r="E1147" s="23">
        <v>257281650</v>
      </c>
      <c r="F1147" s="23">
        <v>250895650</v>
      </c>
      <c r="G1147" s="23">
        <v>250895650</v>
      </c>
      <c r="H1147" s="30">
        <v>1</v>
      </c>
      <c r="I1147" s="30">
        <v>0.97517895271582722</v>
      </c>
    </row>
    <row r="1148" spans="1:9" x14ac:dyDescent="0.35">
      <c r="A1148" s="7" t="s">
        <v>1387</v>
      </c>
      <c r="B1148" s="26">
        <v>945693727</v>
      </c>
      <c r="C1148" s="26">
        <v>1294350939</v>
      </c>
      <c r="D1148" s="26">
        <v>1274801589</v>
      </c>
      <c r="E1148" s="26">
        <v>1252159789</v>
      </c>
      <c r="F1148" s="26">
        <v>1213508589</v>
      </c>
      <c r="G1148" s="26">
        <v>1213508589</v>
      </c>
      <c r="H1148" s="38">
        <v>0.96740362391006851</v>
      </c>
      <c r="I1148" s="38">
        <v>0.93754217070182078</v>
      </c>
    </row>
    <row r="1149" spans="1:9" x14ac:dyDescent="0.35">
      <c r="A1149" s="5" t="s">
        <v>49</v>
      </c>
      <c r="B1149" s="23">
        <v>945693727</v>
      </c>
      <c r="C1149" s="23">
        <v>1272556957.9100001</v>
      </c>
      <c r="D1149" s="23">
        <v>1256612608</v>
      </c>
      <c r="E1149" s="23">
        <v>1237575808</v>
      </c>
      <c r="F1149" s="23">
        <v>1198924608</v>
      </c>
      <c r="G1149" s="23">
        <v>1198924608</v>
      </c>
      <c r="H1149" s="30">
        <v>0.97251113225811769</v>
      </c>
      <c r="I1149" s="30">
        <v>0.94213826779829868</v>
      </c>
    </row>
    <row r="1150" spans="1:9" x14ac:dyDescent="0.35">
      <c r="A1150" s="5" t="s">
        <v>98</v>
      </c>
      <c r="B1150" s="23">
        <v>0</v>
      </c>
      <c r="C1150" s="23">
        <v>21793981.09</v>
      </c>
      <c r="D1150" s="23">
        <v>18188981</v>
      </c>
      <c r="E1150" s="23">
        <v>14583981</v>
      </c>
      <c r="F1150" s="23">
        <v>14583981</v>
      </c>
      <c r="G1150" s="23">
        <v>14583981</v>
      </c>
      <c r="H1150" s="30">
        <v>0.66917471111745375</v>
      </c>
      <c r="I1150" s="30">
        <v>0.66917471111745375</v>
      </c>
    </row>
    <row r="1151" spans="1:9" x14ac:dyDescent="0.35">
      <c r="A1151" s="15" t="s">
        <v>1006</v>
      </c>
      <c r="B1151" s="25">
        <v>3166006944</v>
      </c>
      <c r="C1151" s="25">
        <v>4681751547</v>
      </c>
      <c r="D1151" s="25">
        <v>4673561777.0500002</v>
      </c>
      <c r="E1151" s="25">
        <v>3587547895.46</v>
      </c>
      <c r="F1151" s="25">
        <v>1689670684.54</v>
      </c>
      <c r="G1151" s="25">
        <v>1646676360</v>
      </c>
      <c r="H1151" s="37">
        <v>0.76628327228488868</v>
      </c>
      <c r="I1151" s="37">
        <v>0.36090567121673017</v>
      </c>
    </row>
    <row r="1152" spans="1:9" x14ac:dyDescent="0.35">
      <c r="A1152" s="7" t="s">
        <v>1388</v>
      </c>
      <c r="B1152" s="26">
        <v>3166006944</v>
      </c>
      <c r="C1152" s="26">
        <v>4681751547</v>
      </c>
      <c r="D1152" s="26">
        <v>4673561777.0500002</v>
      </c>
      <c r="E1152" s="26">
        <v>3587547895.46</v>
      </c>
      <c r="F1152" s="26">
        <v>1689670684.54</v>
      </c>
      <c r="G1152" s="26">
        <v>1646676360</v>
      </c>
      <c r="H1152" s="38">
        <v>0.76628327228488868</v>
      </c>
      <c r="I1152" s="38">
        <v>0.36090567121673017</v>
      </c>
    </row>
    <row r="1153" spans="1:9" x14ac:dyDescent="0.35">
      <c r="A1153" s="5" t="s">
        <v>49</v>
      </c>
      <c r="B1153" s="23">
        <v>500000000</v>
      </c>
      <c r="C1153" s="23">
        <v>697550977</v>
      </c>
      <c r="D1153" s="23">
        <v>689830536</v>
      </c>
      <c r="E1153" s="23">
        <v>689830536</v>
      </c>
      <c r="F1153" s="23">
        <v>668957020</v>
      </c>
      <c r="G1153" s="23">
        <v>640363163</v>
      </c>
      <c r="H1153" s="30">
        <v>0.98893207628608915</v>
      </c>
      <c r="I1153" s="30">
        <v>0.95900807547718481</v>
      </c>
    </row>
    <row r="1154" spans="1:9" x14ac:dyDescent="0.35">
      <c r="A1154" s="5" t="s">
        <v>404</v>
      </c>
      <c r="B1154" s="23">
        <v>2666006944</v>
      </c>
      <c r="C1154" s="23">
        <v>1807630962</v>
      </c>
      <c r="D1154" s="23">
        <v>1807161633.05</v>
      </c>
      <c r="E1154" s="23">
        <v>872626161</v>
      </c>
      <c r="F1154" s="23">
        <v>773060338</v>
      </c>
      <c r="G1154" s="23">
        <v>773060338</v>
      </c>
      <c r="H1154" s="30">
        <v>0.48274574807819648</v>
      </c>
      <c r="I1154" s="30">
        <v>0.42766491294476955</v>
      </c>
    </row>
    <row r="1155" spans="1:9" x14ac:dyDescent="0.35">
      <c r="A1155" s="5" t="s">
        <v>363</v>
      </c>
      <c r="B1155" s="23">
        <v>0</v>
      </c>
      <c r="C1155" s="23">
        <v>0</v>
      </c>
      <c r="D1155" s="23">
        <v>0</v>
      </c>
      <c r="E1155" s="23">
        <v>0</v>
      </c>
      <c r="F1155" s="23">
        <v>0</v>
      </c>
      <c r="G1155" s="23">
        <v>0</v>
      </c>
      <c r="H1155" s="30">
        <v>0</v>
      </c>
      <c r="I1155" s="30">
        <v>0</v>
      </c>
    </row>
    <row r="1156" spans="1:9" x14ac:dyDescent="0.35">
      <c r="A1156" s="5" t="s">
        <v>349</v>
      </c>
      <c r="B1156" s="23">
        <v>0</v>
      </c>
      <c r="C1156" s="23">
        <v>2176569608</v>
      </c>
      <c r="D1156" s="23">
        <v>2176569608</v>
      </c>
      <c r="E1156" s="23">
        <v>2025091198.46</v>
      </c>
      <c r="F1156" s="23">
        <v>247653326.53999999</v>
      </c>
      <c r="G1156" s="23">
        <v>233252859</v>
      </c>
      <c r="H1156" s="30">
        <v>0.93040497809799427</v>
      </c>
      <c r="I1156" s="30">
        <v>0.11378148699207602</v>
      </c>
    </row>
    <row r="1157" spans="1:9" x14ac:dyDescent="0.35">
      <c r="A1157" s="15" t="s">
        <v>1003</v>
      </c>
      <c r="B1157" s="25">
        <v>13081949134</v>
      </c>
      <c r="C1157" s="25">
        <v>20921569398.380001</v>
      </c>
      <c r="D1157" s="25">
        <v>20699414578</v>
      </c>
      <c r="E1157" s="25">
        <v>20454515943.919998</v>
      </c>
      <c r="F1157" s="25">
        <v>20444112652.959999</v>
      </c>
      <c r="G1157" s="25">
        <v>5607871371.8299999</v>
      </c>
      <c r="H1157" s="37">
        <v>0.97767598378656206</v>
      </c>
      <c r="I1157" s="37">
        <v>0.97717873184709692</v>
      </c>
    </row>
    <row r="1158" spans="1:9" x14ac:dyDescent="0.35">
      <c r="A1158" s="7" t="s">
        <v>1389</v>
      </c>
      <c r="B1158" s="26">
        <v>432000000</v>
      </c>
      <c r="C1158" s="26">
        <v>905221801</v>
      </c>
      <c r="D1158" s="26">
        <v>685765468.17000008</v>
      </c>
      <c r="E1158" s="26">
        <v>440866834.09000003</v>
      </c>
      <c r="F1158" s="26">
        <v>430463543.13</v>
      </c>
      <c r="G1158" s="26">
        <v>385913800</v>
      </c>
      <c r="H1158" s="38">
        <v>0.48702631068206015</v>
      </c>
      <c r="I1158" s="38">
        <v>0.47553377819056747</v>
      </c>
    </row>
    <row r="1159" spans="1:9" x14ac:dyDescent="0.35">
      <c r="A1159" s="5" t="s">
        <v>49</v>
      </c>
      <c r="B1159" s="23">
        <v>432000000</v>
      </c>
      <c r="C1159" s="23">
        <v>408953800</v>
      </c>
      <c r="D1159" s="23">
        <v>408953800</v>
      </c>
      <c r="E1159" s="23">
        <v>399374800</v>
      </c>
      <c r="F1159" s="23">
        <v>399374800</v>
      </c>
      <c r="G1159" s="23">
        <v>385913800</v>
      </c>
      <c r="H1159" s="30">
        <v>0.97657681625650627</v>
      </c>
      <c r="I1159" s="30">
        <v>0.97657681625650627</v>
      </c>
    </row>
    <row r="1160" spans="1:9" x14ac:dyDescent="0.35">
      <c r="A1160" s="5" t="s">
        <v>349</v>
      </c>
      <c r="B1160" s="23">
        <v>0</v>
      </c>
      <c r="C1160" s="23">
        <v>496268001</v>
      </c>
      <c r="D1160" s="23">
        <v>276811668.17000002</v>
      </c>
      <c r="E1160" s="23">
        <v>41492034.090000004</v>
      </c>
      <c r="F1160" s="23">
        <v>31088743.129999999</v>
      </c>
      <c r="G1160" s="23">
        <v>0</v>
      </c>
      <c r="H1160" s="30">
        <v>8.3608119013097532E-2</v>
      </c>
      <c r="I1160" s="30">
        <v>6.2645068929197384E-2</v>
      </c>
    </row>
    <row r="1161" spans="1:9" x14ac:dyDescent="0.35">
      <c r="A1161" s="7" t="s">
        <v>1390</v>
      </c>
      <c r="B1161" s="26">
        <v>12449949134</v>
      </c>
      <c r="C1161" s="26">
        <v>19816347597.380001</v>
      </c>
      <c r="D1161" s="26">
        <v>19813649111.830002</v>
      </c>
      <c r="E1161" s="26">
        <v>19813649111.830002</v>
      </c>
      <c r="F1161" s="26">
        <v>19813649111.830002</v>
      </c>
      <c r="G1161" s="26">
        <v>5021957573.8299999</v>
      </c>
      <c r="H1161" s="38">
        <v>0.9998638252817913</v>
      </c>
      <c r="I1161" s="38">
        <v>0.9998638252817913</v>
      </c>
    </row>
    <row r="1162" spans="1:9" x14ac:dyDescent="0.35">
      <c r="A1162" s="5" t="s">
        <v>403</v>
      </c>
      <c r="B1162" s="23">
        <v>12449949134</v>
      </c>
      <c r="C1162" s="23">
        <v>15411640672</v>
      </c>
      <c r="D1162" s="23">
        <v>15411640672</v>
      </c>
      <c r="E1162" s="23">
        <v>15411640672</v>
      </c>
      <c r="F1162" s="23">
        <v>15411640672</v>
      </c>
      <c r="G1162" s="23">
        <v>5021957573.8299999</v>
      </c>
      <c r="H1162" s="30">
        <v>1</v>
      </c>
      <c r="I1162" s="30">
        <v>1</v>
      </c>
    </row>
    <row r="1163" spans="1:9" x14ac:dyDescent="0.35">
      <c r="A1163" s="5" t="s">
        <v>413</v>
      </c>
      <c r="B1163" s="23">
        <v>0</v>
      </c>
      <c r="C1163" s="23">
        <v>4404706925.3800001</v>
      </c>
      <c r="D1163" s="23">
        <v>4402008439.8299999</v>
      </c>
      <c r="E1163" s="23">
        <v>4402008439.8299999</v>
      </c>
      <c r="F1163" s="23">
        <v>4402008439.8299999</v>
      </c>
      <c r="G1163" s="23">
        <v>0</v>
      </c>
      <c r="H1163" s="30">
        <v>0.99938736320129462</v>
      </c>
      <c r="I1163" s="30">
        <v>0.99938736320129462</v>
      </c>
    </row>
    <row r="1164" spans="1:9" x14ac:dyDescent="0.35">
      <c r="A1164" s="7" t="s">
        <v>1391</v>
      </c>
      <c r="B1164" s="26">
        <v>200000000</v>
      </c>
      <c r="C1164" s="26">
        <v>200000000</v>
      </c>
      <c r="D1164" s="26">
        <v>199999998</v>
      </c>
      <c r="E1164" s="26">
        <v>199999998</v>
      </c>
      <c r="F1164" s="26">
        <v>199999998</v>
      </c>
      <c r="G1164" s="26">
        <v>199999998</v>
      </c>
      <c r="H1164" s="38">
        <v>0.99999998999999995</v>
      </c>
      <c r="I1164" s="38">
        <v>0.99999998999999995</v>
      </c>
    </row>
    <row r="1165" spans="1:9" x14ac:dyDescent="0.35">
      <c r="A1165" s="5" t="s">
        <v>49</v>
      </c>
      <c r="B1165" s="23">
        <v>200000000</v>
      </c>
      <c r="C1165" s="23">
        <v>200000000</v>
      </c>
      <c r="D1165" s="23">
        <v>199999998</v>
      </c>
      <c r="E1165" s="23">
        <v>199999998</v>
      </c>
      <c r="F1165" s="23">
        <v>199999998</v>
      </c>
      <c r="G1165" s="23">
        <v>199999998</v>
      </c>
      <c r="H1165" s="30">
        <v>0.99999998999999995</v>
      </c>
      <c r="I1165" s="30">
        <v>0.99999998999999995</v>
      </c>
    </row>
    <row r="1166" spans="1:9" x14ac:dyDescent="0.35">
      <c r="A1166" s="15" t="s">
        <v>1005</v>
      </c>
      <c r="B1166" s="25">
        <v>1500000000</v>
      </c>
      <c r="C1166" s="25">
        <v>3211909962.8699999</v>
      </c>
      <c r="D1166" s="25">
        <v>3211909962.8699999</v>
      </c>
      <c r="E1166" s="25">
        <v>2955951393.5999999</v>
      </c>
      <c r="F1166" s="25">
        <v>2287353137.8399997</v>
      </c>
      <c r="G1166" s="25">
        <v>2257753299.3800001</v>
      </c>
      <c r="H1166" s="37">
        <v>0.92030954409404164</v>
      </c>
      <c r="I1166" s="37">
        <v>0.7121473404553772</v>
      </c>
    </row>
    <row r="1167" spans="1:9" x14ac:dyDescent="0.35">
      <c r="A1167" s="7" t="s">
        <v>1392</v>
      </c>
      <c r="B1167" s="26">
        <v>400000000</v>
      </c>
      <c r="C1167" s="26">
        <v>363623962.87</v>
      </c>
      <c r="D1167" s="26">
        <v>363623962.87</v>
      </c>
      <c r="E1167" s="26">
        <v>356997629.19999999</v>
      </c>
      <c r="F1167" s="26">
        <v>336958911.63999999</v>
      </c>
      <c r="G1167" s="26">
        <v>307591073.18000001</v>
      </c>
      <c r="H1167" s="38">
        <v>0.98177696096346379</v>
      </c>
      <c r="I1167" s="38">
        <v>0.9266686083624992</v>
      </c>
    </row>
    <row r="1168" spans="1:9" x14ac:dyDescent="0.35">
      <c r="A1168" s="5" t="s">
        <v>49</v>
      </c>
      <c r="B1168" s="23">
        <v>400000000</v>
      </c>
      <c r="C1168" s="23">
        <v>363623962.87</v>
      </c>
      <c r="D1168" s="23">
        <v>363623962.87</v>
      </c>
      <c r="E1168" s="23">
        <v>356997629.19999999</v>
      </c>
      <c r="F1168" s="23">
        <v>336958911.63999999</v>
      </c>
      <c r="G1168" s="23">
        <v>307591073.18000001</v>
      </c>
      <c r="H1168" s="30">
        <v>0.98177696096346379</v>
      </c>
      <c r="I1168" s="30">
        <v>0.9266686083624992</v>
      </c>
    </row>
    <row r="1169" spans="1:9" x14ac:dyDescent="0.35">
      <c r="A1169" s="7" t="s">
        <v>1393</v>
      </c>
      <c r="B1169" s="26">
        <v>1000000000</v>
      </c>
      <c r="C1169" s="26">
        <v>2750000000</v>
      </c>
      <c r="D1169" s="26">
        <v>2750000000</v>
      </c>
      <c r="E1169" s="26">
        <v>2500667764.4000001</v>
      </c>
      <c r="F1169" s="26">
        <v>1852108226.1999998</v>
      </c>
      <c r="G1169" s="26">
        <v>1851876226.1999998</v>
      </c>
      <c r="H1169" s="38">
        <v>0.909333732509091</v>
      </c>
      <c r="I1169" s="38">
        <v>0.67349390043636359</v>
      </c>
    </row>
    <row r="1170" spans="1:9" x14ac:dyDescent="0.35">
      <c r="A1170" s="5" t="s">
        <v>49</v>
      </c>
      <c r="B1170" s="23">
        <v>1000000000</v>
      </c>
      <c r="C1170" s="23">
        <v>1650000000</v>
      </c>
      <c r="D1170" s="23">
        <v>1650000000</v>
      </c>
      <c r="E1170" s="23">
        <v>1527498927.3</v>
      </c>
      <c r="F1170" s="23">
        <v>1189240655.0999999</v>
      </c>
      <c r="G1170" s="23">
        <v>1189240655.0999999</v>
      </c>
      <c r="H1170" s="30">
        <v>0.92575692563636358</v>
      </c>
      <c r="I1170" s="30">
        <v>0.72075191218181811</v>
      </c>
    </row>
    <row r="1171" spans="1:9" x14ac:dyDescent="0.35">
      <c r="A1171" s="5" t="s">
        <v>98</v>
      </c>
      <c r="B1171" s="23">
        <v>0</v>
      </c>
      <c r="C1171" s="23">
        <v>1100000000</v>
      </c>
      <c r="D1171" s="23">
        <v>1100000000</v>
      </c>
      <c r="E1171" s="23">
        <v>973168837.10000002</v>
      </c>
      <c r="F1171" s="23">
        <v>662867571.10000002</v>
      </c>
      <c r="G1171" s="23">
        <v>662635571.10000002</v>
      </c>
      <c r="H1171" s="30">
        <v>0.88469894281818184</v>
      </c>
      <c r="I1171" s="30">
        <v>0.60260688281818187</v>
      </c>
    </row>
    <row r="1172" spans="1:9" x14ac:dyDescent="0.35">
      <c r="A1172" s="7" t="s">
        <v>1394</v>
      </c>
      <c r="B1172" s="26">
        <v>100000000</v>
      </c>
      <c r="C1172" s="26">
        <v>98286000</v>
      </c>
      <c r="D1172" s="26">
        <v>98286000</v>
      </c>
      <c r="E1172" s="26">
        <v>98286000</v>
      </c>
      <c r="F1172" s="26">
        <v>98286000</v>
      </c>
      <c r="G1172" s="26">
        <v>98286000</v>
      </c>
      <c r="H1172" s="38">
        <v>1</v>
      </c>
      <c r="I1172" s="38">
        <v>1</v>
      </c>
    </row>
    <row r="1173" spans="1:9" x14ac:dyDescent="0.35">
      <c r="A1173" s="5" t="s">
        <v>49</v>
      </c>
      <c r="B1173" s="23">
        <v>100000000</v>
      </c>
      <c r="C1173" s="23">
        <v>98286000</v>
      </c>
      <c r="D1173" s="23">
        <v>98286000</v>
      </c>
      <c r="E1173" s="23">
        <v>98286000</v>
      </c>
      <c r="F1173" s="23">
        <v>98286000</v>
      </c>
      <c r="G1173" s="23">
        <v>98286000</v>
      </c>
      <c r="H1173" s="30">
        <v>1</v>
      </c>
      <c r="I1173" s="30">
        <v>1</v>
      </c>
    </row>
    <row r="1174" spans="1:9" x14ac:dyDescent="0.35">
      <c r="A1174" s="12" t="s">
        <v>1126</v>
      </c>
      <c r="B1174" s="28">
        <v>21766892649</v>
      </c>
      <c r="C1174" s="28">
        <v>30854004431.329998</v>
      </c>
      <c r="D1174" s="28">
        <v>27441396349.27</v>
      </c>
      <c r="E1174" s="28">
        <v>24530626096.760002</v>
      </c>
      <c r="F1174" s="28">
        <v>17408398045.109997</v>
      </c>
      <c r="G1174" s="28">
        <v>14354387535.019999</v>
      </c>
      <c r="H1174" s="40">
        <v>0.79505485750987104</v>
      </c>
      <c r="I1174" s="40">
        <v>0.56421843342425382</v>
      </c>
    </row>
    <row r="1175" spans="1:9" x14ac:dyDescent="0.35">
      <c r="A1175" s="6" t="s">
        <v>906</v>
      </c>
      <c r="B1175" s="27">
        <v>833845000</v>
      </c>
      <c r="C1175" s="27">
        <v>949845000</v>
      </c>
      <c r="D1175" s="27">
        <v>833744091</v>
      </c>
      <c r="E1175" s="27">
        <v>832609821</v>
      </c>
      <c r="F1175" s="27">
        <v>788512961</v>
      </c>
      <c r="G1175" s="27">
        <v>676259476</v>
      </c>
      <c r="H1175" s="39">
        <v>0.87657441056172325</v>
      </c>
      <c r="I1175" s="39">
        <v>0.83014908853549785</v>
      </c>
    </row>
    <row r="1176" spans="1:9" x14ac:dyDescent="0.35">
      <c r="A1176" s="13" t="s">
        <v>930</v>
      </c>
      <c r="B1176" s="24">
        <v>833845000</v>
      </c>
      <c r="C1176" s="24">
        <v>949845000</v>
      </c>
      <c r="D1176" s="24">
        <v>833744091</v>
      </c>
      <c r="E1176" s="24">
        <v>832609821</v>
      </c>
      <c r="F1176" s="24">
        <v>788512961</v>
      </c>
      <c r="G1176" s="24">
        <v>676259476</v>
      </c>
      <c r="H1176" s="36">
        <v>0.87657441056172325</v>
      </c>
      <c r="I1176" s="36">
        <v>0.83014908853549785</v>
      </c>
    </row>
    <row r="1177" spans="1:9" x14ac:dyDescent="0.35">
      <c r="A1177" s="15" t="s">
        <v>1021</v>
      </c>
      <c r="B1177" s="25">
        <v>833845000</v>
      </c>
      <c r="C1177" s="25">
        <v>949845000</v>
      </c>
      <c r="D1177" s="25">
        <v>833744091</v>
      </c>
      <c r="E1177" s="25">
        <v>832609821</v>
      </c>
      <c r="F1177" s="25">
        <v>788512961</v>
      </c>
      <c r="G1177" s="25">
        <v>676259476</v>
      </c>
      <c r="H1177" s="37">
        <v>0.87657441056172325</v>
      </c>
      <c r="I1177" s="37">
        <v>0.83014908853549785</v>
      </c>
    </row>
    <row r="1178" spans="1:9" x14ac:dyDescent="0.35">
      <c r="A1178" s="7" t="s">
        <v>1395</v>
      </c>
      <c r="B1178" s="26">
        <v>356013500</v>
      </c>
      <c r="C1178" s="26">
        <v>472013500</v>
      </c>
      <c r="D1178" s="26">
        <v>356012723</v>
      </c>
      <c r="E1178" s="26">
        <v>355972852</v>
      </c>
      <c r="F1178" s="26">
        <v>324900692</v>
      </c>
      <c r="G1178" s="26">
        <v>324900692</v>
      </c>
      <c r="H1178" s="38">
        <v>0.75415820098365827</v>
      </c>
      <c r="I1178" s="38">
        <v>0.6883292363459943</v>
      </c>
    </row>
    <row r="1179" spans="1:9" x14ac:dyDescent="0.35">
      <c r="A1179" s="5" t="s">
        <v>49</v>
      </c>
      <c r="B1179" s="23">
        <v>356013500</v>
      </c>
      <c r="C1179" s="23">
        <v>472013500</v>
      </c>
      <c r="D1179" s="23">
        <v>356012723</v>
      </c>
      <c r="E1179" s="23">
        <v>355972852</v>
      </c>
      <c r="F1179" s="23">
        <v>324900692</v>
      </c>
      <c r="G1179" s="23">
        <v>324900692</v>
      </c>
      <c r="H1179" s="30">
        <v>0.75415820098365827</v>
      </c>
      <c r="I1179" s="30">
        <v>0.6883292363459943</v>
      </c>
    </row>
    <row r="1180" spans="1:9" x14ac:dyDescent="0.35">
      <c r="A1180" s="7" t="s">
        <v>1396</v>
      </c>
      <c r="B1180" s="26">
        <v>314147132</v>
      </c>
      <c r="C1180" s="26">
        <v>314147132</v>
      </c>
      <c r="D1180" s="26">
        <v>314147000</v>
      </c>
      <c r="E1180" s="26">
        <v>313227000</v>
      </c>
      <c r="F1180" s="26">
        <v>300202300</v>
      </c>
      <c r="G1180" s="26">
        <v>235078800</v>
      </c>
      <c r="H1180" s="38">
        <v>0.99707101575576373</v>
      </c>
      <c r="I1180" s="38">
        <v>0.95561050673542358</v>
      </c>
    </row>
    <row r="1181" spans="1:9" x14ac:dyDescent="0.35">
      <c r="A1181" s="5" t="s">
        <v>49</v>
      </c>
      <c r="B1181" s="23">
        <v>314147132</v>
      </c>
      <c r="C1181" s="23">
        <v>314147132</v>
      </c>
      <c r="D1181" s="23">
        <v>314147000</v>
      </c>
      <c r="E1181" s="23">
        <v>313227000</v>
      </c>
      <c r="F1181" s="23">
        <v>300202300</v>
      </c>
      <c r="G1181" s="23">
        <v>235078800</v>
      </c>
      <c r="H1181" s="30">
        <v>0.99707101575576373</v>
      </c>
      <c r="I1181" s="30">
        <v>0.95561050673542358</v>
      </c>
    </row>
    <row r="1182" spans="1:9" x14ac:dyDescent="0.35">
      <c r="A1182" s="7" t="s">
        <v>1397</v>
      </c>
      <c r="B1182" s="26">
        <v>163684368</v>
      </c>
      <c r="C1182" s="26">
        <v>163684368</v>
      </c>
      <c r="D1182" s="26">
        <v>163584368</v>
      </c>
      <c r="E1182" s="26">
        <v>163409969</v>
      </c>
      <c r="F1182" s="26">
        <v>163409969</v>
      </c>
      <c r="G1182" s="26">
        <v>116279984</v>
      </c>
      <c r="H1182" s="38">
        <v>0.99832360900828354</v>
      </c>
      <c r="I1182" s="38">
        <v>0.99832360900828354</v>
      </c>
    </row>
    <row r="1183" spans="1:9" x14ac:dyDescent="0.35">
      <c r="A1183" s="5" t="s">
        <v>49</v>
      </c>
      <c r="B1183" s="23">
        <v>163684368</v>
      </c>
      <c r="C1183" s="23">
        <v>163684368</v>
      </c>
      <c r="D1183" s="23">
        <v>163584368</v>
      </c>
      <c r="E1183" s="23">
        <v>163409969</v>
      </c>
      <c r="F1183" s="23">
        <v>163409969</v>
      </c>
      <c r="G1183" s="23">
        <v>116279984</v>
      </c>
      <c r="H1183" s="30">
        <v>0.99832360900828354</v>
      </c>
      <c r="I1183" s="30">
        <v>0.99832360900828354</v>
      </c>
    </row>
    <row r="1184" spans="1:9" x14ac:dyDescent="0.35">
      <c r="A1184" s="6" t="s">
        <v>958</v>
      </c>
      <c r="B1184" s="27">
        <v>1137686500</v>
      </c>
      <c r="C1184" s="27">
        <v>1377686500</v>
      </c>
      <c r="D1184" s="27">
        <v>1354286316</v>
      </c>
      <c r="E1184" s="27">
        <v>1083041826</v>
      </c>
      <c r="F1184" s="27">
        <v>1043046866</v>
      </c>
      <c r="G1184" s="27">
        <v>864148780</v>
      </c>
      <c r="H1184" s="39">
        <v>0.78613082584463156</v>
      </c>
      <c r="I1184" s="39">
        <v>0.75710030257246475</v>
      </c>
    </row>
    <row r="1185" spans="1:9" x14ac:dyDescent="0.35">
      <c r="A1185" s="13" t="s">
        <v>959</v>
      </c>
      <c r="B1185" s="24">
        <v>787686500</v>
      </c>
      <c r="C1185" s="24">
        <v>1027686500</v>
      </c>
      <c r="D1185" s="24">
        <v>1004286500</v>
      </c>
      <c r="E1185" s="24">
        <v>734053166</v>
      </c>
      <c r="F1185" s="24">
        <v>734053166</v>
      </c>
      <c r="G1185" s="24">
        <v>560755080</v>
      </c>
      <c r="H1185" s="36">
        <v>0.71427732679177935</v>
      </c>
      <c r="I1185" s="36">
        <v>0.71427732679177935</v>
      </c>
    </row>
    <row r="1186" spans="1:9" x14ac:dyDescent="0.35">
      <c r="A1186" s="15" t="s">
        <v>1020</v>
      </c>
      <c r="B1186" s="25">
        <v>460000000</v>
      </c>
      <c r="C1186" s="25">
        <v>700000000</v>
      </c>
      <c r="D1186" s="25">
        <v>700000000</v>
      </c>
      <c r="E1186" s="25">
        <v>441600000</v>
      </c>
      <c r="F1186" s="25">
        <v>441600000</v>
      </c>
      <c r="G1186" s="25">
        <v>427218580</v>
      </c>
      <c r="H1186" s="37">
        <v>0.63085714285714289</v>
      </c>
      <c r="I1186" s="37">
        <v>0.63085714285714289</v>
      </c>
    </row>
    <row r="1187" spans="1:9" x14ac:dyDescent="0.35">
      <c r="A1187" s="7" t="s">
        <v>1398</v>
      </c>
      <c r="B1187" s="26">
        <v>460000000</v>
      </c>
      <c r="C1187" s="26">
        <v>700000000</v>
      </c>
      <c r="D1187" s="26">
        <v>700000000</v>
      </c>
      <c r="E1187" s="26">
        <v>441600000</v>
      </c>
      <c r="F1187" s="26">
        <v>441600000</v>
      </c>
      <c r="G1187" s="26">
        <v>427218580</v>
      </c>
      <c r="H1187" s="38">
        <v>0.63085714285714289</v>
      </c>
      <c r="I1187" s="38">
        <v>0.63085714285714289</v>
      </c>
    </row>
    <row r="1188" spans="1:9" x14ac:dyDescent="0.35">
      <c r="A1188" s="5" t="s">
        <v>49</v>
      </c>
      <c r="B1188" s="23">
        <v>460000000</v>
      </c>
      <c r="C1188" s="23">
        <v>460000000</v>
      </c>
      <c r="D1188" s="23">
        <v>460000000</v>
      </c>
      <c r="E1188" s="23">
        <v>441600000</v>
      </c>
      <c r="F1188" s="23">
        <v>441600000</v>
      </c>
      <c r="G1188" s="23">
        <v>427218580</v>
      </c>
      <c r="H1188" s="30">
        <v>0.96</v>
      </c>
      <c r="I1188" s="30">
        <v>0.96</v>
      </c>
    </row>
    <row r="1189" spans="1:9" x14ac:dyDescent="0.35">
      <c r="A1189" s="5" t="s">
        <v>42</v>
      </c>
      <c r="B1189" s="23">
        <v>0</v>
      </c>
      <c r="C1189" s="23">
        <v>240000000</v>
      </c>
      <c r="D1189" s="23">
        <v>240000000</v>
      </c>
      <c r="E1189" s="23">
        <v>0</v>
      </c>
      <c r="F1189" s="23">
        <v>0</v>
      </c>
      <c r="G1189" s="23">
        <v>0</v>
      </c>
      <c r="H1189" s="30">
        <v>0</v>
      </c>
      <c r="I1189" s="30">
        <v>0</v>
      </c>
    </row>
    <row r="1190" spans="1:9" x14ac:dyDescent="0.35">
      <c r="A1190" s="15" t="s">
        <v>1032</v>
      </c>
      <c r="B1190" s="25">
        <v>104186500</v>
      </c>
      <c r="C1190" s="25">
        <v>104186500</v>
      </c>
      <c r="D1190" s="25">
        <v>104186500</v>
      </c>
      <c r="E1190" s="25">
        <v>100886500</v>
      </c>
      <c r="F1190" s="25">
        <v>100886500</v>
      </c>
      <c r="G1190" s="25">
        <v>63036500</v>
      </c>
      <c r="H1190" s="37">
        <v>0.96832603072375023</v>
      </c>
      <c r="I1190" s="37">
        <v>0.96832603072375023</v>
      </c>
    </row>
    <row r="1191" spans="1:9" x14ac:dyDescent="0.35">
      <c r="A1191" s="7" t="s">
        <v>1399</v>
      </c>
      <c r="B1191" s="26">
        <v>104186500</v>
      </c>
      <c r="C1191" s="26">
        <v>104186500</v>
      </c>
      <c r="D1191" s="26">
        <v>104186500</v>
      </c>
      <c r="E1191" s="26">
        <v>100886500</v>
      </c>
      <c r="F1191" s="26">
        <v>100886500</v>
      </c>
      <c r="G1191" s="26">
        <v>63036500</v>
      </c>
      <c r="H1191" s="38">
        <v>0.96832603072375023</v>
      </c>
      <c r="I1191" s="38">
        <v>0.96832603072375023</v>
      </c>
    </row>
    <row r="1192" spans="1:9" x14ac:dyDescent="0.35">
      <c r="A1192" s="5" t="s">
        <v>49</v>
      </c>
      <c r="B1192" s="23">
        <v>104186500</v>
      </c>
      <c r="C1192" s="23">
        <v>104186500</v>
      </c>
      <c r="D1192" s="23">
        <v>104186500</v>
      </c>
      <c r="E1192" s="23">
        <v>100886500</v>
      </c>
      <c r="F1192" s="23">
        <v>100886500</v>
      </c>
      <c r="G1192" s="23">
        <v>63036500</v>
      </c>
      <c r="H1192" s="30">
        <v>0.96832603072375023</v>
      </c>
      <c r="I1192" s="30">
        <v>0.96832603072375023</v>
      </c>
    </row>
    <row r="1193" spans="1:9" x14ac:dyDescent="0.35">
      <c r="A1193" s="15" t="s">
        <v>1035</v>
      </c>
      <c r="B1193" s="25">
        <v>123500000</v>
      </c>
      <c r="C1193" s="25">
        <v>123500000</v>
      </c>
      <c r="D1193" s="25">
        <v>100100000</v>
      </c>
      <c r="E1193" s="25">
        <v>100100000</v>
      </c>
      <c r="F1193" s="25">
        <v>100100000</v>
      </c>
      <c r="G1193" s="25">
        <v>42500000</v>
      </c>
      <c r="H1193" s="37">
        <v>0.81052631578947365</v>
      </c>
      <c r="I1193" s="37">
        <v>0.81052631578947365</v>
      </c>
    </row>
    <row r="1194" spans="1:9" x14ac:dyDescent="0.35">
      <c r="A1194" s="7" t="s">
        <v>1400</v>
      </c>
      <c r="B1194" s="26">
        <v>123500000</v>
      </c>
      <c r="C1194" s="26">
        <v>123500000</v>
      </c>
      <c r="D1194" s="26">
        <v>100100000</v>
      </c>
      <c r="E1194" s="26">
        <v>100100000</v>
      </c>
      <c r="F1194" s="26">
        <v>100100000</v>
      </c>
      <c r="G1194" s="26">
        <v>42500000</v>
      </c>
      <c r="H1194" s="38">
        <v>0.81052631578947365</v>
      </c>
      <c r="I1194" s="38">
        <v>0.81052631578947365</v>
      </c>
    </row>
    <row r="1195" spans="1:9" x14ac:dyDescent="0.35">
      <c r="A1195" s="5" t="s">
        <v>49</v>
      </c>
      <c r="B1195" s="23">
        <v>123500000</v>
      </c>
      <c r="C1195" s="23">
        <v>123500000</v>
      </c>
      <c r="D1195" s="23">
        <v>100100000</v>
      </c>
      <c r="E1195" s="23">
        <v>100100000</v>
      </c>
      <c r="F1195" s="23">
        <v>100100000</v>
      </c>
      <c r="G1195" s="23">
        <v>42500000</v>
      </c>
      <c r="H1195" s="30">
        <v>0.81052631578947365</v>
      </c>
      <c r="I1195" s="30">
        <v>0.81052631578947365</v>
      </c>
    </row>
    <row r="1196" spans="1:9" x14ac:dyDescent="0.35">
      <c r="A1196" s="15" t="s">
        <v>969</v>
      </c>
      <c r="B1196" s="25">
        <v>100000000</v>
      </c>
      <c r="C1196" s="25">
        <v>100000000</v>
      </c>
      <c r="D1196" s="25">
        <v>100000000</v>
      </c>
      <c r="E1196" s="25">
        <v>91466666</v>
      </c>
      <c r="F1196" s="25">
        <v>91466666</v>
      </c>
      <c r="G1196" s="25">
        <v>28000000</v>
      </c>
      <c r="H1196" s="37">
        <v>0.91466665999999996</v>
      </c>
      <c r="I1196" s="37">
        <v>0.91466665999999996</v>
      </c>
    </row>
    <row r="1197" spans="1:9" x14ac:dyDescent="0.35">
      <c r="A1197" s="7" t="s">
        <v>1401</v>
      </c>
      <c r="B1197" s="26">
        <v>100000000</v>
      </c>
      <c r="C1197" s="26">
        <v>100000000</v>
      </c>
      <c r="D1197" s="26">
        <v>100000000</v>
      </c>
      <c r="E1197" s="26">
        <v>91466666</v>
      </c>
      <c r="F1197" s="26">
        <v>91466666</v>
      </c>
      <c r="G1197" s="26">
        <v>28000000</v>
      </c>
      <c r="H1197" s="38">
        <v>0.91466665999999996</v>
      </c>
      <c r="I1197" s="38">
        <v>0.91466665999999996</v>
      </c>
    </row>
    <row r="1198" spans="1:9" x14ac:dyDescent="0.35">
      <c r="A1198" s="5" t="s">
        <v>49</v>
      </c>
      <c r="B1198" s="23">
        <v>100000000</v>
      </c>
      <c r="C1198" s="23">
        <v>100000000</v>
      </c>
      <c r="D1198" s="23">
        <v>100000000</v>
      </c>
      <c r="E1198" s="23">
        <v>91466666</v>
      </c>
      <c r="F1198" s="23">
        <v>91466666</v>
      </c>
      <c r="G1198" s="23">
        <v>28000000</v>
      </c>
      <c r="H1198" s="30">
        <v>0.91466665999999996</v>
      </c>
      <c r="I1198" s="30">
        <v>0.91466665999999996</v>
      </c>
    </row>
    <row r="1199" spans="1:9" x14ac:dyDescent="0.35">
      <c r="A1199" s="13" t="s">
        <v>961</v>
      </c>
      <c r="B1199" s="24">
        <v>350000000</v>
      </c>
      <c r="C1199" s="24">
        <v>350000000</v>
      </c>
      <c r="D1199" s="24">
        <v>349999816</v>
      </c>
      <c r="E1199" s="24">
        <v>348988660</v>
      </c>
      <c r="F1199" s="24">
        <v>308993700</v>
      </c>
      <c r="G1199" s="24">
        <v>303393700</v>
      </c>
      <c r="H1199" s="36">
        <v>0.99711045714285718</v>
      </c>
      <c r="I1199" s="36">
        <v>0.88283914285714282</v>
      </c>
    </row>
    <row r="1200" spans="1:9" x14ac:dyDescent="0.35">
      <c r="A1200" s="15" t="s">
        <v>1022</v>
      </c>
      <c r="B1200" s="25">
        <v>350000000</v>
      </c>
      <c r="C1200" s="25">
        <v>350000000</v>
      </c>
      <c r="D1200" s="25">
        <v>349999816</v>
      </c>
      <c r="E1200" s="25">
        <v>348988660</v>
      </c>
      <c r="F1200" s="25">
        <v>308993700</v>
      </c>
      <c r="G1200" s="25">
        <v>303393700</v>
      </c>
      <c r="H1200" s="37">
        <v>0.99711045714285718</v>
      </c>
      <c r="I1200" s="37">
        <v>0.88283914285714282</v>
      </c>
    </row>
    <row r="1201" spans="1:9" x14ac:dyDescent="0.35">
      <c r="A1201" s="7" t="s">
        <v>1402</v>
      </c>
      <c r="B1201" s="26">
        <v>350000000</v>
      </c>
      <c r="C1201" s="26">
        <v>350000000</v>
      </c>
      <c r="D1201" s="26">
        <v>349999816</v>
      </c>
      <c r="E1201" s="26">
        <v>348988660</v>
      </c>
      <c r="F1201" s="26">
        <v>308993700</v>
      </c>
      <c r="G1201" s="26">
        <v>303393700</v>
      </c>
      <c r="H1201" s="38">
        <v>0.99711045714285718</v>
      </c>
      <c r="I1201" s="38">
        <v>0.88283914285714282</v>
      </c>
    </row>
    <row r="1202" spans="1:9" x14ac:dyDescent="0.35">
      <c r="A1202" s="5" t="s">
        <v>49</v>
      </c>
      <c r="B1202" s="23">
        <v>350000000</v>
      </c>
      <c r="C1202" s="23">
        <v>350000000</v>
      </c>
      <c r="D1202" s="23">
        <v>349999816</v>
      </c>
      <c r="E1202" s="23">
        <v>348988660</v>
      </c>
      <c r="F1202" s="23">
        <v>308993700</v>
      </c>
      <c r="G1202" s="23">
        <v>303393700</v>
      </c>
      <c r="H1202" s="30">
        <v>0.99711045714285718</v>
      </c>
      <c r="I1202" s="30">
        <v>0.88283914285714282</v>
      </c>
    </row>
    <row r="1203" spans="1:9" x14ac:dyDescent="0.35">
      <c r="A1203" s="6" t="s">
        <v>933</v>
      </c>
      <c r="B1203" s="27">
        <v>3025000000</v>
      </c>
      <c r="C1203" s="27">
        <v>3767783178</v>
      </c>
      <c r="D1203" s="27">
        <v>3734773177.21</v>
      </c>
      <c r="E1203" s="27">
        <v>2977458608.6300001</v>
      </c>
      <c r="F1203" s="27">
        <v>2320281394.9499998</v>
      </c>
      <c r="G1203" s="27">
        <v>1332285683.95</v>
      </c>
      <c r="H1203" s="39">
        <v>0.79024149425989076</v>
      </c>
      <c r="I1203" s="39">
        <v>0.61582136904747331</v>
      </c>
    </row>
    <row r="1204" spans="1:9" x14ac:dyDescent="0.35">
      <c r="A1204" s="13" t="s">
        <v>953</v>
      </c>
      <c r="B1204" s="24">
        <v>3025000000</v>
      </c>
      <c r="C1204" s="24">
        <v>3767783178</v>
      </c>
      <c r="D1204" s="24">
        <v>3734773177.21</v>
      </c>
      <c r="E1204" s="24">
        <v>2977458608.6300001</v>
      </c>
      <c r="F1204" s="24">
        <v>2320281394.9499998</v>
      </c>
      <c r="G1204" s="24">
        <v>1332285683.95</v>
      </c>
      <c r="H1204" s="36">
        <v>0.79024149425989076</v>
      </c>
      <c r="I1204" s="36">
        <v>0.61582136904747331</v>
      </c>
    </row>
    <row r="1205" spans="1:9" x14ac:dyDescent="0.35">
      <c r="A1205" s="15" t="s">
        <v>1016</v>
      </c>
      <c r="B1205" s="25">
        <v>3025000000</v>
      </c>
      <c r="C1205" s="25">
        <v>3767783178</v>
      </c>
      <c r="D1205" s="25">
        <v>3734773177.21</v>
      </c>
      <c r="E1205" s="25">
        <v>2977458608.6300001</v>
      </c>
      <c r="F1205" s="25">
        <v>2320281394.9499998</v>
      </c>
      <c r="G1205" s="25">
        <v>1332285683.95</v>
      </c>
      <c r="H1205" s="37">
        <v>0.79024149425989076</v>
      </c>
      <c r="I1205" s="37">
        <v>0.61582136904747331</v>
      </c>
    </row>
    <row r="1206" spans="1:9" x14ac:dyDescent="0.35">
      <c r="A1206" s="7" t="s">
        <v>1403</v>
      </c>
      <c r="B1206" s="26">
        <v>2500000000</v>
      </c>
      <c r="C1206" s="26">
        <v>3122783178</v>
      </c>
      <c r="D1206" s="26">
        <v>3089773177.21</v>
      </c>
      <c r="E1206" s="26">
        <v>2434050277.6300001</v>
      </c>
      <c r="F1206" s="26">
        <v>1963091763.95</v>
      </c>
      <c r="G1206" s="26">
        <v>1052985683.95</v>
      </c>
      <c r="H1206" s="38">
        <v>0.77944901675463041</v>
      </c>
      <c r="I1206" s="38">
        <v>0.62863530768962017</v>
      </c>
    </row>
    <row r="1207" spans="1:9" x14ac:dyDescent="0.35">
      <c r="A1207" s="5" t="s">
        <v>49</v>
      </c>
      <c r="B1207" s="23">
        <v>2500000000</v>
      </c>
      <c r="C1207" s="23">
        <v>2442783178</v>
      </c>
      <c r="D1207" s="23">
        <v>2409773177.21</v>
      </c>
      <c r="E1207" s="23">
        <v>1796495902.6300001</v>
      </c>
      <c r="F1207" s="23">
        <v>1325537388.95</v>
      </c>
      <c r="G1207" s="23">
        <v>415431308.94999999</v>
      </c>
      <c r="H1207" s="30">
        <v>0.73542994679571194</v>
      </c>
      <c r="I1207" s="30">
        <v>0.5426340744802689</v>
      </c>
    </row>
    <row r="1208" spans="1:9" x14ac:dyDescent="0.35">
      <c r="A1208" s="5" t="s">
        <v>42</v>
      </c>
      <c r="B1208" s="23">
        <v>0</v>
      </c>
      <c r="C1208" s="23">
        <v>680000000</v>
      </c>
      <c r="D1208" s="23">
        <v>680000000</v>
      </c>
      <c r="E1208" s="23">
        <v>637554375</v>
      </c>
      <c r="F1208" s="23">
        <v>637554375</v>
      </c>
      <c r="G1208" s="23">
        <v>637554375</v>
      </c>
      <c r="H1208" s="30">
        <v>0.93757996323529413</v>
      </c>
      <c r="I1208" s="30">
        <v>0.93757996323529413</v>
      </c>
    </row>
    <row r="1209" spans="1:9" x14ac:dyDescent="0.35">
      <c r="A1209" s="7" t="s">
        <v>1404</v>
      </c>
      <c r="B1209" s="26">
        <v>200000000</v>
      </c>
      <c r="C1209" s="26">
        <v>200000000</v>
      </c>
      <c r="D1209" s="26">
        <v>200000000</v>
      </c>
      <c r="E1209" s="26">
        <v>194995000</v>
      </c>
      <c r="F1209" s="26">
        <v>135576300</v>
      </c>
      <c r="G1209" s="26">
        <v>79200000</v>
      </c>
      <c r="H1209" s="38">
        <v>0.97497500000000004</v>
      </c>
      <c r="I1209" s="38">
        <v>0.67788150000000003</v>
      </c>
    </row>
    <row r="1210" spans="1:9" x14ac:dyDescent="0.35">
      <c r="A1210" s="5" t="s">
        <v>49</v>
      </c>
      <c r="B1210" s="23">
        <v>200000000</v>
      </c>
      <c r="C1210" s="23">
        <v>200000000</v>
      </c>
      <c r="D1210" s="23">
        <v>200000000</v>
      </c>
      <c r="E1210" s="23">
        <v>194995000</v>
      </c>
      <c r="F1210" s="23">
        <v>135576300</v>
      </c>
      <c r="G1210" s="23">
        <v>79200000</v>
      </c>
      <c r="H1210" s="30">
        <v>0.97497500000000004</v>
      </c>
      <c r="I1210" s="30">
        <v>0.67788150000000003</v>
      </c>
    </row>
    <row r="1211" spans="1:9" x14ac:dyDescent="0.35">
      <c r="A1211" s="7" t="s">
        <v>1405</v>
      </c>
      <c r="B1211" s="26">
        <v>325000000</v>
      </c>
      <c r="C1211" s="26">
        <v>445000000</v>
      </c>
      <c r="D1211" s="26">
        <v>445000000</v>
      </c>
      <c r="E1211" s="26">
        <v>348413331</v>
      </c>
      <c r="F1211" s="26">
        <v>221613331</v>
      </c>
      <c r="G1211" s="26">
        <v>200100000</v>
      </c>
      <c r="H1211" s="38">
        <v>0.78295130561797754</v>
      </c>
      <c r="I1211" s="38">
        <v>0.49800748539325845</v>
      </c>
    </row>
    <row r="1212" spans="1:9" x14ac:dyDescent="0.35">
      <c r="A1212" s="5" t="s">
        <v>49</v>
      </c>
      <c r="B1212" s="23">
        <v>325000000</v>
      </c>
      <c r="C1212" s="23">
        <v>325000000</v>
      </c>
      <c r="D1212" s="23">
        <v>325000000</v>
      </c>
      <c r="E1212" s="23">
        <v>303413331</v>
      </c>
      <c r="F1212" s="23">
        <v>221613331</v>
      </c>
      <c r="G1212" s="23">
        <v>200100000</v>
      </c>
      <c r="H1212" s="30">
        <v>0.93357948000000002</v>
      </c>
      <c r="I1212" s="30">
        <v>0.68188717230769236</v>
      </c>
    </row>
    <row r="1213" spans="1:9" x14ac:dyDescent="0.35">
      <c r="A1213" s="5" t="s">
        <v>42</v>
      </c>
      <c r="B1213" s="23">
        <v>0</v>
      </c>
      <c r="C1213" s="23">
        <v>120000000</v>
      </c>
      <c r="D1213" s="23">
        <v>120000000</v>
      </c>
      <c r="E1213" s="23">
        <v>45000000</v>
      </c>
      <c r="F1213" s="23">
        <v>0</v>
      </c>
      <c r="G1213" s="23">
        <v>0</v>
      </c>
      <c r="H1213" s="30">
        <v>0.375</v>
      </c>
      <c r="I1213" s="30">
        <v>0</v>
      </c>
    </row>
    <row r="1214" spans="1:9" x14ac:dyDescent="0.35">
      <c r="A1214" s="6" t="s">
        <v>944</v>
      </c>
      <c r="B1214" s="27">
        <v>16770361149</v>
      </c>
      <c r="C1214" s="27">
        <v>24758689753.330002</v>
      </c>
      <c r="D1214" s="27">
        <v>21518592765.060001</v>
      </c>
      <c r="E1214" s="27">
        <v>19637515841.130001</v>
      </c>
      <c r="F1214" s="27">
        <v>13256556823.16</v>
      </c>
      <c r="G1214" s="27">
        <v>11481693595.07</v>
      </c>
      <c r="H1214" s="39">
        <v>0.79315650532309723</v>
      </c>
      <c r="I1214" s="39">
        <v>0.53543046725148347</v>
      </c>
    </row>
    <row r="1215" spans="1:9" x14ac:dyDescent="0.35">
      <c r="A1215" s="13" t="s">
        <v>945</v>
      </c>
      <c r="B1215" s="24">
        <v>200000000</v>
      </c>
      <c r="C1215" s="24">
        <v>200000000</v>
      </c>
      <c r="D1215" s="24">
        <v>197795219</v>
      </c>
      <c r="E1215" s="24">
        <v>197245133</v>
      </c>
      <c r="F1215" s="24">
        <v>197245133</v>
      </c>
      <c r="G1215" s="24">
        <v>195345133</v>
      </c>
      <c r="H1215" s="36">
        <v>0.98622566499999997</v>
      </c>
      <c r="I1215" s="36">
        <v>0.98622566499999997</v>
      </c>
    </row>
    <row r="1216" spans="1:9" x14ac:dyDescent="0.35">
      <c r="A1216" s="15" t="s">
        <v>1029</v>
      </c>
      <c r="B1216" s="25">
        <v>100000000</v>
      </c>
      <c r="C1216" s="25">
        <v>100000000</v>
      </c>
      <c r="D1216" s="25">
        <v>100000000</v>
      </c>
      <c r="E1216" s="25">
        <v>99453333</v>
      </c>
      <c r="F1216" s="25">
        <v>99453333</v>
      </c>
      <c r="G1216" s="25">
        <v>97553333</v>
      </c>
      <c r="H1216" s="37">
        <v>0.99453332999999999</v>
      </c>
      <c r="I1216" s="37">
        <v>0.99453332999999999</v>
      </c>
    </row>
    <row r="1217" spans="1:9" x14ac:dyDescent="0.35">
      <c r="A1217" s="7" t="s">
        <v>1406</v>
      </c>
      <c r="B1217" s="26">
        <v>100000000</v>
      </c>
      <c r="C1217" s="26">
        <v>100000000</v>
      </c>
      <c r="D1217" s="26">
        <v>100000000</v>
      </c>
      <c r="E1217" s="26">
        <v>99453333</v>
      </c>
      <c r="F1217" s="26">
        <v>99453333</v>
      </c>
      <c r="G1217" s="26">
        <v>97553333</v>
      </c>
      <c r="H1217" s="38">
        <v>0.99453332999999999</v>
      </c>
      <c r="I1217" s="38">
        <v>0.99453332999999999</v>
      </c>
    </row>
    <row r="1218" spans="1:9" x14ac:dyDescent="0.35">
      <c r="A1218" s="5" t="s">
        <v>49</v>
      </c>
      <c r="B1218" s="23">
        <v>100000000</v>
      </c>
      <c r="C1218" s="23">
        <v>100000000</v>
      </c>
      <c r="D1218" s="23">
        <v>100000000</v>
      </c>
      <c r="E1218" s="23">
        <v>99453333</v>
      </c>
      <c r="F1218" s="23">
        <v>99453333</v>
      </c>
      <c r="G1218" s="23">
        <v>97553333</v>
      </c>
      <c r="H1218" s="30">
        <v>0.99453332999999999</v>
      </c>
      <c r="I1218" s="30">
        <v>0.99453332999999999</v>
      </c>
    </row>
    <row r="1219" spans="1:9" x14ac:dyDescent="0.35">
      <c r="A1219" s="15" t="s">
        <v>963</v>
      </c>
      <c r="B1219" s="25">
        <v>100000000</v>
      </c>
      <c r="C1219" s="25">
        <v>100000000</v>
      </c>
      <c r="D1219" s="25">
        <v>97795219</v>
      </c>
      <c r="E1219" s="25">
        <v>97791800</v>
      </c>
      <c r="F1219" s="25">
        <v>97791800</v>
      </c>
      <c r="G1219" s="25">
        <v>97791800</v>
      </c>
      <c r="H1219" s="37">
        <v>0.97791799999999995</v>
      </c>
      <c r="I1219" s="37">
        <v>0.97791799999999995</v>
      </c>
    </row>
    <row r="1220" spans="1:9" x14ac:dyDescent="0.35">
      <c r="A1220" s="7" t="s">
        <v>1407</v>
      </c>
      <c r="B1220" s="26">
        <v>100000000</v>
      </c>
      <c r="C1220" s="26">
        <v>100000000</v>
      </c>
      <c r="D1220" s="26">
        <v>97795219</v>
      </c>
      <c r="E1220" s="26">
        <v>97791800</v>
      </c>
      <c r="F1220" s="26">
        <v>97791800</v>
      </c>
      <c r="G1220" s="26">
        <v>97791800</v>
      </c>
      <c r="H1220" s="38">
        <v>0.97791799999999995</v>
      </c>
      <c r="I1220" s="38">
        <v>0.97791799999999995</v>
      </c>
    </row>
    <row r="1221" spans="1:9" x14ac:dyDescent="0.35">
      <c r="A1221" s="5" t="s">
        <v>49</v>
      </c>
      <c r="B1221" s="23">
        <v>100000000</v>
      </c>
      <c r="C1221" s="23">
        <v>100000000</v>
      </c>
      <c r="D1221" s="23">
        <v>97795219</v>
      </c>
      <c r="E1221" s="23">
        <v>97791800</v>
      </c>
      <c r="F1221" s="23">
        <v>97791800</v>
      </c>
      <c r="G1221" s="23">
        <v>97791800</v>
      </c>
      <c r="H1221" s="30">
        <v>0.97791799999999995</v>
      </c>
      <c r="I1221" s="30">
        <v>0.97791799999999995</v>
      </c>
    </row>
    <row r="1222" spans="1:9" x14ac:dyDescent="0.35">
      <c r="A1222" s="13" t="s">
        <v>1012</v>
      </c>
      <c r="B1222" s="24">
        <v>2010700002</v>
      </c>
      <c r="C1222" s="24">
        <v>1903839984</v>
      </c>
      <c r="D1222" s="24">
        <v>1792303595</v>
      </c>
      <c r="E1222" s="24">
        <v>1686579043</v>
      </c>
      <c r="F1222" s="24">
        <v>1636043421</v>
      </c>
      <c r="G1222" s="24">
        <v>1164355725</v>
      </c>
      <c r="H1222" s="36">
        <v>0.88588277227819789</v>
      </c>
      <c r="I1222" s="36">
        <v>0.859338723185467</v>
      </c>
    </row>
    <row r="1223" spans="1:9" x14ac:dyDescent="0.35">
      <c r="A1223" s="15" t="s">
        <v>1034</v>
      </c>
      <c r="B1223" s="25">
        <v>65000002</v>
      </c>
      <c r="C1223" s="25">
        <v>57200000</v>
      </c>
      <c r="D1223" s="25">
        <v>43400000</v>
      </c>
      <c r="E1223" s="25">
        <v>43400000</v>
      </c>
      <c r="F1223" s="25">
        <v>43400000</v>
      </c>
      <c r="G1223" s="25">
        <v>43400000</v>
      </c>
      <c r="H1223" s="37">
        <v>0.75874125874125875</v>
      </c>
      <c r="I1223" s="37">
        <v>0.75874125874125875</v>
      </c>
    </row>
    <row r="1224" spans="1:9" x14ac:dyDescent="0.35">
      <c r="A1224" s="7" t="s">
        <v>1408</v>
      </c>
      <c r="B1224" s="26">
        <v>65000000</v>
      </c>
      <c r="C1224" s="26">
        <v>57200000</v>
      </c>
      <c r="D1224" s="26">
        <v>43400000</v>
      </c>
      <c r="E1224" s="26">
        <v>43400000</v>
      </c>
      <c r="F1224" s="26">
        <v>43400000</v>
      </c>
      <c r="G1224" s="26">
        <v>43400000</v>
      </c>
      <c r="H1224" s="38">
        <v>0.75874125874125875</v>
      </c>
      <c r="I1224" s="38">
        <v>0.75874125874125875</v>
      </c>
    </row>
    <row r="1225" spans="1:9" x14ac:dyDescent="0.35">
      <c r="A1225" s="5" t="s">
        <v>49</v>
      </c>
      <c r="B1225" s="23">
        <v>65000000</v>
      </c>
      <c r="C1225" s="23">
        <v>57200000</v>
      </c>
      <c r="D1225" s="23">
        <v>43400000</v>
      </c>
      <c r="E1225" s="23">
        <v>43400000</v>
      </c>
      <c r="F1225" s="23">
        <v>43400000</v>
      </c>
      <c r="G1225" s="23">
        <v>43400000</v>
      </c>
      <c r="H1225" s="30">
        <v>0.75874125874125875</v>
      </c>
      <c r="I1225" s="30">
        <v>0.75874125874125875</v>
      </c>
    </row>
    <row r="1226" spans="1:9" x14ac:dyDescent="0.35">
      <c r="A1226" s="7" t="s">
        <v>1409</v>
      </c>
      <c r="B1226" s="26">
        <v>1</v>
      </c>
      <c r="C1226" s="26">
        <v>0</v>
      </c>
      <c r="D1226" s="26">
        <v>0</v>
      </c>
      <c r="E1226" s="26">
        <v>0</v>
      </c>
      <c r="F1226" s="26">
        <v>0</v>
      </c>
      <c r="G1226" s="26">
        <v>0</v>
      </c>
      <c r="H1226" s="38">
        <v>0</v>
      </c>
      <c r="I1226" s="38">
        <v>0</v>
      </c>
    </row>
    <row r="1227" spans="1:9" x14ac:dyDescent="0.35">
      <c r="A1227" s="5" t="s">
        <v>49</v>
      </c>
      <c r="B1227" s="23">
        <v>1</v>
      </c>
      <c r="C1227" s="23">
        <v>0</v>
      </c>
      <c r="D1227" s="23">
        <v>0</v>
      </c>
      <c r="E1227" s="23">
        <v>0</v>
      </c>
      <c r="F1227" s="23">
        <v>0</v>
      </c>
      <c r="G1227" s="23">
        <v>0</v>
      </c>
      <c r="H1227" s="30">
        <v>0</v>
      </c>
      <c r="I1227" s="30">
        <v>0</v>
      </c>
    </row>
    <row r="1228" spans="1:9" x14ac:dyDescent="0.35">
      <c r="A1228" s="7" t="s">
        <v>1410</v>
      </c>
      <c r="B1228" s="26">
        <v>1</v>
      </c>
      <c r="C1228" s="26">
        <v>0</v>
      </c>
      <c r="D1228" s="26">
        <v>0</v>
      </c>
      <c r="E1228" s="26">
        <v>0</v>
      </c>
      <c r="F1228" s="26">
        <v>0</v>
      </c>
      <c r="G1228" s="26">
        <v>0</v>
      </c>
      <c r="H1228" s="38">
        <v>0</v>
      </c>
      <c r="I1228" s="38">
        <v>0</v>
      </c>
    </row>
    <row r="1229" spans="1:9" x14ac:dyDescent="0.35">
      <c r="A1229" s="5" t="s">
        <v>49</v>
      </c>
      <c r="B1229" s="23">
        <v>1</v>
      </c>
      <c r="C1229" s="23">
        <v>0</v>
      </c>
      <c r="D1229" s="23">
        <v>0</v>
      </c>
      <c r="E1229" s="23">
        <v>0</v>
      </c>
      <c r="F1229" s="23">
        <v>0</v>
      </c>
      <c r="G1229" s="23">
        <v>0</v>
      </c>
      <c r="H1229" s="30">
        <v>0</v>
      </c>
      <c r="I1229" s="30">
        <v>0</v>
      </c>
    </row>
    <row r="1230" spans="1:9" x14ac:dyDescent="0.35">
      <c r="A1230" s="15" t="s">
        <v>1038</v>
      </c>
      <c r="B1230" s="25">
        <v>88500000</v>
      </c>
      <c r="C1230" s="25">
        <v>35000000</v>
      </c>
      <c r="D1230" s="25">
        <v>35000000</v>
      </c>
      <c r="E1230" s="25">
        <v>35000000</v>
      </c>
      <c r="F1230" s="25">
        <v>35000000</v>
      </c>
      <c r="G1230" s="25">
        <v>35000000</v>
      </c>
      <c r="H1230" s="37">
        <v>1</v>
      </c>
      <c r="I1230" s="37">
        <v>1</v>
      </c>
    </row>
    <row r="1231" spans="1:9" x14ac:dyDescent="0.35">
      <c r="A1231" s="7" t="s">
        <v>1411</v>
      </c>
      <c r="B1231" s="26">
        <v>88500000</v>
      </c>
      <c r="C1231" s="26">
        <v>35000000</v>
      </c>
      <c r="D1231" s="26">
        <v>35000000</v>
      </c>
      <c r="E1231" s="26">
        <v>35000000</v>
      </c>
      <c r="F1231" s="26">
        <v>35000000</v>
      </c>
      <c r="G1231" s="26">
        <v>35000000</v>
      </c>
      <c r="H1231" s="38">
        <v>1</v>
      </c>
      <c r="I1231" s="38">
        <v>1</v>
      </c>
    </row>
    <row r="1232" spans="1:9" x14ac:dyDescent="0.35">
      <c r="A1232" s="5" t="s">
        <v>49</v>
      </c>
      <c r="B1232" s="23">
        <v>88500000</v>
      </c>
      <c r="C1232" s="23">
        <v>35000000</v>
      </c>
      <c r="D1232" s="23">
        <v>35000000</v>
      </c>
      <c r="E1232" s="23">
        <v>35000000</v>
      </c>
      <c r="F1232" s="23">
        <v>35000000</v>
      </c>
      <c r="G1232" s="23">
        <v>35000000</v>
      </c>
      <c r="H1232" s="30">
        <v>1</v>
      </c>
      <c r="I1232" s="30">
        <v>1</v>
      </c>
    </row>
    <row r="1233" spans="1:9" x14ac:dyDescent="0.35">
      <c r="A1233" s="15" t="s">
        <v>1013</v>
      </c>
      <c r="B1233" s="25">
        <v>1800000000</v>
      </c>
      <c r="C1233" s="25">
        <v>1763839984</v>
      </c>
      <c r="D1233" s="25">
        <v>1667096928</v>
      </c>
      <c r="E1233" s="25">
        <v>1561465710</v>
      </c>
      <c r="F1233" s="25">
        <v>1510930088</v>
      </c>
      <c r="G1233" s="25">
        <v>1039242392</v>
      </c>
      <c r="H1233" s="37">
        <v>0.88526494702707681</v>
      </c>
      <c r="I1233" s="37">
        <v>0.85661403625375576</v>
      </c>
    </row>
    <row r="1234" spans="1:9" x14ac:dyDescent="0.35">
      <c r="A1234" s="7" t="s">
        <v>1412</v>
      </c>
      <c r="B1234" s="26">
        <v>1800000000</v>
      </c>
      <c r="C1234" s="26">
        <v>1763839984</v>
      </c>
      <c r="D1234" s="26">
        <v>1667096928</v>
      </c>
      <c r="E1234" s="26">
        <v>1561465710</v>
      </c>
      <c r="F1234" s="26">
        <v>1510930088</v>
      </c>
      <c r="G1234" s="26">
        <v>1039242392</v>
      </c>
      <c r="H1234" s="38">
        <v>0.88526494702707681</v>
      </c>
      <c r="I1234" s="38">
        <v>0.85661403625375576</v>
      </c>
    </row>
    <row r="1235" spans="1:9" x14ac:dyDescent="0.35">
      <c r="A1235" s="5" t="s">
        <v>49</v>
      </c>
      <c r="B1235" s="23">
        <v>1800000000</v>
      </c>
      <c r="C1235" s="23">
        <v>1604787436</v>
      </c>
      <c r="D1235" s="23">
        <v>1508044928</v>
      </c>
      <c r="E1235" s="23">
        <v>1408555710</v>
      </c>
      <c r="F1235" s="23">
        <v>1358020088</v>
      </c>
      <c r="G1235" s="23">
        <v>886332392</v>
      </c>
      <c r="H1235" s="30">
        <v>0.8777210479107963</v>
      </c>
      <c r="I1235" s="30">
        <v>0.84623050849956927</v>
      </c>
    </row>
    <row r="1236" spans="1:9" x14ac:dyDescent="0.35">
      <c r="A1236" s="5" t="s">
        <v>42</v>
      </c>
      <c r="B1236" s="23">
        <v>0</v>
      </c>
      <c r="C1236" s="23">
        <v>159052548</v>
      </c>
      <c r="D1236" s="23">
        <v>159052000</v>
      </c>
      <c r="E1236" s="23">
        <v>152910000</v>
      </c>
      <c r="F1236" s="23">
        <v>152910000</v>
      </c>
      <c r="G1236" s="23">
        <v>152910000</v>
      </c>
      <c r="H1236" s="30">
        <v>0.96138038605958076</v>
      </c>
      <c r="I1236" s="30">
        <v>0.96138038605958076</v>
      </c>
    </row>
    <row r="1237" spans="1:9" x14ac:dyDescent="0.35">
      <c r="A1237" s="15" t="s">
        <v>1033</v>
      </c>
      <c r="B1237" s="25">
        <v>57200000</v>
      </c>
      <c r="C1237" s="25">
        <v>47800000</v>
      </c>
      <c r="D1237" s="25">
        <v>46806667</v>
      </c>
      <c r="E1237" s="25">
        <v>46713333</v>
      </c>
      <c r="F1237" s="25">
        <v>46713333</v>
      </c>
      <c r="G1237" s="25">
        <v>46713333</v>
      </c>
      <c r="H1237" s="37">
        <v>0.9772663807531381</v>
      </c>
      <c r="I1237" s="37">
        <v>0.9772663807531381</v>
      </c>
    </row>
    <row r="1238" spans="1:9" x14ac:dyDescent="0.35">
      <c r="A1238" s="7" t="s">
        <v>1413</v>
      </c>
      <c r="B1238" s="26">
        <v>57200000</v>
      </c>
      <c r="C1238" s="26">
        <v>47800000</v>
      </c>
      <c r="D1238" s="26">
        <v>46806667</v>
      </c>
      <c r="E1238" s="26">
        <v>46713333</v>
      </c>
      <c r="F1238" s="26">
        <v>46713333</v>
      </c>
      <c r="G1238" s="26">
        <v>46713333</v>
      </c>
      <c r="H1238" s="38">
        <v>0.9772663807531381</v>
      </c>
      <c r="I1238" s="38">
        <v>0.9772663807531381</v>
      </c>
    </row>
    <row r="1239" spans="1:9" x14ac:dyDescent="0.35">
      <c r="A1239" s="5" t="s">
        <v>49</v>
      </c>
      <c r="B1239" s="23">
        <v>57200000</v>
      </c>
      <c r="C1239" s="23">
        <v>47800000</v>
      </c>
      <c r="D1239" s="23">
        <v>46806667</v>
      </c>
      <c r="E1239" s="23">
        <v>46713333</v>
      </c>
      <c r="F1239" s="23">
        <v>46713333</v>
      </c>
      <c r="G1239" s="23">
        <v>46713333</v>
      </c>
      <c r="H1239" s="30">
        <v>0.9772663807531381</v>
      </c>
      <c r="I1239" s="30">
        <v>0.9772663807531381</v>
      </c>
    </row>
    <row r="1240" spans="1:9" x14ac:dyDescent="0.35">
      <c r="A1240" s="13" t="s">
        <v>1014</v>
      </c>
      <c r="B1240" s="24">
        <v>2645000001</v>
      </c>
      <c r="C1240" s="24">
        <v>3641854060.6700001</v>
      </c>
      <c r="D1240" s="24">
        <v>3339930042.5699997</v>
      </c>
      <c r="E1240" s="24">
        <v>2332079713.3299999</v>
      </c>
      <c r="F1240" s="24">
        <v>2172442136.6800003</v>
      </c>
      <c r="G1240" s="24">
        <v>1230084916.5899999</v>
      </c>
      <c r="H1240" s="36">
        <v>0.64035507037889428</v>
      </c>
      <c r="I1240" s="36">
        <v>0.59652092052264483</v>
      </c>
    </row>
    <row r="1241" spans="1:9" x14ac:dyDescent="0.35">
      <c r="A1241" s="15" t="s">
        <v>1019</v>
      </c>
      <c r="B1241" s="25">
        <v>1000000001</v>
      </c>
      <c r="C1241" s="25">
        <v>2152354058.6700001</v>
      </c>
      <c r="D1241" s="25">
        <v>1998950485.53</v>
      </c>
      <c r="E1241" s="25">
        <v>1211625594.5999999</v>
      </c>
      <c r="F1241" s="25">
        <v>1092203027.95</v>
      </c>
      <c r="G1241" s="25">
        <v>456824310.94999999</v>
      </c>
      <c r="H1241" s="37">
        <v>0.56293042946135796</v>
      </c>
      <c r="I1241" s="37">
        <v>0.50744580035540388</v>
      </c>
    </row>
    <row r="1242" spans="1:9" x14ac:dyDescent="0.35">
      <c r="A1242" s="7" t="s">
        <v>1414</v>
      </c>
      <c r="B1242" s="26">
        <v>1000000001</v>
      </c>
      <c r="C1242" s="26">
        <v>2152354058.6700001</v>
      </c>
      <c r="D1242" s="26">
        <v>1998950485.53</v>
      </c>
      <c r="E1242" s="26">
        <v>1211625594.5999999</v>
      </c>
      <c r="F1242" s="26">
        <v>1092203027.95</v>
      </c>
      <c r="G1242" s="26">
        <v>456824310.94999999</v>
      </c>
      <c r="H1242" s="38">
        <v>0.56293042946135796</v>
      </c>
      <c r="I1242" s="38">
        <v>0.50744580035540388</v>
      </c>
    </row>
    <row r="1243" spans="1:9" x14ac:dyDescent="0.35">
      <c r="A1243" s="5" t="s">
        <v>49</v>
      </c>
      <c r="B1243" s="23">
        <v>1000000000</v>
      </c>
      <c r="C1243" s="23">
        <v>1370500000</v>
      </c>
      <c r="D1243" s="23">
        <v>1306561191.95</v>
      </c>
      <c r="E1243" s="23">
        <v>1211625594.5999999</v>
      </c>
      <c r="F1243" s="23">
        <v>1092203027.95</v>
      </c>
      <c r="G1243" s="23">
        <v>456824310.94999999</v>
      </c>
      <c r="H1243" s="30">
        <v>0.88407558890915716</v>
      </c>
      <c r="I1243" s="30">
        <v>0.7969376344035024</v>
      </c>
    </row>
    <row r="1244" spans="1:9" x14ac:dyDescent="0.35">
      <c r="A1244" s="5" t="s">
        <v>485</v>
      </c>
      <c r="B1244" s="23">
        <v>1</v>
      </c>
      <c r="C1244" s="23">
        <v>1</v>
      </c>
      <c r="D1244" s="23">
        <v>0</v>
      </c>
      <c r="E1244" s="23">
        <v>0</v>
      </c>
      <c r="F1244" s="23">
        <v>0</v>
      </c>
      <c r="G1244" s="23">
        <v>0</v>
      </c>
      <c r="H1244" s="30">
        <v>0</v>
      </c>
      <c r="I1244" s="30">
        <v>0</v>
      </c>
    </row>
    <row r="1245" spans="1:9" x14ac:dyDescent="0.35">
      <c r="A1245" s="5" t="s">
        <v>492</v>
      </c>
      <c r="B1245" s="23">
        <v>0</v>
      </c>
      <c r="C1245" s="23">
        <v>68543167.079999998</v>
      </c>
      <c r="D1245" s="23">
        <v>68543167.079999998</v>
      </c>
      <c r="E1245" s="23">
        <v>0</v>
      </c>
      <c r="F1245" s="23">
        <v>0</v>
      </c>
      <c r="G1245" s="23">
        <v>0</v>
      </c>
      <c r="H1245" s="30">
        <v>0</v>
      </c>
      <c r="I1245" s="30">
        <v>0</v>
      </c>
    </row>
    <row r="1246" spans="1:9" x14ac:dyDescent="0.35">
      <c r="A1246" s="5" t="s">
        <v>496</v>
      </c>
      <c r="B1246" s="23">
        <v>0</v>
      </c>
      <c r="C1246" s="23">
        <v>713310890.59000003</v>
      </c>
      <c r="D1246" s="23">
        <v>623846126.5</v>
      </c>
      <c r="E1246" s="23">
        <v>0</v>
      </c>
      <c r="F1246" s="23">
        <v>0</v>
      </c>
      <c r="G1246" s="23">
        <v>0</v>
      </c>
      <c r="H1246" s="30">
        <v>0</v>
      </c>
      <c r="I1246" s="30">
        <v>0</v>
      </c>
    </row>
    <row r="1247" spans="1:9" x14ac:dyDescent="0.35">
      <c r="A1247" s="15" t="s">
        <v>1015</v>
      </c>
      <c r="B1247" s="25">
        <v>1475000000</v>
      </c>
      <c r="C1247" s="25">
        <v>1319500002</v>
      </c>
      <c r="D1247" s="25">
        <v>1171024547.04</v>
      </c>
      <c r="E1247" s="25">
        <v>966299108.73000002</v>
      </c>
      <c r="F1247" s="25">
        <v>959039108.73000002</v>
      </c>
      <c r="G1247" s="25">
        <v>652060605.63999999</v>
      </c>
      <c r="H1247" s="37">
        <v>0.73232217299382774</v>
      </c>
      <c r="I1247" s="37">
        <v>0.72682008887939364</v>
      </c>
    </row>
    <row r="1248" spans="1:9" x14ac:dyDescent="0.35">
      <c r="A1248" s="7" t="s">
        <v>1415</v>
      </c>
      <c r="B1248" s="26">
        <v>1475000000</v>
      </c>
      <c r="C1248" s="26">
        <v>1319500002</v>
      </c>
      <c r="D1248" s="26">
        <v>1171024547.04</v>
      </c>
      <c r="E1248" s="26">
        <v>966299108.73000002</v>
      </c>
      <c r="F1248" s="26">
        <v>959039108.73000002</v>
      </c>
      <c r="G1248" s="26">
        <v>652060605.63999999</v>
      </c>
      <c r="H1248" s="38">
        <v>0.73232217299382774</v>
      </c>
      <c r="I1248" s="38">
        <v>0.72682008887939364</v>
      </c>
    </row>
    <row r="1249" spans="1:9" x14ac:dyDescent="0.35">
      <c r="A1249" s="5" t="s">
        <v>49</v>
      </c>
      <c r="B1249" s="23">
        <v>1475000000</v>
      </c>
      <c r="C1249" s="23">
        <v>1319500002</v>
      </c>
      <c r="D1249" s="23">
        <v>1171024547.04</v>
      </c>
      <c r="E1249" s="23">
        <v>966299108.73000002</v>
      </c>
      <c r="F1249" s="23">
        <v>959039108.73000002</v>
      </c>
      <c r="G1249" s="23">
        <v>652060605.63999999</v>
      </c>
      <c r="H1249" s="30">
        <v>0.73232217299382774</v>
      </c>
      <c r="I1249" s="30">
        <v>0.72682008887939364</v>
      </c>
    </row>
    <row r="1250" spans="1:9" x14ac:dyDescent="0.35">
      <c r="A1250" s="15" t="s">
        <v>1030</v>
      </c>
      <c r="B1250" s="25">
        <v>100000000</v>
      </c>
      <c r="C1250" s="25">
        <v>100000000</v>
      </c>
      <c r="D1250" s="25">
        <v>100000000</v>
      </c>
      <c r="E1250" s="25">
        <v>97200000</v>
      </c>
      <c r="F1250" s="25">
        <v>97200000</v>
      </c>
      <c r="G1250" s="25">
        <v>97200000</v>
      </c>
      <c r="H1250" s="37">
        <v>0.97199999999999998</v>
      </c>
      <c r="I1250" s="37">
        <v>0.97199999999999998</v>
      </c>
    </row>
    <row r="1251" spans="1:9" x14ac:dyDescent="0.35">
      <c r="A1251" s="7" t="s">
        <v>1416</v>
      </c>
      <c r="B1251" s="26">
        <v>100000000</v>
      </c>
      <c r="C1251" s="26">
        <v>100000000</v>
      </c>
      <c r="D1251" s="26">
        <v>100000000</v>
      </c>
      <c r="E1251" s="26">
        <v>97200000</v>
      </c>
      <c r="F1251" s="26">
        <v>97200000</v>
      </c>
      <c r="G1251" s="26">
        <v>97200000</v>
      </c>
      <c r="H1251" s="38">
        <v>0.97199999999999998</v>
      </c>
      <c r="I1251" s="38">
        <v>0.97199999999999998</v>
      </c>
    </row>
    <row r="1252" spans="1:9" x14ac:dyDescent="0.35">
      <c r="A1252" s="5" t="s">
        <v>49</v>
      </c>
      <c r="B1252" s="23">
        <v>100000000</v>
      </c>
      <c r="C1252" s="23">
        <v>100000000</v>
      </c>
      <c r="D1252" s="23">
        <v>100000000</v>
      </c>
      <c r="E1252" s="23">
        <v>97200000</v>
      </c>
      <c r="F1252" s="23">
        <v>97200000</v>
      </c>
      <c r="G1252" s="23">
        <v>97200000</v>
      </c>
      <c r="H1252" s="30">
        <v>0.97199999999999998</v>
      </c>
      <c r="I1252" s="30">
        <v>0.97199999999999998</v>
      </c>
    </row>
    <row r="1253" spans="1:9" x14ac:dyDescent="0.35">
      <c r="A1253" s="15" t="s">
        <v>1039</v>
      </c>
      <c r="B1253" s="25">
        <v>70000000</v>
      </c>
      <c r="C1253" s="25">
        <v>70000000</v>
      </c>
      <c r="D1253" s="25">
        <v>69955010</v>
      </c>
      <c r="E1253" s="25">
        <v>56955010</v>
      </c>
      <c r="F1253" s="25">
        <v>24000000</v>
      </c>
      <c r="G1253" s="25">
        <v>24000000</v>
      </c>
      <c r="H1253" s="37">
        <v>0.81364300000000001</v>
      </c>
      <c r="I1253" s="37">
        <v>0.34285714285714286</v>
      </c>
    </row>
    <row r="1254" spans="1:9" x14ac:dyDescent="0.35">
      <c r="A1254" s="7" t="s">
        <v>1417</v>
      </c>
      <c r="B1254" s="26">
        <v>70000000</v>
      </c>
      <c r="C1254" s="26">
        <v>70000000</v>
      </c>
      <c r="D1254" s="26">
        <v>69955010</v>
      </c>
      <c r="E1254" s="26">
        <v>56955010</v>
      </c>
      <c r="F1254" s="26">
        <v>24000000</v>
      </c>
      <c r="G1254" s="26">
        <v>24000000</v>
      </c>
      <c r="H1254" s="38">
        <v>0.81364300000000001</v>
      </c>
      <c r="I1254" s="38">
        <v>0.34285714285714286</v>
      </c>
    </row>
    <row r="1255" spans="1:9" x14ac:dyDescent="0.35">
      <c r="A1255" s="5" t="s">
        <v>49</v>
      </c>
      <c r="B1255" s="23">
        <v>70000000</v>
      </c>
      <c r="C1255" s="23">
        <v>70000000</v>
      </c>
      <c r="D1255" s="23">
        <v>69955010</v>
      </c>
      <c r="E1255" s="23">
        <v>56955010</v>
      </c>
      <c r="F1255" s="23">
        <v>24000000</v>
      </c>
      <c r="G1255" s="23">
        <v>24000000</v>
      </c>
      <c r="H1255" s="30">
        <v>0.81364300000000001</v>
      </c>
      <c r="I1255" s="30">
        <v>0.34285714285714286</v>
      </c>
    </row>
    <row r="1256" spans="1:9" x14ac:dyDescent="0.35">
      <c r="A1256" s="13" t="s">
        <v>1026</v>
      </c>
      <c r="B1256" s="24">
        <v>270000000</v>
      </c>
      <c r="C1256" s="24">
        <v>267800000</v>
      </c>
      <c r="D1256" s="24">
        <v>245800000</v>
      </c>
      <c r="E1256" s="24">
        <v>231873250</v>
      </c>
      <c r="F1256" s="24">
        <v>231873250</v>
      </c>
      <c r="G1256" s="24">
        <v>229073250</v>
      </c>
      <c r="H1256" s="36">
        <v>0.86584484690067209</v>
      </c>
      <c r="I1256" s="36">
        <v>0.86584484690067209</v>
      </c>
    </row>
    <row r="1257" spans="1:9" x14ac:dyDescent="0.35">
      <c r="A1257" s="15" t="s">
        <v>1027</v>
      </c>
      <c r="B1257" s="25">
        <v>200000000</v>
      </c>
      <c r="C1257" s="25">
        <v>197800000</v>
      </c>
      <c r="D1257" s="25">
        <v>175800000</v>
      </c>
      <c r="E1257" s="25">
        <v>161873250</v>
      </c>
      <c r="F1257" s="25">
        <v>161873250</v>
      </c>
      <c r="G1257" s="25">
        <v>161873250</v>
      </c>
      <c r="H1257" s="37">
        <v>0.81836830131445903</v>
      </c>
      <c r="I1257" s="37">
        <v>0.81836830131445903</v>
      </c>
    </row>
    <row r="1258" spans="1:9" x14ac:dyDescent="0.35">
      <c r="A1258" s="7" t="s">
        <v>1418</v>
      </c>
      <c r="B1258" s="26">
        <v>200000000</v>
      </c>
      <c r="C1258" s="26">
        <v>197800000</v>
      </c>
      <c r="D1258" s="26">
        <v>175800000</v>
      </c>
      <c r="E1258" s="26">
        <v>161873250</v>
      </c>
      <c r="F1258" s="26">
        <v>161873250</v>
      </c>
      <c r="G1258" s="26">
        <v>161873250</v>
      </c>
      <c r="H1258" s="38">
        <v>0.81836830131445903</v>
      </c>
      <c r="I1258" s="38">
        <v>0.81836830131445903</v>
      </c>
    </row>
    <row r="1259" spans="1:9" x14ac:dyDescent="0.35">
      <c r="A1259" s="5" t="s">
        <v>49</v>
      </c>
      <c r="B1259" s="23">
        <v>200000000</v>
      </c>
      <c r="C1259" s="23">
        <v>147800000</v>
      </c>
      <c r="D1259" s="23">
        <v>125800000</v>
      </c>
      <c r="E1259" s="23">
        <v>111873250</v>
      </c>
      <c r="F1259" s="23">
        <v>111873250</v>
      </c>
      <c r="G1259" s="23">
        <v>111873250</v>
      </c>
      <c r="H1259" s="30">
        <v>0.75692320703653582</v>
      </c>
      <c r="I1259" s="30">
        <v>0.75692320703653582</v>
      </c>
    </row>
    <row r="1260" spans="1:9" x14ac:dyDescent="0.35">
      <c r="A1260" s="5" t="s">
        <v>42</v>
      </c>
      <c r="B1260" s="23">
        <v>0</v>
      </c>
      <c r="C1260" s="23">
        <v>50000000</v>
      </c>
      <c r="D1260" s="23">
        <v>50000000</v>
      </c>
      <c r="E1260" s="23">
        <v>50000000</v>
      </c>
      <c r="F1260" s="23">
        <v>50000000</v>
      </c>
      <c r="G1260" s="23">
        <v>50000000</v>
      </c>
      <c r="H1260" s="30">
        <v>1</v>
      </c>
      <c r="I1260" s="30">
        <v>1</v>
      </c>
    </row>
    <row r="1261" spans="1:9" x14ac:dyDescent="0.35">
      <c r="A1261" s="15" t="s">
        <v>1031</v>
      </c>
      <c r="B1261" s="25">
        <v>70000000</v>
      </c>
      <c r="C1261" s="25">
        <v>70000000</v>
      </c>
      <c r="D1261" s="25">
        <v>70000000</v>
      </c>
      <c r="E1261" s="25">
        <v>70000000</v>
      </c>
      <c r="F1261" s="25">
        <v>70000000</v>
      </c>
      <c r="G1261" s="25">
        <v>67200000</v>
      </c>
      <c r="H1261" s="37">
        <v>1</v>
      </c>
      <c r="I1261" s="37">
        <v>1</v>
      </c>
    </row>
    <row r="1262" spans="1:9" x14ac:dyDescent="0.35">
      <c r="A1262" s="7" t="s">
        <v>1419</v>
      </c>
      <c r="B1262" s="26">
        <v>70000000</v>
      </c>
      <c r="C1262" s="26">
        <v>70000000</v>
      </c>
      <c r="D1262" s="26">
        <v>70000000</v>
      </c>
      <c r="E1262" s="26">
        <v>70000000</v>
      </c>
      <c r="F1262" s="26">
        <v>70000000</v>
      </c>
      <c r="G1262" s="26">
        <v>67200000</v>
      </c>
      <c r="H1262" s="38">
        <v>1</v>
      </c>
      <c r="I1262" s="38">
        <v>1</v>
      </c>
    </row>
    <row r="1263" spans="1:9" x14ac:dyDescent="0.35">
      <c r="A1263" s="5" t="s">
        <v>49</v>
      </c>
      <c r="B1263" s="23">
        <v>70000000</v>
      </c>
      <c r="C1263" s="23">
        <v>70000000</v>
      </c>
      <c r="D1263" s="23">
        <v>70000000</v>
      </c>
      <c r="E1263" s="23">
        <v>70000000</v>
      </c>
      <c r="F1263" s="23">
        <v>70000000</v>
      </c>
      <c r="G1263" s="23">
        <v>67200000</v>
      </c>
      <c r="H1263" s="30">
        <v>1</v>
      </c>
      <c r="I1263" s="30">
        <v>1</v>
      </c>
    </row>
    <row r="1264" spans="1:9" x14ac:dyDescent="0.35">
      <c r="A1264" s="13" t="s">
        <v>1010</v>
      </c>
      <c r="B1264" s="24">
        <v>9999661146</v>
      </c>
      <c r="C1264" s="24">
        <v>17237568237.66</v>
      </c>
      <c r="D1264" s="24">
        <v>14516154814.49</v>
      </c>
      <c r="E1264" s="24">
        <v>13847937877.799999</v>
      </c>
      <c r="F1264" s="24">
        <v>7762487154.8299999</v>
      </c>
      <c r="G1264" s="24">
        <v>7552292238.8299999</v>
      </c>
      <c r="H1264" s="36">
        <v>0.80335797293875466</v>
      </c>
      <c r="I1264" s="36">
        <v>0.45032379554969976</v>
      </c>
    </row>
    <row r="1265" spans="1:9" x14ac:dyDescent="0.35">
      <c r="A1265" s="15" t="s">
        <v>1011</v>
      </c>
      <c r="B1265" s="25">
        <v>9999661146</v>
      </c>
      <c r="C1265" s="25">
        <v>17237568237.66</v>
      </c>
      <c r="D1265" s="25">
        <v>14516154814.49</v>
      </c>
      <c r="E1265" s="25">
        <v>13847937877.799999</v>
      </c>
      <c r="F1265" s="25">
        <v>7762487154.8299999</v>
      </c>
      <c r="G1265" s="25">
        <v>7552292238.8299999</v>
      </c>
      <c r="H1265" s="37">
        <v>0.80335797293875466</v>
      </c>
      <c r="I1265" s="37">
        <v>0.45032379554969976</v>
      </c>
    </row>
    <row r="1266" spans="1:9" x14ac:dyDescent="0.35">
      <c r="A1266" s="7" t="s">
        <v>1420</v>
      </c>
      <c r="B1266" s="26">
        <v>7649737793</v>
      </c>
      <c r="C1266" s="26">
        <v>14668337344.66</v>
      </c>
      <c r="D1266" s="26">
        <v>12172484477.49</v>
      </c>
      <c r="E1266" s="26">
        <v>11508379147.799999</v>
      </c>
      <c r="F1266" s="26">
        <v>5803554973.0299997</v>
      </c>
      <c r="G1266" s="26">
        <v>5620923207.0299997</v>
      </c>
      <c r="H1266" s="38">
        <v>0.78457284403740679</v>
      </c>
      <c r="I1266" s="38">
        <v>0.39565186132992647</v>
      </c>
    </row>
    <row r="1267" spans="1:9" x14ac:dyDescent="0.35">
      <c r="A1267" s="5" t="s">
        <v>49</v>
      </c>
      <c r="B1267" s="23">
        <v>0</v>
      </c>
      <c r="C1267" s="23">
        <v>450701915</v>
      </c>
      <c r="D1267" s="23">
        <v>422912611</v>
      </c>
      <c r="E1267" s="23">
        <v>422912611</v>
      </c>
      <c r="F1267" s="23">
        <v>279920000</v>
      </c>
      <c r="G1267" s="23">
        <v>274680000</v>
      </c>
      <c r="H1267" s="30">
        <v>0.93834216568616091</v>
      </c>
      <c r="I1267" s="30">
        <v>0.62107568369218047</v>
      </c>
    </row>
    <row r="1268" spans="1:9" x14ac:dyDescent="0.35">
      <c r="A1268" s="5" t="s">
        <v>487</v>
      </c>
      <c r="B1268" s="23">
        <v>7499737793</v>
      </c>
      <c r="C1268" s="23">
        <v>7505990809</v>
      </c>
      <c r="D1268" s="23">
        <v>7470208068</v>
      </c>
      <c r="E1268" s="23">
        <v>7464416257.7600002</v>
      </c>
      <c r="F1268" s="23">
        <v>4871198539.6999998</v>
      </c>
      <c r="G1268" s="23">
        <v>4850109873.6999998</v>
      </c>
      <c r="H1268" s="30">
        <v>0.99446115079302388</v>
      </c>
      <c r="I1268" s="30">
        <v>0.64897475412029904</v>
      </c>
    </row>
    <row r="1269" spans="1:9" x14ac:dyDescent="0.35">
      <c r="A1269" s="5" t="s">
        <v>491</v>
      </c>
      <c r="B1269" s="23">
        <v>150000000</v>
      </c>
      <c r="C1269" s="23">
        <v>150000000</v>
      </c>
      <c r="D1269" s="23">
        <v>150000000</v>
      </c>
      <c r="E1269" s="23">
        <v>150000000</v>
      </c>
      <c r="F1269" s="23">
        <v>0</v>
      </c>
      <c r="G1269" s="23">
        <v>0</v>
      </c>
      <c r="H1269" s="30">
        <v>1</v>
      </c>
      <c r="I1269" s="30">
        <v>0</v>
      </c>
    </row>
    <row r="1270" spans="1:9" x14ac:dyDescent="0.35">
      <c r="A1270" s="5" t="s">
        <v>42</v>
      </c>
      <c r="B1270" s="23">
        <v>0</v>
      </c>
      <c r="C1270" s="23">
        <v>0.36</v>
      </c>
      <c r="D1270" s="23">
        <v>0</v>
      </c>
      <c r="E1270" s="23">
        <v>0</v>
      </c>
      <c r="F1270" s="23">
        <v>0</v>
      </c>
      <c r="G1270" s="23">
        <v>0</v>
      </c>
      <c r="H1270" s="30">
        <v>0</v>
      </c>
      <c r="I1270" s="30">
        <v>0</v>
      </c>
    </row>
    <row r="1271" spans="1:9" x14ac:dyDescent="0.35">
      <c r="A1271" s="5" t="s">
        <v>494</v>
      </c>
      <c r="B1271" s="23">
        <v>0</v>
      </c>
      <c r="C1271" s="23">
        <v>2238994988.02</v>
      </c>
      <c r="D1271" s="23">
        <v>2238994988.02</v>
      </c>
      <c r="E1271" s="23">
        <v>2238994988.02</v>
      </c>
      <c r="F1271" s="23">
        <v>0</v>
      </c>
      <c r="G1271" s="23">
        <v>0</v>
      </c>
      <c r="H1271" s="30">
        <v>1</v>
      </c>
      <c r="I1271" s="30">
        <v>0</v>
      </c>
    </row>
    <row r="1272" spans="1:9" x14ac:dyDescent="0.35">
      <c r="A1272" s="5" t="s">
        <v>495</v>
      </c>
      <c r="B1272" s="23">
        <v>0</v>
      </c>
      <c r="C1272" s="23">
        <v>367693723</v>
      </c>
      <c r="D1272" s="23">
        <v>367693723</v>
      </c>
      <c r="E1272" s="23">
        <v>62894853</v>
      </c>
      <c r="F1272" s="23">
        <v>0</v>
      </c>
      <c r="G1272" s="23">
        <v>0</v>
      </c>
      <c r="H1272" s="30">
        <v>0.17105228908136677</v>
      </c>
      <c r="I1272" s="30">
        <v>0</v>
      </c>
    </row>
    <row r="1273" spans="1:9" x14ac:dyDescent="0.35">
      <c r="A1273" s="5" t="s">
        <v>493</v>
      </c>
      <c r="B1273" s="23">
        <v>0</v>
      </c>
      <c r="C1273" s="23">
        <v>3798865020.8000002</v>
      </c>
      <c r="D1273" s="23">
        <v>1366584198.99</v>
      </c>
      <c r="E1273" s="23">
        <v>1013069549.54</v>
      </c>
      <c r="F1273" s="23">
        <v>652436433.33000004</v>
      </c>
      <c r="G1273" s="23">
        <v>496133333.32999998</v>
      </c>
      <c r="H1273" s="30">
        <v>0.26667690059876314</v>
      </c>
      <c r="I1273" s="30">
        <v>0.17174509485272629</v>
      </c>
    </row>
    <row r="1274" spans="1:9" x14ac:dyDescent="0.35">
      <c r="A1274" s="5" t="s">
        <v>497</v>
      </c>
      <c r="B1274" s="23">
        <v>0</v>
      </c>
      <c r="C1274" s="23">
        <v>156090888.47999999</v>
      </c>
      <c r="D1274" s="23">
        <v>156090888.47999999</v>
      </c>
      <c r="E1274" s="23">
        <v>156090888.47999999</v>
      </c>
      <c r="F1274" s="23">
        <v>0</v>
      </c>
      <c r="G1274" s="23">
        <v>0</v>
      </c>
      <c r="H1274" s="30">
        <v>1</v>
      </c>
      <c r="I1274" s="30">
        <v>0</v>
      </c>
    </row>
    <row r="1275" spans="1:9" x14ac:dyDescent="0.35">
      <c r="A1275" s="7" t="s">
        <v>1421</v>
      </c>
      <c r="B1275" s="26">
        <v>2349923353</v>
      </c>
      <c r="C1275" s="26">
        <v>2569230893</v>
      </c>
      <c r="D1275" s="26">
        <v>2343670337</v>
      </c>
      <c r="E1275" s="26">
        <v>2339558730</v>
      </c>
      <c r="F1275" s="26">
        <v>1958932181.8</v>
      </c>
      <c r="G1275" s="26">
        <v>1931369031.8</v>
      </c>
      <c r="H1275" s="38">
        <v>0.91060664745011688</v>
      </c>
      <c r="I1275" s="38">
        <v>0.76245859690431483</v>
      </c>
    </row>
    <row r="1276" spans="1:9" x14ac:dyDescent="0.35">
      <c r="A1276" s="5" t="s">
        <v>487</v>
      </c>
      <c r="B1276" s="23">
        <v>2349923353</v>
      </c>
      <c r="C1276" s="23">
        <v>2343670337</v>
      </c>
      <c r="D1276" s="23">
        <v>2343670337</v>
      </c>
      <c r="E1276" s="23">
        <v>2339558730</v>
      </c>
      <c r="F1276" s="23">
        <v>1958932181.8</v>
      </c>
      <c r="G1276" s="23">
        <v>1931369031.8</v>
      </c>
      <c r="H1276" s="30">
        <v>0.99824565471726578</v>
      </c>
      <c r="I1276" s="30">
        <v>0.83583947403947534</v>
      </c>
    </row>
    <row r="1277" spans="1:9" x14ac:dyDescent="0.35">
      <c r="A1277" s="5" t="s">
        <v>493</v>
      </c>
      <c r="B1277" s="23">
        <v>0</v>
      </c>
      <c r="C1277" s="23">
        <v>225560556</v>
      </c>
      <c r="D1277" s="23">
        <v>0</v>
      </c>
      <c r="E1277" s="23">
        <v>0</v>
      </c>
      <c r="F1277" s="23">
        <v>0</v>
      </c>
      <c r="G1277" s="23">
        <v>0</v>
      </c>
      <c r="H1277" s="30">
        <v>0</v>
      </c>
      <c r="I1277" s="30">
        <v>0</v>
      </c>
    </row>
    <row r="1278" spans="1:9" x14ac:dyDescent="0.35">
      <c r="A1278" s="13" t="s">
        <v>1023</v>
      </c>
      <c r="B1278" s="24">
        <v>820000000</v>
      </c>
      <c r="C1278" s="24">
        <v>692127471</v>
      </c>
      <c r="D1278" s="24">
        <v>611121161</v>
      </c>
      <c r="E1278" s="24">
        <v>572134893.60000002</v>
      </c>
      <c r="F1278" s="24">
        <v>572134892.46000004</v>
      </c>
      <c r="G1278" s="24">
        <v>452529803</v>
      </c>
      <c r="H1278" s="36">
        <v>0.82663225716697497</v>
      </c>
      <c r="I1278" s="36">
        <v>0.82663225551987962</v>
      </c>
    </row>
    <row r="1279" spans="1:9" x14ac:dyDescent="0.35">
      <c r="A1279" s="15" t="s">
        <v>1024</v>
      </c>
      <c r="B1279" s="25">
        <v>320000000</v>
      </c>
      <c r="C1279" s="25">
        <v>250264471</v>
      </c>
      <c r="D1279" s="25">
        <v>250248161</v>
      </c>
      <c r="E1279" s="25">
        <v>236123227.59999999</v>
      </c>
      <c r="F1279" s="25">
        <v>236123226.46000001</v>
      </c>
      <c r="G1279" s="25">
        <v>195581137</v>
      </c>
      <c r="H1279" s="37">
        <v>0.94349480234451655</v>
      </c>
      <c r="I1279" s="37">
        <v>0.94349479778933543</v>
      </c>
    </row>
    <row r="1280" spans="1:9" x14ac:dyDescent="0.35">
      <c r="A1280" s="7" t="s">
        <v>1422</v>
      </c>
      <c r="B1280" s="26">
        <v>320000000</v>
      </c>
      <c r="C1280" s="26">
        <v>250264471</v>
      </c>
      <c r="D1280" s="26">
        <v>250248161</v>
      </c>
      <c r="E1280" s="26">
        <v>236123227.59999999</v>
      </c>
      <c r="F1280" s="26">
        <v>236123226.46000001</v>
      </c>
      <c r="G1280" s="26">
        <v>195581137</v>
      </c>
      <c r="H1280" s="38">
        <v>0.94349480234451655</v>
      </c>
      <c r="I1280" s="38">
        <v>0.94349479778933543</v>
      </c>
    </row>
    <row r="1281" spans="1:9" x14ac:dyDescent="0.35">
      <c r="A1281" s="5" t="s">
        <v>49</v>
      </c>
      <c r="B1281" s="23">
        <v>320000000</v>
      </c>
      <c r="C1281" s="23">
        <v>250264471</v>
      </c>
      <c r="D1281" s="23">
        <v>250248161</v>
      </c>
      <c r="E1281" s="23">
        <v>236123227.59999999</v>
      </c>
      <c r="F1281" s="23">
        <v>236123226.46000001</v>
      </c>
      <c r="G1281" s="23">
        <v>195581137</v>
      </c>
      <c r="H1281" s="30">
        <v>0.94349480234451655</v>
      </c>
      <c r="I1281" s="30">
        <v>0.94349479778933543</v>
      </c>
    </row>
    <row r="1282" spans="1:9" x14ac:dyDescent="0.35">
      <c r="A1282" s="15" t="s">
        <v>1028</v>
      </c>
      <c r="B1282" s="25">
        <v>300000000</v>
      </c>
      <c r="C1282" s="25">
        <v>271863000</v>
      </c>
      <c r="D1282" s="25">
        <v>190873000</v>
      </c>
      <c r="E1282" s="25">
        <v>190851666</v>
      </c>
      <c r="F1282" s="25">
        <v>190851666</v>
      </c>
      <c r="G1282" s="25">
        <v>129888666</v>
      </c>
      <c r="H1282" s="37">
        <v>0.70201412476136882</v>
      </c>
      <c r="I1282" s="37">
        <v>0.70201412476136882</v>
      </c>
    </row>
    <row r="1283" spans="1:9" x14ac:dyDescent="0.35">
      <c r="A1283" s="7" t="s">
        <v>1423</v>
      </c>
      <c r="B1283" s="26">
        <v>300000000</v>
      </c>
      <c r="C1283" s="26">
        <v>271863000</v>
      </c>
      <c r="D1283" s="26">
        <v>190873000</v>
      </c>
      <c r="E1283" s="26">
        <v>190851666</v>
      </c>
      <c r="F1283" s="26">
        <v>190851666</v>
      </c>
      <c r="G1283" s="26">
        <v>129888666</v>
      </c>
      <c r="H1283" s="38">
        <v>0.70201412476136882</v>
      </c>
      <c r="I1283" s="38">
        <v>0.70201412476136882</v>
      </c>
    </row>
    <row r="1284" spans="1:9" x14ac:dyDescent="0.35">
      <c r="A1284" s="5" t="s">
        <v>49</v>
      </c>
      <c r="B1284" s="23">
        <v>300000000</v>
      </c>
      <c r="C1284" s="23">
        <v>163863000</v>
      </c>
      <c r="D1284" s="23">
        <v>163863000</v>
      </c>
      <c r="E1284" s="23">
        <v>163853000</v>
      </c>
      <c r="F1284" s="23">
        <v>163853000</v>
      </c>
      <c r="G1284" s="23">
        <v>102890000</v>
      </c>
      <c r="H1284" s="30">
        <v>0.99993897341071503</v>
      </c>
      <c r="I1284" s="30">
        <v>0.99993897341071503</v>
      </c>
    </row>
    <row r="1285" spans="1:9" x14ac:dyDescent="0.35">
      <c r="A1285" s="5" t="s">
        <v>42</v>
      </c>
      <c r="B1285" s="23">
        <v>0</v>
      </c>
      <c r="C1285" s="23">
        <v>108000000</v>
      </c>
      <c r="D1285" s="23">
        <v>27010000</v>
      </c>
      <c r="E1285" s="23">
        <v>26998666</v>
      </c>
      <c r="F1285" s="23">
        <v>26998666</v>
      </c>
      <c r="G1285" s="23">
        <v>26998666</v>
      </c>
      <c r="H1285" s="30">
        <v>0.24998764814814814</v>
      </c>
      <c r="I1285" s="30">
        <v>0.24998764814814814</v>
      </c>
    </row>
    <row r="1286" spans="1:9" x14ac:dyDescent="0.35">
      <c r="A1286" s="15" t="s">
        <v>1025</v>
      </c>
      <c r="B1286" s="25">
        <v>200000000</v>
      </c>
      <c r="C1286" s="25">
        <v>170000000</v>
      </c>
      <c r="D1286" s="25">
        <v>170000000</v>
      </c>
      <c r="E1286" s="25">
        <v>145160000</v>
      </c>
      <c r="F1286" s="25">
        <v>145160000</v>
      </c>
      <c r="G1286" s="25">
        <v>127060000</v>
      </c>
      <c r="H1286" s="37">
        <v>0.85388235294117643</v>
      </c>
      <c r="I1286" s="37">
        <v>0.85388235294117643</v>
      </c>
    </row>
    <row r="1287" spans="1:9" x14ac:dyDescent="0.35">
      <c r="A1287" s="7" t="s">
        <v>1424</v>
      </c>
      <c r="B1287" s="26">
        <v>200000000</v>
      </c>
      <c r="C1287" s="26">
        <v>170000000</v>
      </c>
      <c r="D1287" s="26">
        <v>170000000</v>
      </c>
      <c r="E1287" s="26">
        <v>145160000</v>
      </c>
      <c r="F1287" s="26">
        <v>145160000</v>
      </c>
      <c r="G1287" s="26">
        <v>127060000</v>
      </c>
      <c r="H1287" s="38">
        <v>0.85388235294117643</v>
      </c>
      <c r="I1287" s="38">
        <v>0.85388235294117643</v>
      </c>
    </row>
    <row r="1288" spans="1:9" x14ac:dyDescent="0.35">
      <c r="A1288" s="5" t="s">
        <v>49</v>
      </c>
      <c r="B1288" s="23">
        <v>200000000</v>
      </c>
      <c r="C1288" s="23">
        <v>170000000</v>
      </c>
      <c r="D1288" s="23">
        <v>170000000</v>
      </c>
      <c r="E1288" s="23">
        <v>145160000</v>
      </c>
      <c r="F1288" s="23">
        <v>145160000</v>
      </c>
      <c r="G1288" s="23">
        <v>127060000</v>
      </c>
      <c r="H1288" s="30">
        <v>0.85388235294117643</v>
      </c>
      <c r="I1288" s="30">
        <v>0.85388235294117643</v>
      </c>
    </row>
    <row r="1289" spans="1:9" x14ac:dyDescent="0.35">
      <c r="A1289" s="13" t="s">
        <v>1017</v>
      </c>
      <c r="B1289" s="24">
        <v>750000000</v>
      </c>
      <c r="C1289" s="24">
        <v>700000000</v>
      </c>
      <c r="D1289" s="24">
        <v>700000000</v>
      </c>
      <c r="E1289" s="24">
        <v>665847997.39999998</v>
      </c>
      <c r="F1289" s="24">
        <v>580512902.19000006</v>
      </c>
      <c r="G1289" s="24">
        <v>554194595.64999998</v>
      </c>
      <c r="H1289" s="36">
        <v>0.95121142485714283</v>
      </c>
      <c r="I1289" s="36">
        <v>0.82930414598571434</v>
      </c>
    </row>
    <row r="1290" spans="1:9" x14ac:dyDescent="0.35">
      <c r="A1290" s="15" t="s">
        <v>1018</v>
      </c>
      <c r="B1290" s="25">
        <v>700000000</v>
      </c>
      <c r="C1290" s="25">
        <v>700000000</v>
      </c>
      <c r="D1290" s="25">
        <v>700000000</v>
      </c>
      <c r="E1290" s="25">
        <v>665847997.39999998</v>
      </c>
      <c r="F1290" s="25">
        <v>580512902.19000006</v>
      </c>
      <c r="G1290" s="25">
        <v>554194595.64999998</v>
      </c>
      <c r="H1290" s="37">
        <v>0.95121142485714283</v>
      </c>
      <c r="I1290" s="37">
        <v>0.82930414598571434</v>
      </c>
    </row>
    <row r="1291" spans="1:9" x14ac:dyDescent="0.35">
      <c r="A1291" s="7" t="s">
        <v>1425</v>
      </c>
      <c r="B1291" s="26">
        <v>700000000</v>
      </c>
      <c r="C1291" s="26">
        <v>700000000</v>
      </c>
      <c r="D1291" s="26">
        <v>700000000</v>
      </c>
      <c r="E1291" s="26">
        <v>665847997.39999998</v>
      </c>
      <c r="F1291" s="26">
        <v>580512902.19000006</v>
      </c>
      <c r="G1291" s="26">
        <v>554194595.64999998</v>
      </c>
      <c r="H1291" s="38">
        <v>0.95121142485714283</v>
      </c>
      <c r="I1291" s="38">
        <v>0.82930414598571434</v>
      </c>
    </row>
    <row r="1292" spans="1:9" x14ac:dyDescent="0.35">
      <c r="A1292" s="5" t="s">
        <v>49</v>
      </c>
      <c r="B1292" s="23">
        <v>700000000</v>
      </c>
      <c r="C1292" s="23">
        <v>700000000</v>
      </c>
      <c r="D1292" s="23">
        <v>700000000</v>
      </c>
      <c r="E1292" s="23">
        <v>665847997.39999998</v>
      </c>
      <c r="F1292" s="23">
        <v>580512902.19000006</v>
      </c>
      <c r="G1292" s="23">
        <v>554194595.64999998</v>
      </c>
      <c r="H1292" s="30">
        <v>0.95121142485714283</v>
      </c>
      <c r="I1292" s="30">
        <v>0.82930414598571434</v>
      </c>
    </row>
    <row r="1293" spans="1:9" x14ac:dyDescent="0.35">
      <c r="A1293" s="15" t="s">
        <v>1040</v>
      </c>
      <c r="B1293" s="25">
        <v>50000000</v>
      </c>
      <c r="C1293" s="25">
        <v>0</v>
      </c>
      <c r="D1293" s="25">
        <v>0</v>
      </c>
      <c r="E1293" s="25">
        <v>0</v>
      </c>
      <c r="F1293" s="25">
        <v>0</v>
      </c>
      <c r="G1293" s="25">
        <v>0</v>
      </c>
      <c r="H1293" s="37">
        <v>0</v>
      </c>
      <c r="I1293" s="37">
        <v>0</v>
      </c>
    </row>
    <row r="1294" spans="1:9" x14ac:dyDescent="0.35">
      <c r="A1294" s="7" t="s">
        <v>1426</v>
      </c>
      <c r="B1294" s="26">
        <v>50000000</v>
      </c>
      <c r="C1294" s="26">
        <v>0</v>
      </c>
      <c r="D1294" s="26">
        <v>0</v>
      </c>
      <c r="E1294" s="26">
        <v>0</v>
      </c>
      <c r="F1294" s="26">
        <v>0</v>
      </c>
      <c r="G1294" s="26">
        <v>0</v>
      </c>
      <c r="H1294" s="38">
        <v>0</v>
      </c>
      <c r="I1294" s="38">
        <v>0</v>
      </c>
    </row>
    <row r="1295" spans="1:9" x14ac:dyDescent="0.35">
      <c r="A1295" s="5" t="s">
        <v>49</v>
      </c>
      <c r="B1295" s="23">
        <v>50000000</v>
      </c>
      <c r="C1295" s="23">
        <v>0</v>
      </c>
      <c r="D1295" s="23">
        <v>0</v>
      </c>
      <c r="E1295" s="23">
        <v>0</v>
      </c>
      <c r="F1295" s="23">
        <v>0</v>
      </c>
      <c r="G1295" s="23">
        <v>0</v>
      </c>
      <c r="H1295" s="30">
        <v>0</v>
      </c>
      <c r="I1295" s="30">
        <v>0</v>
      </c>
    </row>
    <row r="1296" spans="1:9" x14ac:dyDescent="0.35">
      <c r="A1296" s="13" t="s">
        <v>1036</v>
      </c>
      <c r="B1296" s="24">
        <v>75000000</v>
      </c>
      <c r="C1296" s="24">
        <v>115500000</v>
      </c>
      <c r="D1296" s="24">
        <v>115487933</v>
      </c>
      <c r="E1296" s="24">
        <v>103817933</v>
      </c>
      <c r="F1296" s="24">
        <v>103817933</v>
      </c>
      <c r="G1296" s="24">
        <v>103817933</v>
      </c>
      <c r="H1296" s="36">
        <v>0.89885656277056281</v>
      </c>
      <c r="I1296" s="36">
        <v>0.89885656277056281</v>
      </c>
    </row>
    <row r="1297" spans="1:9" x14ac:dyDescent="0.35">
      <c r="A1297" s="15" t="s">
        <v>1037</v>
      </c>
      <c r="B1297" s="25">
        <v>75000000</v>
      </c>
      <c r="C1297" s="25">
        <v>115500000</v>
      </c>
      <c r="D1297" s="25">
        <v>115487933</v>
      </c>
      <c r="E1297" s="25">
        <v>103817933</v>
      </c>
      <c r="F1297" s="25">
        <v>103817933</v>
      </c>
      <c r="G1297" s="25">
        <v>103817933</v>
      </c>
      <c r="H1297" s="37">
        <v>0.89885656277056281</v>
      </c>
      <c r="I1297" s="37">
        <v>0.89885656277056281</v>
      </c>
    </row>
    <row r="1298" spans="1:9" x14ac:dyDescent="0.35">
      <c r="A1298" s="7" t="s">
        <v>1427</v>
      </c>
      <c r="B1298" s="26">
        <v>37500000</v>
      </c>
      <c r="C1298" s="26">
        <v>78000000</v>
      </c>
      <c r="D1298" s="26">
        <v>78000000</v>
      </c>
      <c r="E1298" s="26">
        <v>66330000</v>
      </c>
      <c r="F1298" s="26">
        <v>66330000</v>
      </c>
      <c r="G1298" s="26">
        <v>66330000</v>
      </c>
      <c r="H1298" s="38">
        <v>0.85038461538461541</v>
      </c>
      <c r="I1298" s="38">
        <v>0.85038461538461541</v>
      </c>
    </row>
    <row r="1299" spans="1:9" x14ac:dyDescent="0.35">
      <c r="A1299" s="5" t="s">
        <v>49</v>
      </c>
      <c r="B1299" s="23">
        <v>37500000</v>
      </c>
      <c r="C1299" s="23">
        <v>33000000</v>
      </c>
      <c r="D1299" s="23">
        <v>33000000</v>
      </c>
      <c r="E1299" s="23">
        <v>31500000</v>
      </c>
      <c r="F1299" s="23">
        <v>31500000</v>
      </c>
      <c r="G1299" s="23">
        <v>31500000</v>
      </c>
      <c r="H1299" s="30">
        <v>0.95454545454545459</v>
      </c>
      <c r="I1299" s="30">
        <v>0.95454545454545459</v>
      </c>
    </row>
    <row r="1300" spans="1:9" x14ac:dyDescent="0.35">
      <c r="A1300" s="5" t="s">
        <v>42</v>
      </c>
      <c r="B1300" s="23">
        <v>0</v>
      </c>
      <c r="C1300" s="23">
        <v>45000000</v>
      </c>
      <c r="D1300" s="23">
        <v>45000000</v>
      </c>
      <c r="E1300" s="23">
        <v>34830000</v>
      </c>
      <c r="F1300" s="23">
        <v>34830000</v>
      </c>
      <c r="G1300" s="23">
        <v>34830000</v>
      </c>
      <c r="H1300" s="30">
        <v>0.77400000000000002</v>
      </c>
      <c r="I1300" s="30">
        <v>0.77400000000000002</v>
      </c>
    </row>
    <row r="1301" spans="1:9" x14ac:dyDescent="0.35">
      <c r="A1301" s="7" t="s">
        <v>1428</v>
      </c>
      <c r="B1301" s="26">
        <v>37500000</v>
      </c>
      <c r="C1301" s="26">
        <v>37500000</v>
      </c>
      <c r="D1301" s="26">
        <v>37487933</v>
      </c>
      <c r="E1301" s="26">
        <v>37487933</v>
      </c>
      <c r="F1301" s="26">
        <v>37487933</v>
      </c>
      <c r="G1301" s="26">
        <v>37487933</v>
      </c>
      <c r="H1301" s="38">
        <v>0.99967821333333329</v>
      </c>
      <c r="I1301" s="38">
        <v>0.99967821333333329</v>
      </c>
    </row>
    <row r="1302" spans="1:9" x14ac:dyDescent="0.35">
      <c r="A1302" s="5" t="s">
        <v>49</v>
      </c>
      <c r="B1302" s="23">
        <v>37500000</v>
      </c>
      <c r="C1302" s="23">
        <v>37500000</v>
      </c>
      <c r="D1302" s="23">
        <v>37487933</v>
      </c>
      <c r="E1302" s="23">
        <v>37487933</v>
      </c>
      <c r="F1302" s="23">
        <v>37487933</v>
      </c>
      <c r="G1302" s="23">
        <v>37487933</v>
      </c>
      <c r="H1302" s="30">
        <v>0.99967821333333329</v>
      </c>
      <c r="I1302" s="30">
        <v>0.99967821333333329</v>
      </c>
    </row>
    <row r="1303" spans="1:9" x14ac:dyDescent="0.35">
      <c r="A1303" s="12" t="s">
        <v>1127</v>
      </c>
      <c r="B1303" s="28">
        <v>22369880643</v>
      </c>
      <c r="C1303" s="28">
        <v>32992270038.970001</v>
      </c>
      <c r="D1303" s="28">
        <v>21229829703</v>
      </c>
      <c r="E1303" s="28">
        <v>17308990622</v>
      </c>
      <c r="F1303" s="28">
        <v>13773883222</v>
      </c>
      <c r="G1303" s="28">
        <v>12349619930</v>
      </c>
      <c r="H1303" s="40">
        <v>0.52463775913433253</v>
      </c>
      <c r="I1303" s="40">
        <v>0.41748819362021722</v>
      </c>
    </row>
    <row r="1304" spans="1:9" x14ac:dyDescent="0.35">
      <c r="A1304" s="6" t="s">
        <v>906</v>
      </c>
      <c r="B1304" s="27">
        <v>15990500641</v>
      </c>
      <c r="C1304" s="27">
        <v>23384705054.890003</v>
      </c>
      <c r="D1304" s="27">
        <v>13307108311</v>
      </c>
      <c r="E1304" s="27">
        <v>10280460048</v>
      </c>
      <c r="F1304" s="27">
        <v>7739455478</v>
      </c>
      <c r="G1304" s="27">
        <v>6396428852</v>
      </c>
      <c r="H1304" s="39">
        <v>0.43962325049082629</v>
      </c>
      <c r="I1304" s="39">
        <v>0.33096228752227058</v>
      </c>
    </row>
    <row r="1305" spans="1:9" x14ac:dyDescent="0.35">
      <c r="A1305" s="13" t="s">
        <v>994</v>
      </c>
      <c r="B1305" s="24">
        <v>7355800000</v>
      </c>
      <c r="C1305" s="24">
        <v>9246237602</v>
      </c>
      <c r="D1305" s="24">
        <v>2553484264</v>
      </c>
      <c r="E1305" s="24">
        <v>2537248770</v>
      </c>
      <c r="F1305" s="24">
        <v>449085600</v>
      </c>
      <c r="G1305" s="24">
        <v>449085600</v>
      </c>
      <c r="H1305" s="36">
        <v>0.27440877892335175</v>
      </c>
      <c r="I1305" s="36">
        <v>4.8569550051673009E-2</v>
      </c>
    </row>
    <row r="1306" spans="1:9" x14ac:dyDescent="0.35">
      <c r="A1306" s="15" t="s">
        <v>997</v>
      </c>
      <c r="B1306" s="25">
        <v>7355800000</v>
      </c>
      <c r="C1306" s="25">
        <v>9246237602</v>
      </c>
      <c r="D1306" s="25">
        <v>2553484264</v>
      </c>
      <c r="E1306" s="25">
        <v>2537248770</v>
      </c>
      <c r="F1306" s="25">
        <v>449085600</v>
      </c>
      <c r="G1306" s="25">
        <v>449085600</v>
      </c>
      <c r="H1306" s="37">
        <v>0.27440877892335175</v>
      </c>
      <c r="I1306" s="37">
        <v>4.8569550051673009E-2</v>
      </c>
    </row>
    <row r="1307" spans="1:9" x14ac:dyDescent="0.35">
      <c r="A1307" s="7" t="s">
        <v>1429</v>
      </c>
      <c r="B1307" s="26">
        <v>7355800000</v>
      </c>
      <c r="C1307" s="26">
        <v>9246237602</v>
      </c>
      <c r="D1307" s="26">
        <v>2553484264</v>
      </c>
      <c r="E1307" s="26">
        <v>2537248770</v>
      </c>
      <c r="F1307" s="26">
        <v>449085600</v>
      </c>
      <c r="G1307" s="26">
        <v>449085600</v>
      </c>
      <c r="H1307" s="38">
        <v>0.27440877892335175</v>
      </c>
      <c r="I1307" s="38">
        <v>4.8569550051673009E-2</v>
      </c>
    </row>
    <row r="1308" spans="1:9" x14ac:dyDescent="0.35">
      <c r="A1308" s="5" t="s">
        <v>49</v>
      </c>
      <c r="B1308" s="23">
        <v>1986215741</v>
      </c>
      <c r="C1308" s="23">
        <v>1595715741</v>
      </c>
      <c r="D1308" s="23">
        <v>584066666</v>
      </c>
      <c r="E1308" s="23">
        <v>567831172</v>
      </c>
      <c r="F1308" s="23">
        <v>449085600</v>
      </c>
      <c r="G1308" s="23">
        <v>449085600</v>
      </c>
      <c r="H1308" s="30">
        <v>0.35584732130558083</v>
      </c>
      <c r="I1308" s="30">
        <v>0.28143207995088643</v>
      </c>
    </row>
    <row r="1309" spans="1:9" x14ac:dyDescent="0.35">
      <c r="A1309" s="5" t="s">
        <v>83</v>
      </c>
      <c r="B1309" s="23">
        <v>5369584259</v>
      </c>
      <c r="C1309" s="23">
        <v>4350521860</v>
      </c>
      <c r="D1309" s="23">
        <v>1969417598</v>
      </c>
      <c r="E1309" s="23">
        <v>1969417598</v>
      </c>
      <c r="F1309" s="23">
        <v>0</v>
      </c>
      <c r="G1309" s="23">
        <v>0</v>
      </c>
      <c r="H1309" s="30">
        <v>0.45268537002593062</v>
      </c>
      <c r="I1309" s="30">
        <v>0</v>
      </c>
    </row>
    <row r="1310" spans="1:9" x14ac:dyDescent="0.35">
      <c r="A1310" s="5" t="s">
        <v>25</v>
      </c>
      <c r="B1310" s="23">
        <v>0</v>
      </c>
      <c r="C1310" s="23">
        <v>3300000001</v>
      </c>
      <c r="D1310" s="23">
        <v>0</v>
      </c>
      <c r="E1310" s="23">
        <v>0</v>
      </c>
      <c r="F1310" s="23">
        <v>0</v>
      </c>
      <c r="G1310" s="23">
        <v>0</v>
      </c>
      <c r="H1310" s="30">
        <v>0</v>
      </c>
      <c r="I1310" s="30">
        <v>0</v>
      </c>
    </row>
    <row r="1311" spans="1:9" x14ac:dyDescent="0.35">
      <c r="A1311" s="13" t="s">
        <v>998</v>
      </c>
      <c r="B1311" s="24">
        <v>8634700641</v>
      </c>
      <c r="C1311" s="24">
        <v>14138467452.889999</v>
      </c>
      <c r="D1311" s="24">
        <v>10753624047</v>
      </c>
      <c r="E1311" s="24">
        <v>7743211278</v>
      </c>
      <c r="F1311" s="24">
        <v>7290369878</v>
      </c>
      <c r="G1311" s="24">
        <v>5947343252</v>
      </c>
      <c r="H1311" s="36">
        <v>0.54766977423831287</v>
      </c>
      <c r="I1311" s="36">
        <v>0.5156407441111871</v>
      </c>
    </row>
    <row r="1312" spans="1:9" x14ac:dyDescent="0.35">
      <c r="A1312" s="15" t="s">
        <v>1041</v>
      </c>
      <c r="B1312" s="25">
        <v>6994400000</v>
      </c>
      <c r="C1312" s="25">
        <v>12327109352.66</v>
      </c>
      <c r="D1312" s="25">
        <v>9215826202</v>
      </c>
      <c r="E1312" s="25">
        <v>6330709098</v>
      </c>
      <c r="F1312" s="25">
        <v>5902910698</v>
      </c>
      <c r="G1312" s="25">
        <v>4589284071</v>
      </c>
      <c r="H1312" s="37">
        <v>0.51355990418255926</v>
      </c>
      <c r="I1312" s="37">
        <v>0.4788560342191045</v>
      </c>
    </row>
    <row r="1313" spans="1:9" x14ac:dyDescent="0.35">
      <c r="A1313" s="7" t="s">
        <v>1430</v>
      </c>
      <c r="B1313" s="26">
        <v>556000000</v>
      </c>
      <c r="C1313" s="26">
        <v>556000000</v>
      </c>
      <c r="D1313" s="26">
        <v>327000000</v>
      </c>
      <c r="E1313" s="26">
        <v>326100000</v>
      </c>
      <c r="F1313" s="26">
        <v>326100000</v>
      </c>
      <c r="G1313" s="26">
        <v>296100000</v>
      </c>
      <c r="H1313" s="38">
        <v>0.58651079136690643</v>
      </c>
      <c r="I1313" s="38">
        <v>0.58651079136690643</v>
      </c>
    </row>
    <row r="1314" spans="1:9" x14ac:dyDescent="0.35">
      <c r="A1314" s="5" t="s">
        <v>49</v>
      </c>
      <c r="B1314" s="23">
        <v>556000000</v>
      </c>
      <c r="C1314" s="23">
        <v>556000000</v>
      </c>
      <c r="D1314" s="23">
        <v>327000000</v>
      </c>
      <c r="E1314" s="23">
        <v>326100000</v>
      </c>
      <c r="F1314" s="23">
        <v>326100000</v>
      </c>
      <c r="G1314" s="23">
        <v>296100000</v>
      </c>
      <c r="H1314" s="30">
        <v>0.58651079136690643</v>
      </c>
      <c r="I1314" s="30">
        <v>0.58651079136690643</v>
      </c>
    </row>
    <row r="1315" spans="1:9" x14ac:dyDescent="0.35">
      <c r="A1315" s="7" t="s">
        <v>1431</v>
      </c>
      <c r="B1315" s="26">
        <v>4324200000</v>
      </c>
      <c r="C1315" s="26">
        <v>3939006644.3299999</v>
      </c>
      <c r="D1315" s="26">
        <v>3145912333</v>
      </c>
      <c r="E1315" s="26">
        <v>3145912333</v>
      </c>
      <c r="F1315" s="26">
        <v>2929991933</v>
      </c>
      <c r="G1315" s="26">
        <v>2696596933</v>
      </c>
      <c r="H1315" s="38">
        <v>0.79865626465199824</v>
      </c>
      <c r="I1315" s="38">
        <v>0.74384031243450033</v>
      </c>
    </row>
    <row r="1316" spans="1:9" x14ac:dyDescent="0.35">
      <c r="A1316" s="5" t="s">
        <v>49</v>
      </c>
      <c r="B1316" s="23">
        <v>3788931177</v>
      </c>
      <c r="C1316" s="23">
        <v>3353104510</v>
      </c>
      <c r="D1316" s="23">
        <v>2990871667</v>
      </c>
      <c r="E1316" s="23">
        <v>2990871667</v>
      </c>
      <c r="F1316" s="23">
        <v>2792291267</v>
      </c>
      <c r="G1316" s="23">
        <v>2558896267</v>
      </c>
      <c r="H1316" s="30">
        <v>0.89197090579201777</v>
      </c>
      <c r="I1316" s="30">
        <v>0.83274805741142854</v>
      </c>
    </row>
    <row r="1317" spans="1:9" x14ac:dyDescent="0.35">
      <c r="A1317" s="5" t="s">
        <v>152</v>
      </c>
      <c r="B1317" s="23">
        <v>535268823</v>
      </c>
      <c r="C1317" s="23">
        <v>535268823</v>
      </c>
      <c r="D1317" s="23">
        <v>155040666</v>
      </c>
      <c r="E1317" s="23">
        <v>155040666</v>
      </c>
      <c r="F1317" s="23">
        <v>137700666</v>
      </c>
      <c r="G1317" s="23">
        <v>137700666</v>
      </c>
      <c r="H1317" s="30">
        <v>0.28965009606023701</v>
      </c>
      <c r="I1317" s="30">
        <v>0.25725515868500343</v>
      </c>
    </row>
    <row r="1318" spans="1:9" x14ac:dyDescent="0.35">
      <c r="A1318" s="5" t="s">
        <v>158</v>
      </c>
      <c r="B1318" s="23">
        <v>0</v>
      </c>
      <c r="C1318" s="23">
        <v>41547717</v>
      </c>
      <c r="D1318" s="23">
        <v>0</v>
      </c>
      <c r="E1318" s="23">
        <v>0</v>
      </c>
      <c r="F1318" s="23">
        <v>0</v>
      </c>
      <c r="G1318" s="23">
        <v>0</v>
      </c>
      <c r="H1318" s="30">
        <v>0</v>
      </c>
      <c r="I1318" s="30">
        <v>0</v>
      </c>
    </row>
    <row r="1319" spans="1:9" x14ac:dyDescent="0.35">
      <c r="A1319" s="5" t="s">
        <v>25</v>
      </c>
      <c r="B1319" s="23">
        <v>0</v>
      </c>
      <c r="C1319" s="23">
        <v>9085594.3300000001</v>
      </c>
      <c r="D1319" s="23">
        <v>0</v>
      </c>
      <c r="E1319" s="23">
        <v>0</v>
      </c>
      <c r="F1319" s="23">
        <v>0</v>
      </c>
      <c r="G1319" s="23">
        <v>0</v>
      </c>
      <c r="H1319" s="30">
        <v>0</v>
      </c>
      <c r="I1319" s="30">
        <v>0</v>
      </c>
    </row>
    <row r="1320" spans="1:9" x14ac:dyDescent="0.35">
      <c r="A1320" s="7" t="s">
        <v>1432</v>
      </c>
      <c r="B1320" s="26">
        <v>2114200000</v>
      </c>
      <c r="C1320" s="26">
        <v>7832102708.3299999</v>
      </c>
      <c r="D1320" s="26">
        <v>5742913869</v>
      </c>
      <c r="E1320" s="26">
        <v>2858696765</v>
      </c>
      <c r="F1320" s="26">
        <v>2646818765</v>
      </c>
      <c r="G1320" s="26">
        <v>1596587138</v>
      </c>
      <c r="H1320" s="38">
        <v>0.36499735402595934</v>
      </c>
      <c r="I1320" s="38">
        <v>0.33794484872943753</v>
      </c>
    </row>
    <row r="1321" spans="1:9" x14ac:dyDescent="0.35">
      <c r="A1321" s="5" t="s">
        <v>49</v>
      </c>
      <c r="B1321" s="23">
        <v>991051975</v>
      </c>
      <c r="C1321" s="23">
        <v>1500678642</v>
      </c>
      <c r="D1321" s="23">
        <v>1403318000</v>
      </c>
      <c r="E1321" s="23">
        <v>1272769333</v>
      </c>
      <c r="F1321" s="23">
        <v>1060891333</v>
      </c>
      <c r="G1321" s="23">
        <v>1045188000</v>
      </c>
      <c r="H1321" s="30">
        <v>0.84812917128196186</v>
      </c>
      <c r="I1321" s="30">
        <v>0.70694104874186647</v>
      </c>
    </row>
    <row r="1322" spans="1:9" x14ac:dyDescent="0.35">
      <c r="A1322" s="5" t="s">
        <v>152</v>
      </c>
      <c r="B1322" s="23">
        <v>1123148025</v>
      </c>
      <c r="C1322" s="23">
        <v>1123148025</v>
      </c>
      <c r="D1322" s="23">
        <v>554970000</v>
      </c>
      <c r="E1322" s="23">
        <v>551399138</v>
      </c>
      <c r="F1322" s="23">
        <v>551399138</v>
      </c>
      <c r="G1322" s="23">
        <v>551399138</v>
      </c>
      <c r="H1322" s="30">
        <v>0.4909407537799837</v>
      </c>
      <c r="I1322" s="30">
        <v>0.4909407537799837</v>
      </c>
    </row>
    <row r="1323" spans="1:9" x14ac:dyDescent="0.35">
      <c r="A1323" s="5" t="s">
        <v>98</v>
      </c>
      <c r="B1323" s="23">
        <v>0</v>
      </c>
      <c r="C1323" s="23">
        <v>1994967676</v>
      </c>
      <c r="D1323" s="23">
        <v>1994967676</v>
      </c>
      <c r="E1323" s="23">
        <v>0</v>
      </c>
      <c r="F1323" s="23">
        <v>0</v>
      </c>
      <c r="G1323" s="23">
        <v>0</v>
      </c>
      <c r="H1323" s="30">
        <v>0</v>
      </c>
      <c r="I1323" s="30">
        <v>0</v>
      </c>
    </row>
    <row r="1324" spans="1:9" x14ac:dyDescent="0.35">
      <c r="A1324" s="5" t="s">
        <v>158</v>
      </c>
      <c r="B1324" s="23">
        <v>0</v>
      </c>
      <c r="C1324" s="23">
        <v>1738100000</v>
      </c>
      <c r="D1324" s="23">
        <v>755129899</v>
      </c>
      <c r="E1324" s="23">
        <v>0</v>
      </c>
      <c r="F1324" s="23">
        <v>0</v>
      </c>
      <c r="G1324" s="23">
        <v>0</v>
      </c>
      <c r="H1324" s="30">
        <v>0</v>
      </c>
      <c r="I1324" s="30">
        <v>0</v>
      </c>
    </row>
    <row r="1325" spans="1:9" x14ac:dyDescent="0.35">
      <c r="A1325" s="5" t="s">
        <v>25</v>
      </c>
      <c r="B1325" s="23">
        <v>0</v>
      </c>
      <c r="C1325" s="23">
        <v>1475208365.3299999</v>
      </c>
      <c r="D1325" s="23">
        <v>1034528294</v>
      </c>
      <c r="E1325" s="23">
        <v>1034528294</v>
      </c>
      <c r="F1325" s="23">
        <v>1034528294</v>
      </c>
      <c r="G1325" s="23">
        <v>0</v>
      </c>
      <c r="H1325" s="30">
        <v>0.70127604907431429</v>
      </c>
      <c r="I1325" s="30">
        <v>0.70127604907431429</v>
      </c>
    </row>
    <row r="1326" spans="1:9" x14ac:dyDescent="0.35">
      <c r="A1326" s="15" t="s">
        <v>999</v>
      </c>
      <c r="B1326" s="25">
        <v>1320200641</v>
      </c>
      <c r="C1326" s="25">
        <v>1491258100.23</v>
      </c>
      <c r="D1326" s="25">
        <v>1325311178</v>
      </c>
      <c r="E1326" s="25">
        <v>1200015513</v>
      </c>
      <c r="F1326" s="25">
        <v>1174972513</v>
      </c>
      <c r="G1326" s="25">
        <v>1153572514</v>
      </c>
      <c r="H1326" s="37">
        <v>0.80470008029791684</v>
      </c>
      <c r="I1326" s="37">
        <v>0.78790687729963138</v>
      </c>
    </row>
    <row r="1327" spans="1:9" x14ac:dyDescent="0.35">
      <c r="A1327" s="7" t="s">
        <v>1433</v>
      </c>
      <c r="B1327" s="26">
        <v>1320200641</v>
      </c>
      <c r="C1327" s="26">
        <v>1491258100.23</v>
      </c>
      <c r="D1327" s="26">
        <v>1325311178</v>
      </c>
      <c r="E1327" s="26">
        <v>1200015513</v>
      </c>
      <c r="F1327" s="26">
        <v>1174972513</v>
      </c>
      <c r="G1327" s="26">
        <v>1153572514</v>
      </c>
      <c r="H1327" s="38">
        <v>0.80470008029791684</v>
      </c>
      <c r="I1327" s="38">
        <v>0.78790687729963138</v>
      </c>
    </row>
    <row r="1328" spans="1:9" x14ac:dyDescent="0.35">
      <c r="A1328" s="5" t="s">
        <v>49</v>
      </c>
      <c r="B1328" s="23">
        <v>689200641</v>
      </c>
      <c r="C1328" s="23">
        <v>689200641</v>
      </c>
      <c r="D1328" s="23">
        <v>688520000</v>
      </c>
      <c r="E1328" s="23">
        <v>688290000</v>
      </c>
      <c r="F1328" s="23">
        <v>684290000</v>
      </c>
      <c r="G1328" s="23">
        <v>679356667</v>
      </c>
      <c r="H1328" s="30">
        <v>0.99867869971989764</v>
      </c>
      <c r="I1328" s="30">
        <v>0.99287487458967705</v>
      </c>
    </row>
    <row r="1329" spans="1:9" x14ac:dyDescent="0.35">
      <c r="A1329" s="5" t="s">
        <v>83</v>
      </c>
      <c r="B1329" s="23">
        <v>631000000</v>
      </c>
      <c r="C1329" s="23">
        <v>631000000</v>
      </c>
      <c r="D1329" s="23">
        <v>476791178</v>
      </c>
      <c r="E1329" s="23">
        <v>451734178</v>
      </c>
      <c r="F1329" s="23">
        <v>434291178</v>
      </c>
      <c r="G1329" s="23">
        <v>434291178</v>
      </c>
      <c r="H1329" s="30">
        <v>0.71590202535657688</v>
      </c>
      <c r="I1329" s="30">
        <v>0.6882586022187005</v>
      </c>
    </row>
    <row r="1330" spans="1:9" x14ac:dyDescent="0.35">
      <c r="A1330" s="5" t="s">
        <v>323</v>
      </c>
      <c r="B1330" s="23">
        <v>0</v>
      </c>
      <c r="C1330" s="23">
        <v>471482.39</v>
      </c>
      <c r="D1330" s="23">
        <v>0</v>
      </c>
      <c r="E1330" s="23">
        <v>0</v>
      </c>
      <c r="F1330" s="23">
        <v>0</v>
      </c>
      <c r="G1330" s="23">
        <v>0</v>
      </c>
      <c r="H1330" s="30">
        <v>0</v>
      </c>
      <c r="I1330" s="30">
        <v>0</v>
      </c>
    </row>
    <row r="1331" spans="1:9" x14ac:dyDescent="0.35">
      <c r="A1331" s="5" t="s">
        <v>158</v>
      </c>
      <c r="B1331" s="23">
        <v>0</v>
      </c>
      <c r="C1331" s="23">
        <v>10389633</v>
      </c>
      <c r="D1331" s="23">
        <v>0</v>
      </c>
      <c r="E1331" s="23">
        <v>0</v>
      </c>
      <c r="F1331" s="23">
        <v>0</v>
      </c>
      <c r="G1331" s="23">
        <v>0</v>
      </c>
      <c r="H1331" s="30">
        <v>0</v>
      </c>
      <c r="I1331" s="30">
        <v>0</v>
      </c>
    </row>
    <row r="1332" spans="1:9" x14ac:dyDescent="0.35">
      <c r="A1332" s="5" t="s">
        <v>25</v>
      </c>
      <c r="B1332" s="23">
        <v>0</v>
      </c>
      <c r="C1332" s="23">
        <v>160196343.84</v>
      </c>
      <c r="D1332" s="23">
        <v>160000000</v>
      </c>
      <c r="E1332" s="23">
        <v>59991335</v>
      </c>
      <c r="F1332" s="23">
        <v>56391335</v>
      </c>
      <c r="G1332" s="23">
        <v>39924669</v>
      </c>
      <c r="H1332" s="30">
        <v>0.3744862932697004</v>
      </c>
      <c r="I1332" s="30">
        <v>0.35201387028109843</v>
      </c>
    </row>
    <row r="1333" spans="1:9" x14ac:dyDescent="0.35">
      <c r="A1333" s="15" t="s">
        <v>1000</v>
      </c>
      <c r="B1333" s="25">
        <v>320100000</v>
      </c>
      <c r="C1333" s="25">
        <v>320100000</v>
      </c>
      <c r="D1333" s="25">
        <v>212486667</v>
      </c>
      <c r="E1333" s="25">
        <v>212486667</v>
      </c>
      <c r="F1333" s="25">
        <v>212486667</v>
      </c>
      <c r="G1333" s="25">
        <v>204486667</v>
      </c>
      <c r="H1333" s="37">
        <v>0.66381339268978445</v>
      </c>
      <c r="I1333" s="37">
        <v>0.66381339268978445</v>
      </c>
    </row>
    <row r="1334" spans="1:9" x14ac:dyDescent="0.35">
      <c r="A1334" s="7" t="s">
        <v>1434</v>
      </c>
      <c r="B1334" s="26">
        <v>320100000</v>
      </c>
      <c r="C1334" s="26">
        <v>320100000</v>
      </c>
      <c r="D1334" s="26">
        <v>212486667</v>
      </c>
      <c r="E1334" s="26">
        <v>212486667</v>
      </c>
      <c r="F1334" s="26">
        <v>212486667</v>
      </c>
      <c r="G1334" s="26">
        <v>204486667</v>
      </c>
      <c r="H1334" s="38">
        <v>0.66381339268978445</v>
      </c>
      <c r="I1334" s="38">
        <v>0.66381339268978445</v>
      </c>
    </row>
    <row r="1335" spans="1:9" x14ac:dyDescent="0.35">
      <c r="A1335" s="5" t="s">
        <v>49</v>
      </c>
      <c r="B1335" s="23">
        <v>320100000</v>
      </c>
      <c r="C1335" s="23">
        <v>320100000</v>
      </c>
      <c r="D1335" s="23">
        <v>212486667</v>
      </c>
      <c r="E1335" s="23">
        <v>212486667</v>
      </c>
      <c r="F1335" s="23">
        <v>212486667</v>
      </c>
      <c r="G1335" s="23">
        <v>204486667</v>
      </c>
      <c r="H1335" s="30">
        <v>0.66381339268978445</v>
      </c>
      <c r="I1335" s="30">
        <v>0.66381339268978445</v>
      </c>
    </row>
    <row r="1336" spans="1:9" x14ac:dyDescent="0.35">
      <c r="A1336" s="6" t="s">
        <v>909</v>
      </c>
      <c r="B1336" s="27">
        <v>2738520001</v>
      </c>
      <c r="C1336" s="27">
        <v>3909639626.6899996</v>
      </c>
      <c r="D1336" s="27">
        <v>3212626298</v>
      </c>
      <c r="E1336" s="27">
        <v>2603451196</v>
      </c>
      <c r="F1336" s="27">
        <v>2481114196</v>
      </c>
      <c r="G1336" s="27">
        <v>2459177530</v>
      </c>
      <c r="H1336" s="39">
        <v>0.66590567023798763</v>
      </c>
      <c r="I1336" s="39">
        <v>0.63461455093255603</v>
      </c>
    </row>
    <row r="1337" spans="1:9" x14ac:dyDescent="0.35">
      <c r="A1337" s="13" t="s">
        <v>1042</v>
      </c>
      <c r="B1337" s="24">
        <v>2738520001</v>
      </c>
      <c r="C1337" s="24">
        <v>3909639626.6899996</v>
      </c>
      <c r="D1337" s="24">
        <v>3212626298</v>
      </c>
      <c r="E1337" s="24">
        <v>2603451196</v>
      </c>
      <c r="F1337" s="24">
        <v>2481114196</v>
      </c>
      <c r="G1337" s="24">
        <v>2459177530</v>
      </c>
      <c r="H1337" s="36">
        <v>0.66590567023798763</v>
      </c>
      <c r="I1337" s="36">
        <v>0.63461455093255603</v>
      </c>
    </row>
    <row r="1338" spans="1:9" x14ac:dyDescent="0.35">
      <c r="A1338" s="15" t="s">
        <v>1043</v>
      </c>
      <c r="B1338" s="25">
        <v>2498720001</v>
      </c>
      <c r="C1338" s="25">
        <v>3788639626.6899996</v>
      </c>
      <c r="D1338" s="25">
        <v>3152626298</v>
      </c>
      <c r="E1338" s="25">
        <v>2543451196</v>
      </c>
      <c r="F1338" s="25">
        <v>2421114196</v>
      </c>
      <c r="G1338" s="25">
        <v>2399177530</v>
      </c>
      <c r="H1338" s="37">
        <v>0.67133627016991404</v>
      </c>
      <c r="I1338" s="37">
        <v>0.63904578808284329</v>
      </c>
    </row>
    <row r="1339" spans="1:9" x14ac:dyDescent="0.35">
      <c r="A1339" s="7" t="s">
        <v>1435</v>
      </c>
      <c r="B1339" s="26">
        <v>508000001</v>
      </c>
      <c r="C1339" s="26">
        <v>940337335.87</v>
      </c>
      <c r="D1339" s="26">
        <v>483850253</v>
      </c>
      <c r="E1339" s="26">
        <v>469327089</v>
      </c>
      <c r="F1339" s="26">
        <v>469327089</v>
      </c>
      <c r="G1339" s="26">
        <v>468300423</v>
      </c>
      <c r="H1339" s="38">
        <v>0.49910502443868043</v>
      </c>
      <c r="I1339" s="38">
        <v>0.49910502443868043</v>
      </c>
    </row>
    <row r="1340" spans="1:9" x14ac:dyDescent="0.35">
      <c r="A1340" s="5" t="s">
        <v>49</v>
      </c>
      <c r="B1340" s="23">
        <v>84716667</v>
      </c>
      <c r="C1340" s="23">
        <v>125216667</v>
      </c>
      <c r="D1340" s="23">
        <v>125200000</v>
      </c>
      <c r="E1340" s="23">
        <v>125200000</v>
      </c>
      <c r="F1340" s="23">
        <v>125200000</v>
      </c>
      <c r="G1340" s="23">
        <v>125200000</v>
      </c>
      <c r="H1340" s="30">
        <v>0.99986689471618029</v>
      </c>
      <c r="I1340" s="30">
        <v>0.99986689471618029</v>
      </c>
    </row>
    <row r="1341" spans="1:9" x14ac:dyDescent="0.35">
      <c r="A1341" s="5" t="s">
        <v>526</v>
      </c>
      <c r="B1341" s="23">
        <v>423283333</v>
      </c>
      <c r="C1341" s="23">
        <v>423283333</v>
      </c>
      <c r="D1341" s="23">
        <v>294822270</v>
      </c>
      <c r="E1341" s="23">
        <v>294798936</v>
      </c>
      <c r="F1341" s="23">
        <v>294798936</v>
      </c>
      <c r="G1341" s="23">
        <v>293772270</v>
      </c>
      <c r="H1341" s="30">
        <v>0.69645769870178187</v>
      </c>
      <c r="I1341" s="30">
        <v>0.69645769870178187</v>
      </c>
    </row>
    <row r="1342" spans="1:9" x14ac:dyDescent="0.35">
      <c r="A1342" s="5" t="s">
        <v>529</v>
      </c>
      <c r="B1342" s="23">
        <v>1</v>
      </c>
      <c r="C1342" s="23">
        <v>1</v>
      </c>
      <c r="D1342" s="23">
        <v>0</v>
      </c>
      <c r="E1342" s="23">
        <v>0</v>
      </c>
      <c r="F1342" s="23">
        <v>0</v>
      </c>
      <c r="G1342" s="23">
        <v>0</v>
      </c>
      <c r="H1342" s="30">
        <v>0</v>
      </c>
      <c r="I1342" s="30">
        <v>0</v>
      </c>
    </row>
    <row r="1343" spans="1:9" x14ac:dyDescent="0.35">
      <c r="A1343" s="5" t="s">
        <v>531</v>
      </c>
      <c r="B1343" s="23">
        <v>0</v>
      </c>
      <c r="C1343" s="23">
        <v>391837334.87</v>
      </c>
      <c r="D1343" s="23">
        <v>63827983</v>
      </c>
      <c r="E1343" s="23">
        <v>49328153</v>
      </c>
      <c r="F1343" s="23">
        <v>49328153</v>
      </c>
      <c r="G1343" s="23">
        <v>49328153</v>
      </c>
      <c r="H1343" s="30">
        <v>0.12588936431074291</v>
      </c>
      <c r="I1343" s="30">
        <v>0.12588936431074291</v>
      </c>
    </row>
    <row r="1344" spans="1:9" x14ac:dyDescent="0.35">
      <c r="A1344" s="7" t="s">
        <v>1436</v>
      </c>
      <c r="B1344" s="26">
        <v>328600000</v>
      </c>
      <c r="C1344" s="26">
        <v>908626666.65999997</v>
      </c>
      <c r="D1344" s="26">
        <v>905889491</v>
      </c>
      <c r="E1344" s="26">
        <v>334700000</v>
      </c>
      <c r="F1344" s="26">
        <v>292200000</v>
      </c>
      <c r="G1344" s="26">
        <v>292200000</v>
      </c>
      <c r="H1344" s="38">
        <v>0.36835810820996051</v>
      </c>
      <c r="I1344" s="38">
        <v>0.32158422234523593</v>
      </c>
    </row>
    <row r="1345" spans="1:9" x14ac:dyDescent="0.35">
      <c r="A1345" s="5" t="s">
        <v>49</v>
      </c>
      <c r="B1345" s="23">
        <v>328600000</v>
      </c>
      <c r="C1345" s="23">
        <v>723600000</v>
      </c>
      <c r="D1345" s="23">
        <v>723600000</v>
      </c>
      <c r="E1345" s="23">
        <v>310700000</v>
      </c>
      <c r="F1345" s="23">
        <v>268200000</v>
      </c>
      <c r="G1345" s="23">
        <v>268200000</v>
      </c>
      <c r="H1345" s="30">
        <v>0.42938087341072417</v>
      </c>
      <c r="I1345" s="30">
        <v>0.37064676616915421</v>
      </c>
    </row>
    <row r="1346" spans="1:9" x14ac:dyDescent="0.35">
      <c r="A1346" s="5" t="s">
        <v>25</v>
      </c>
      <c r="B1346" s="23">
        <v>0</v>
      </c>
      <c r="C1346" s="23">
        <v>185026666.66</v>
      </c>
      <c r="D1346" s="23">
        <v>182289491</v>
      </c>
      <c r="E1346" s="23">
        <v>24000000</v>
      </c>
      <c r="F1346" s="23">
        <v>24000000</v>
      </c>
      <c r="G1346" s="23">
        <v>24000000</v>
      </c>
      <c r="H1346" s="30">
        <v>0.1297110326486168</v>
      </c>
      <c r="I1346" s="30">
        <v>0.1297110326486168</v>
      </c>
    </row>
    <row r="1347" spans="1:9" x14ac:dyDescent="0.35">
      <c r="A1347" s="7" t="s">
        <v>1437</v>
      </c>
      <c r="B1347" s="26">
        <v>1662120000</v>
      </c>
      <c r="C1347" s="26">
        <v>1939675624.1600001</v>
      </c>
      <c r="D1347" s="26">
        <v>1762886554</v>
      </c>
      <c r="E1347" s="26">
        <v>1739424107</v>
      </c>
      <c r="F1347" s="26">
        <v>1659587107</v>
      </c>
      <c r="G1347" s="26">
        <v>1638677107</v>
      </c>
      <c r="H1347" s="38">
        <v>0.8967603063802374</v>
      </c>
      <c r="I1347" s="38">
        <v>0.85560033148259218</v>
      </c>
    </row>
    <row r="1348" spans="1:9" x14ac:dyDescent="0.35">
      <c r="A1348" s="5" t="s">
        <v>49</v>
      </c>
      <c r="B1348" s="23">
        <v>1241307865</v>
      </c>
      <c r="C1348" s="23">
        <v>1241307865</v>
      </c>
      <c r="D1348" s="23">
        <v>1240126149</v>
      </c>
      <c r="E1348" s="23">
        <v>1233583983</v>
      </c>
      <c r="F1348" s="23">
        <v>1228183983</v>
      </c>
      <c r="G1348" s="23">
        <v>1216363983</v>
      </c>
      <c r="H1348" s="30">
        <v>0.99377762582693374</v>
      </c>
      <c r="I1348" s="30">
        <v>0.98942737545612824</v>
      </c>
    </row>
    <row r="1349" spans="1:9" x14ac:dyDescent="0.35">
      <c r="A1349" s="5" t="s">
        <v>152</v>
      </c>
      <c r="B1349" s="23">
        <v>420812135</v>
      </c>
      <c r="C1349" s="23">
        <v>420812135</v>
      </c>
      <c r="D1349" s="23">
        <v>420496798</v>
      </c>
      <c r="E1349" s="23">
        <v>407889790</v>
      </c>
      <c r="F1349" s="23">
        <v>406089790</v>
      </c>
      <c r="G1349" s="23">
        <v>404289790</v>
      </c>
      <c r="H1349" s="30">
        <v>0.9692918907863719</v>
      </c>
      <c r="I1349" s="30">
        <v>0.96501444759904564</v>
      </c>
    </row>
    <row r="1350" spans="1:9" x14ac:dyDescent="0.35">
      <c r="A1350" s="5" t="s">
        <v>25</v>
      </c>
      <c r="B1350" s="23">
        <v>0</v>
      </c>
      <c r="C1350" s="23">
        <v>271132875</v>
      </c>
      <c r="D1350" s="23">
        <v>95932875</v>
      </c>
      <c r="E1350" s="23">
        <v>91637092</v>
      </c>
      <c r="F1350" s="23">
        <v>22770001</v>
      </c>
      <c r="G1350" s="23">
        <v>15480001</v>
      </c>
      <c r="H1350" s="30">
        <v>0.33797853543211975</v>
      </c>
      <c r="I1350" s="30">
        <v>8.3980966896766027E-2</v>
      </c>
    </row>
    <row r="1351" spans="1:9" x14ac:dyDescent="0.35">
      <c r="A1351" s="5" t="s">
        <v>196</v>
      </c>
      <c r="B1351" s="23">
        <v>0</v>
      </c>
      <c r="C1351" s="23">
        <v>6422749.1600000001</v>
      </c>
      <c r="D1351" s="23">
        <v>6330732</v>
      </c>
      <c r="E1351" s="23">
        <v>6313242</v>
      </c>
      <c r="F1351" s="23">
        <v>2543333</v>
      </c>
      <c r="G1351" s="23">
        <v>2543333</v>
      </c>
      <c r="H1351" s="30">
        <v>0.9829501110393668</v>
      </c>
      <c r="I1351" s="30">
        <v>0.39598821885175411</v>
      </c>
    </row>
    <row r="1352" spans="1:9" x14ac:dyDescent="0.35">
      <c r="A1352" s="15" t="s">
        <v>1048</v>
      </c>
      <c r="B1352" s="25">
        <v>239800000</v>
      </c>
      <c r="C1352" s="25">
        <v>121000000</v>
      </c>
      <c r="D1352" s="25">
        <v>60000000</v>
      </c>
      <c r="E1352" s="25">
        <v>60000000</v>
      </c>
      <c r="F1352" s="25">
        <v>60000000</v>
      </c>
      <c r="G1352" s="25">
        <v>60000000</v>
      </c>
      <c r="H1352" s="37">
        <v>0.49586776859504134</v>
      </c>
      <c r="I1352" s="37">
        <v>0.49586776859504134</v>
      </c>
    </row>
    <row r="1353" spans="1:9" x14ac:dyDescent="0.35">
      <c r="A1353" s="7" t="s">
        <v>1438</v>
      </c>
      <c r="B1353" s="26">
        <v>239800000</v>
      </c>
      <c r="C1353" s="26">
        <v>121000000</v>
      </c>
      <c r="D1353" s="26">
        <v>60000000</v>
      </c>
      <c r="E1353" s="26">
        <v>60000000</v>
      </c>
      <c r="F1353" s="26">
        <v>60000000</v>
      </c>
      <c r="G1353" s="26">
        <v>60000000</v>
      </c>
      <c r="H1353" s="38">
        <v>0.49586776859504134</v>
      </c>
      <c r="I1353" s="38">
        <v>0.49586776859504134</v>
      </c>
    </row>
    <row r="1354" spans="1:9" x14ac:dyDescent="0.35">
      <c r="A1354" s="5" t="s">
        <v>49</v>
      </c>
      <c r="B1354" s="23">
        <v>239800000</v>
      </c>
      <c r="C1354" s="23">
        <v>121000000</v>
      </c>
      <c r="D1354" s="23">
        <v>60000000</v>
      </c>
      <c r="E1354" s="23">
        <v>60000000</v>
      </c>
      <c r="F1354" s="23">
        <v>60000000</v>
      </c>
      <c r="G1354" s="23">
        <v>60000000</v>
      </c>
      <c r="H1354" s="30">
        <v>0.49586776859504134</v>
      </c>
      <c r="I1354" s="30">
        <v>0.49586776859504134</v>
      </c>
    </row>
    <row r="1355" spans="1:9" x14ac:dyDescent="0.35">
      <c r="A1355" s="6" t="s">
        <v>958</v>
      </c>
      <c r="B1355" s="27">
        <v>517000000</v>
      </c>
      <c r="C1355" s="27">
        <v>2243593334.4400001</v>
      </c>
      <c r="D1355" s="27">
        <v>1805318333</v>
      </c>
      <c r="E1355" s="27">
        <v>1800402315</v>
      </c>
      <c r="F1355" s="27">
        <v>1000791315</v>
      </c>
      <c r="G1355" s="27">
        <v>960234648</v>
      </c>
      <c r="H1355" s="39">
        <v>0.80246374749075444</v>
      </c>
      <c r="I1355" s="39">
        <v>0.44606627218822481</v>
      </c>
    </row>
    <row r="1356" spans="1:9" x14ac:dyDescent="0.35">
      <c r="A1356" s="13" t="s">
        <v>1044</v>
      </c>
      <c r="B1356" s="24">
        <v>517000000</v>
      </c>
      <c r="C1356" s="24">
        <v>2243593334.4400001</v>
      </c>
      <c r="D1356" s="24">
        <v>1805318333</v>
      </c>
      <c r="E1356" s="24">
        <v>1800402315</v>
      </c>
      <c r="F1356" s="24">
        <v>1000791315</v>
      </c>
      <c r="G1356" s="24">
        <v>960234648</v>
      </c>
      <c r="H1356" s="36">
        <v>0.80246374749075444</v>
      </c>
      <c r="I1356" s="36">
        <v>0.44606627218822481</v>
      </c>
    </row>
    <row r="1357" spans="1:9" x14ac:dyDescent="0.35">
      <c r="A1357" s="15" t="s">
        <v>1045</v>
      </c>
      <c r="B1357" s="25">
        <v>239800000</v>
      </c>
      <c r="C1357" s="25">
        <v>1459426667</v>
      </c>
      <c r="D1357" s="25">
        <v>1452058333</v>
      </c>
      <c r="E1357" s="25">
        <v>1452058333</v>
      </c>
      <c r="F1357" s="25">
        <v>652447333</v>
      </c>
      <c r="G1357" s="25">
        <v>648047333</v>
      </c>
      <c r="H1357" s="37">
        <v>0.99495121326298197</v>
      </c>
      <c r="I1357" s="37">
        <v>0.44705729157407537</v>
      </c>
    </row>
    <row r="1358" spans="1:9" x14ac:dyDescent="0.35">
      <c r="A1358" s="7" t="s">
        <v>1439</v>
      </c>
      <c r="B1358" s="26">
        <v>239800000</v>
      </c>
      <c r="C1358" s="26">
        <v>1459426667</v>
      </c>
      <c r="D1358" s="26">
        <v>1452058333</v>
      </c>
      <c r="E1358" s="26">
        <v>1452058333</v>
      </c>
      <c r="F1358" s="26">
        <v>652447333</v>
      </c>
      <c r="G1358" s="26">
        <v>648047333</v>
      </c>
      <c r="H1358" s="38">
        <v>0.99495121326298197</v>
      </c>
      <c r="I1358" s="38">
        <v>0.44705729157407537</v>
      </c>
    </row>
    <row r="1359" spans="1:9" x14ac:dyDescent="0.35">
      <c r="A1359" s="5" t="s">
        <v>49</v>
      </c>
      <c r="B1359" s="23">
        <v>239800000</v>
      </c>
      <c r="C1359" s="23">
        <v>239800000</v>
      </c>
      <c r="D1359" s="23">
        <v>235658333</v>
      </c>
      <c r="E1359" s="23">
        <v>235658333</v>
      </c>
      <c r="F1359" s="23">
        <v>102973333</v>
      </c>
      <c r="G1359" s="23">
        <v>102973333</v>
      </c>
      <c r="H1359" s="30">
        <v>0.98272866138448711</v>
      </c>
      <c r="I1359" s="30">
        <v>0.42941339866555461</v>
      </c>
    </row>
    <row r="1360" spans="1:9" x14ac:dyDescent="0.35">
      <c r="A1360" s="5" t="s">
        <v>83</v>
      </c>
      <c r="B1360" s="23">
        <v>0</v>
      </c>
      <c r="C1360" s="23">
        <v>1200000000</v>
      </c>
      <c r="D1360" s="23">
        <v>1200000000</v>
      </c>
      <c r="E1360" s="23">
        <v>1200000000</v>
      </c>
      <c r="F1360" s="23">
        <v>533074000</v>
      </c>
      <c r="G1360" s="23">
        <v>533074000</v>
      </c>
      <c r="H1360" s="30">
        <v>1</v>
      </c>
      <c r="I1360" s="30">
        <v>0.44422833333333334</v>
      </c>
    </row>
    <row r="1361" spans="1:9" x14ac:dyDescent="0.35">
      <c r="A1361" s="5" t="s">
        <v>25</v>
      </c>
      <c r="B1361" s="23">
        <v>0</v>
      </c>
      <c r="C1361" s="23">
        <v>19626667</v>
      </c>
      <c r="D1361" s="23">
        <v>16400000</v>
      </c>
      <c r="E1361" s="23">
        <v>16400000</v>
      </c>
      <c r="F1361" s="23">
        <v>16400000</v>
      </c>
      <c r="G1361" s="23">
        <v>12000000</v>
      </c>
      <c r="H1361" s="30">
        <v>0.8355978118954176</v>
      </c>
      <c r="I1361" s="30">
        <v>0.8355978118954176</v>
      </c>
    </row>
    <row r="1362" spans="1:9" x14ac:dyDescent="0.35">
      <c r="A1362" s="15" t="s">
        <v>1046</v>
      </c>
      <c r="B1362" s="25">
        <v>277200000</v>
      </c>
      <c r="C1362" s="25">
        <v>784166667.44000006</v>
      </c>
      <c r="D1362" s="25">
        <v>353260000</v>
      </c>
      <c r="E1362" s="25">
        <v>348343982</v>
      </c>
      <c r="F1362" s="25">
        <v>348343982</v>
      </c>
      <c r="G1362" s="25">
        <v>312187315</v>
      </c>
      <c r="H1362" s="37">
        <v>0.44422186821228699</v>
      </c>
      <c r="I1362" s="37">
        <v>0.44422186821228699</v>
      </c>
    </row>
    <row r="1363" spans="1:9" x14ac:dyDescent="0.35">
      <c r="A1363" s="7" t="s">
        <v>1440</v>
      </c>
      <c r="B1363" s="26">
        <v>277200000</v>
      </c>
      <c r="C1363" s="26">
        <v>784166667.44000006</v>
      </c>
      <c r="D1363" s="26">
        <v>353260000</v>
      </c>
      <c r="E1363" s="26">
        <v>348343982</v>
      </c>
      <c r="F1363" s="26">
        <v>348343982</v>
      </c>
      <c r="G1363" s="26">
        <v>312187315</v>
      </c>
      <c r="H1363" s="38">
        <v>0.44422186821228699</v>
      </c>
      <c r="I1363" s="38">
        <v>0.44422186821228699</v>
      </c>
    </row>
    <row r="1364" spans="1:9" x14ac:dyDescent="0.35">
      <c r="A1364" s="5" t="s">
        <v>49</v>
      </c>
      <c r="B1364" s="23">
        <v>277200000</v>
      </c>
      <c r="C1364" s="23">
        <v>277200000</v>
      </c>
      <c r="D1364" s="23">
        <v>251680000</v>
      </c>
      <c r="E1364" s="23">
        <v>251187315</v>
      </c>
      <c r="F1364" s="23">
        <v>251187315</v>
      </c>
      <c r="G1364" s="23">
        <v>251187315</v>
      </c>
      <c r="H1364" s="30">
        <v>0.90615914502164507</v>
      </c>
      <c r="I1364" s="30">
        <v>0.90615914502164507</v>
      </c>
    </row>
    <row r="1365" spans="1:9" x14ac:dyDescent="0.35">
      <c r="A1365" s="5" t="s">
        <v>158</v>
      </c>
      <c r="B1365" s="23">
        <v>0</v>
      </c>
      <c r="C1365" s="23">
        <v>56966667.439999998</v>
      </c>
      <c r="D1365" s="23">
        <v>0</v>
      </c>
      <c r="E1365" s="23">
        <v>0</v>
      </c>
      <c r="F1365" s="23">
        <v>0</v>
      </c>
      <c r="G1365" s="23">
        <v>0</v>
      </c>
      <c r="H1365" s="30">
        <v>0</v>
      </c>
      <c r="I1365" s="30">
        <v>0</v>
      </c>
    </row>
    <row r="1366" spans="1:9" x14ac:dyDescent="0.35">
      <c r="A1366" s="5" t="s">
        <v>25</v>
      </c>
      <c r="B1366" s="23">
        <v>0</v>
      </c>
      <c r="C1366" s="23">
        <v>450000000</v>
      </c>
      <c r="D1366" s="23">
        <v>101580000</v>
      </c>
      <c r="E1366" s="23">
        <v>97156667</v>
      </c>
      <c r="F1366" s="23">
        <v>97156667</v>
      </c>
      <c r="G1366" s="23">
        <v>61000000</v>
      </c>
      <c r="H1366" s="30">
        <v>0.21590370444444446</v>
      </c>
      <c r="I1366" s="30">
        <v>0.21590370444444446</v>
      </c>
    </row>
    <row r="1367" spans="1:9" x14ac:dyDescent="0.35">
      <c r="A1367" s="6" t="s">
        <v>933</v>
      </c>
      <c r="B1367" s="27">
        <v>3123860001</v>
      </c>
      <c r="C1367" s="27">
        <v>3454332022.9499998</v>
      </c>
      <c r="D1367" s="27">
        <v>2904776761</v>
      </c>
      <c r="E1367" s="27">
        <v>2624677063</v>
      </c>
      <c r="F1367" s="27">
        <v>2552522233</v>
      </c>
      <c r="G1367" s="27">
        <v>2533778900</v>
      </c>
      <c r="H1367" s="39">
        <v>0.75982188323591593</v>
      </c>
      <c r="I1367" s="39">
        <v>0.73893366822918949</v>
      </c>
    </row>
    <row r="1368" spans="1:9" x14ac:dyDescent="0.35">
      <c r="A1368" s="13" t="s">
        <v>953</v>
      </c>
      <c r="B1368" s="24">
        <v>3123860001</v>
      </c>
      <c r="C1368" s="24">
        <v>3454332022.9499998</v>
      </c>
      <c r="D1368" s="24">
        <v>2904776761</v>
      </c>
      <c r="E1368" s="24">
        <v>2624677063</v>
      </c>
      <c r="F1368" s="24">
        <v>2552522233</v>
      </c>
      <c r="G1368" s="24">
        <v>2533778900</v>
      </c>
      <c r="H1368" s="36">
        <v>0.75982188323591593</v>
      </c>
      <c r="I1368" s="36">
        <v>0.73893366822918949</v>
      </c>
    </row>
    <row r="1369" spans="1:9" x14ac:dyDescent="0.35">
      <c r="A1369" s="15" t="s">
        <v>970</v>
      </c>
      <c r="B1369" s="25">
        <v>2823860001</v>
      </c>
      <c r="C1369" s="25">
        <v>3084332021.3299999</v>
      </c>
      <c r="D1369" s="25">
        <v>2667310094</v>
      </c>
      <c r="E1369" s="25">
        <v>2387210396</v>
      </c>
      <c r="F1369" s="25">
        <v>2315055566</v>
      </c>
      <c r="G1369" s="25">
        <v>2296312233</v>
      </c>
      <c r="H1369" s="37">
        <v>0.77397970759665724</v>
      </c>
      <c r="I1369" s="37">
        <v>0.75058571839542787</v>
      </c>
    </row>
    <row r="1370" spans="1:9" x14ac:dyDescent="0.35">
      <c r="A1370" s="7" t="s">
        <v>1441</v>
      </c>
      <c r="B1370" s="26">
        <v>300000000</v>
      </c>
      <c r="C1370" s="26">
        <v>478682000</v>
      </c>
      <c r="D1370" s="26">
        <v>349032250</v>
      </c>
      <c r="E1370" s="26">
        <v>239509223</v>
      </c>
      <c r="F1370" s="26">
        <v>183354393</v>
      </c>
      <c r="G1370" s="26">
        <v>183354393</v>
      </c>
      <c r="H1370" s="38">
        <v>0.50035142955030687</v>
      </c>
      <c r="I1370" s="38">
        <v>0.38304008297784331</v>
      </c>
    </row>
    <row r="1371" spans="1:9" x14ac:dyDescent="0.35">
      <c r="A1371" s="5" t="s">
        <v>49</v>
      </c>
      <c r="B1371" s="23">
        <v>300000000</v>
      </c>
      <c r="C1371" s="23">
        <v>300000000</v>
      </c>
      <c r="D1371" s="23">
        <v>272050000</v>
      </c>
      <c r="E1371" s="23">
        <v>169533033</v>
      </c>
      <c r="F1371" s="23">
        <v>141318033</v>
      </c>
      <c r="G1371" s="23">
        <v>141318033</v>
      </c>
      <c r="H1371" s="30">
        <v>0.56511011</v>
      </c>
      <c r="I1371" s="30">
        <v>0.47106010999999998</v>
      </c>
    </row>
    <row r="1372" spans="1:9" x14ac:dyDescent="0.35">
      <c r="A1372" s="5" t="s">
        <v>158</v>
      </c>
      <c r="B1372" s="23">
        <v>0</v>
      </c>
      <c r="C1372" s="23">
        <v>178682000</v>
      </c>
      <c r="D1372" s="23">
        <v>76982250</v>
      </c>
      <c r="E1372" s="23">
        <v>69976190</v>
      </c>
      <c r="F1372" s="23">
        <v>42036360</v>
      </c>
      <c r="G1372" s="23">
        <v>42036360</v>
      </c>
      <c r="H1372" s="30">
        <v>0.39162417031374175</v>
      </c>
      <c r="I1372" s="30">
        <v>0.23525794428090127</v>
      </c>
    </row>
    <row r="1373" spans="1:9" x14ac:dyDescent="0.35">
      <c r="A1373" s="7" t="s">
        <v>1442</v>
      </c>
      <c r="B1373" s="26">
        <v>665300000</v>
      </c>
      <c r="C1373" s="26">
        <v>665300000</v>
      </c>
      <c r="D1373" s="26">
        <v>464466666</v>
      </c>
      <c r="E1373" s="26">
        <v>464466666</v>
      </c>
      <c r="F1373" s="26">
        <v>464466666</v>
      </c>
      <c r="G1373" s="26">
        <v>464466666</v>
      </c>
      <c r="H1373" s="38">
        <v>0.69813116789418306</v>
      </c>
      <c r="I1373" s="38">
        <v>0.69813116789418306</v>
      </c>
    </row>
    <row r="1374" spans="1:9" x14ac:dyDescent="0.35">
      <c r="A1374" s="5" t="s">
        <v>49</v>
      </c>
      <c r="B1374" s="23">
        <v>245300000</v>
      </c>
      <c r="C1374" s="23">
        <v>245300000</v>
      </c>
      <c r="D1374" s="23">
        <v>242000000</v>
      </c>
      <c r="E1374" s="23">
        <v>242000000</v>
      </c>
      <c r="F1374" s="23">
        <v>242000000</v>
      </c>
      <c r="G1374" s="23">
        <v>242000000</v>
      </c>
      <c r="H1374" s="30">
        <v>0.98654708520179368</v>
      </c>
      <c r="I1374" s="30">
        <v>0.98654708520179368</v>
      </c>
    </row>
    <row r="1375" spans="1:9" x14ac:dyDescent="0.35">
      <c r="A1375" s="5" t="s">
        <v>83</v>
      </c>
      <c r="B1375" s="23">
        <v>420000000</v>
      </c>
      <c r="C1375" s="23">
        <v>420000000</v>
      </c>
      <c r="D1375" s="23">
        <v>222466666</v>
      </c>
      <c r="E1375" s="23">
        <v>222466666</v>
      </c>
      <c r="F1375" s="23">
        <v>222466666</v>
      </c>
      <c r="G1375" s="23">
        <v>222466666</v>
      </c>
      <c r="H1375" s="30">
        <v>0.52968253809523813</v>
      </c>
      <c r="I1375" s="30">
        <v>0.52968253809523813</v>
      </c>
    </row>
    <row r="1376" spans="1:9" x14ac:dyDescent="0.35">
      <c r="A1376" s="7" t="s">
        <v>1443</v>
      </c>
      <c r="B1376" s="26">
        <v>1858560001</v>
      </c>
      <c r="C1376" s="26">
        <v>1940350021.3299999</v>
      </c>
      <c r="D1376" s="26">
        <v>1853811178</v>
      </c>
      <c r="E1376" s="26">
        <v>1683234507</v>
      </c>
      <c r="F1376" s="26">
        <v>1667234507</v>
      </c>
      <c r="G1376" s="26">
        <v>1648491174</v>
      </c>
      <c r="H1376" s="38">
        <v>0.86749013760220339</v>
      </c>
      <c r="I1376" s="38">
        <v>0.85924420268112522</v>
      </c>
    </row>
    <row r="1377" spans="1:9" x14ac:dyDescent="0.35">
      <c r="A1377" s="5" t="s">
        <v>49</v>
      </c>
      <c r="B1377" s="23">
        <v>666693957</v>
      </c>
      <c r="C1377" s="23">
        <v>666693957</v>
      </c>
      <c r="D1377" s="23">
        <v>665000000</v>
      </c>
      <c r="E1377" s="23">
        <v>637766666</v>
      </c>
      <c r="F1377" s="23">
        <v>621766666</v>
      </c>
      <c r="G1377" s="23">
        <v>617266666</v>
      </c>
      <c r="H1377" s="30">
        <v>0.95661083965697324</v>
      </c>
      <c r="I1377" s="30">
        <v>0.9326118220687577</v>
      </c>
    </row>
    <row r="1378" spans="1:9" x14ac:dyDescent="0.35">
      <c r="A1378" s="5" t="s">
        <v>83</v>
      </c>
      <c r="B1378" s="23">
        <v>965852079</v>
      </c>
      <c r="C1378" s="23">
        <v>965852079</v>
      </c>
      <c r="D1378" s="23">
        <v>902511178</v>
      </c>
      <c r="E1378" s="23">
        <v>769397843</v>
      </c>
      <c r="F1378" s="23">
        <v>769397843</v>
      </c>
      <c r="G1378" s="23">
        <v>762597843</v>
      </c>
      <c r="H1378" s="30">
        <v>0.79660007958630696</v>
      </c>
      <c r="I1378" s="30">
        <v>0.79660007958630696</v>
      </c>
    </row>
    <row r="1379" spans="1:9" x14ac:dyDescent="0.35">
      <c r="A1379" s="5" t="s">
        <v>152</v>
      </c>
      <c r="B1379" s="23">
        <v>226013965</v>
      </c>
      <c r="C1379" s="23">
        <v>226013965</v>
      </c>
      <c r="D1379" s="23">
        <v>220000000</v>
      </c>
      <c r="E1379" s="23">
        <v>214000000</v>
      </c>
      <c r="F1379" s="23">
        <v>214000000</v>
      </c>
      <c r="G1379" s="23">
        <v>214000000</v>
      </c>
      <c r="H1379" s="30">
        <v>0.94684414744018142</v>
      </c>
      <c r="I1379" s="30">
        <v>0.94684414744018142</v>
      </c>
    </row>
    <row r="1380" spans="1:9" x14ac:dyDescent="0.35">
      <c r="A1380" s="5" t="s">
        <v>25</v>
      </c>
      <c r="B1380" s="23">
        <v>0</v>
      </c>
      <c r="C1380" s="23">
        <v>81790020.329999998</v>
      </c>
      <c r="D1380" s="23">
        <v>66300000</v>
      </c>
      <c r="E1380" s="23">
        <v>62069998</v>
      </c>
      <c r="F1380" s="23">
        <v>62069998</v>
      </c>
      <c r="G1380" s="23">
        <v>54626665</v>
      </c>
      <c r="H1380" s="30">
        <v>0.75889451732087621</v>
      </c>
      <c r="I1380" s="30">
        <v>0.75889451732087621</v>
      </c>
    </row>
    <row r="1381" spans="1:9" x14ac:dyDescent="0.35">
      <c r="A1381" s="15" t="s">
        <v>1047</v>
      </c>
      <c r="B1381" s="25">
        <v>300000000</v>
      </c>
      <c r="C1381" s="25">
        <v>370000001.62</v>
      </c>
      <c r="D1381" s="25">
        <v>237466667</v>
      </c>
      <c r="E1381" s="25">
        <v>237466667</v>
      </c>
      <c r="F1381" s="25">
        <v>237466667</v>
      </c>
      <c r="G1381" s="25">
        <v>237466667</v>
      </c>
      <c r="H1381" s="37">
        <v>0.64180179989265163</v>
      </c>
      <c r="I1381" s="37">
        <v>0.64180179989265163</v>
      </c>
    </row>
    <row r="1382" spans="1:9" x14ac:dyDescent="0.35">
      <c r="A1382" s="7" t="s">
        <v>1444</v>
      </c>
      <c r="B1382" s="26">
        <v>300000000</v>
      </c>
      <c r="C1382" s="26">
        <v>370000001.62</v>
      </c>
      <c r="D1382" s="26">
        <v>237466667</v>
      </c>
      <c r="E1382" s="26">
        <v>237466667</v>
      </c>
      <c r="F1382" s="26">
        <v>237466667</v>
      </c>
      <c r="G1382" s="26">
        <v>237466667</v>
      </c>
      <c r="H1382" s="38">
        <v>0.64180179989265163</v>
      </c>
      <c r="I1382" s="38">
        <v>0.64180179989265163</v>
      </c>
    </row>
    <row r="1383" spans="1:9" x14ac:dyDescent="0.35">
      <c r="A1383" s="5" t="s">
        <v>49</v>
      </c>
      <c r="B1383" s="23">
        <v>300000000</v>
      </c>
      <c r="C1383" s="23">
        <v>300000000</v>
      </c>
      <c r="D1383" s="23">
        <v>237466667</v>
      </c>
      <c r="E1383" s="23">
        <v>237466667</v>
      </c>
      <c r="F1383" s="23">
        <v>237466667</v>
      </c>
      <c r="G1383" s="23">
        <v>237466667</v>
      </c>
      <c r="H1383" s="30">
        <v>0.79155555666666666</v>
      </c>
      <c r="I1383" s="30">
        <v>0.79155555666666666</v>
      </c>
    </row>
    <row r="1384" spans="1:9" x14ac:dyDescent="0.35">
      <c r="A1384" s="5" t="s">
        <v>533</v>
      </c>
      <c r="B1384" s="23">
        <v>0</v>
      </c>
      <c r="C1384" s="23">
        <v>70000001.620000005</v>
      </c>
      <c r="D1384" s="23">
        <v>0</v>
      </c>
      <c r="E1384" s="23">
        <v>0</v>
      </c>
      <c r="F1384" s="23">
        <v>0</v>
      </c>
      <c r="G1384" s="23">
        <v>0</v>
      </c>
      <c r="H1384" s="30">
        <v>0</v>
      </c>
      <c r="I1384" s="30">
        <v>0</v>
      </c>
    </row>
    <row r="1385" spans="1:9" x14ac:dyDescent="0.35">
      <c r="A1385" s="5" t="s">
        <v>1128</v>
      </c>
      <c r="B1385" s="23">
        <v>2202227796293</v>
      </c>
      <c r="C1385" s="23">
        <v>2705663001542.21</v>
      </c>
      <c r="D1385" s="23">
        <v>2471758525598.4609</v>
      </c>
      <c r="E1385" s="23">
        <v>2427343551923.9805</v>
      </c>
      <c r="F1385" s="23">
        <v>2296395283926.4619</v>
      </c>
      <c r="G1385" s="23">
        <v>2246572875161.4121</v>
      </c>
      <c r="H1385" s="30">
        <v>0.89713447333995799</v>
      </c>
      <c r="I1385" s="30">
        <v>0.84873662485591583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F14A-4B22-4CE9-B755-2BFF4148C37D}">
  <dimension ref="A3:I48"/>
  <sheetViews>
    <sheetView workbookViewId="0">
      <selection activeCell="B4" sqref="B4"/>
    </sheetView>
  </sheetViews>
  <sheetFormatPr baseColWidth="10" defaultRowHeight="14.5" x14ac:dyDescent="0.35"/>
  <cols>
    <col min="1" max="1" width="17.81640625" style="43" bestFit="1" customWidth="1"/>
    <col min="2" max="7" width="22" style="16" bestFit="1" customWidth="1"/>
    <col min="8" max="8" width="18.54296875" style="29" customWidth="1"/>
    <col min="9" max="9" width="18.81640625" style="29" customWidth="1"/>
  </cols>
  <sheetData>
    <row r="3" spans="1:9" x14ac:dyDescent="0.35">
      <c r="A3" s="41" t="s">
        <v>1483</v>
      </c>
      <c r="B3" s="42" t="s">
        <v>1475</v>
      </c>
      <c r="C3" s="42" t="s">
        <v>1476</v>
      </c>
      <c r="D3" s="42" t="s">
        <v>1477</v>
      </c>
      <c r="E3" s="42" t="s">
        <v>1478</v>
      </c>
      <c r="F3" s="42" t="s">
        <v>1479</v>
      </c>
      <c r="G3" s="42" t="s">
        <v>1480</v>
      </c>
      <c r="H3" s="30" t="s">
        <v>1481</v>
      </c>
      <c r="I3" s="30" t="s">
        <v>1482</v>
      </c>
    </row>
    <row r="4" spans="1:9" x14ac:dyDescent="0.35">
      <c r="A4" s="44" t="s">
        <v>1474</v>
      </c>
      <c r="B4" s="17">
        <v>56817373179</v>
      </c>
      <c r="C4" s="17">
        <v>212962306115.90002</v>
      </c>
      <c r="D4" s="17">
        <v>178461739034.18997</v>
      </c>
      <c r="E4" s="17">
        <v>173776918639.66</v>
      </c>
      <c r="F4" s="17">
        <v>170566620779.10995</v>
      </c>
      <c r="G4" s="17">
        <v>168747361875.79996</v>
      </c>
      <c r="H4" s="30">
        <v>0.81599848259102603</v>
      </c>
      <c r="I4" s="30">
        <v>0.80092399396859859</v>
      </c>
    </row>
    <row r="5" spans="1:9" x14ac:dyDescent="0.35">
      <c r="A5" s="44" t="s">
        <v>1473</v>
      </c>
      <c r="B5" s="17">
        <v>22770767895</v>
      </c>
      <c r="C5" s="17">
        <v>51391707049.469994</v>
      </c>
      <c r="D5" s="17">
        <v>28689485156.52</v>
      </c>
      <c r="E5" s="17">
        <v>19497063893.509998</v>
      </c>
      <c r="F5" s="17">
        <v>13671782243.550001</v>
      </c>
      <c r="G5" s="17">
        <v>13130162376.880001</v>
      </c>
      <c r="H5" s="30">
        <v>0.37938151917666402</v>
      </c>
      <c r="I5" s="30">
        <v>0.2660309032036911</v>
      </c>
    </row>
    <row r="6" spans="1:9" x14ac:dyDescent="0.35">
      <c r="A6" s="44" t="s">
        <v>1472</v>
      </c>
      <c r="B6" s="17">
        <v>24035392170</v>
      </c>
      <c r="C6" s="17">
        <v>34702412638.039993</v>
      </c>
      <c r="D6" s="17">
        <v>30137895212.260002</v>
      </c>
      <c r="E6" s="17">
        <v>28836165536.23</v>
      </c>
      <c r="F6" s="17">
        <v>26499654570.239998</v>
      </c>
      <c r="G6" s="17">
        <v>26290060206.459999</v>
      </c>
      <c r="H6" s="30">
        <v>0.83095564095219288</v>
      </c>
      <c r="I6" s="30">
        <v>0.76362571232847598</v>
      </c>
    </row>
    <row r="7" spans="1:9" x14ac:dyDescent="0.35">
      <c r="A7" s="44" t="s">
        <v>1471</v>
      </c>
      <c r="B7" s="17">
        <v>7000000001</v>
      </c>
      <c r="C7" s="17">
        <v>10237877037.719999</v>
      </c>
      <c r="D7" s="17">
        <v>10131550766</v>
      </c>
      <c r="E7" s="17">
        <v>9829671080.2600002</v>
      </c>
      <c r="F7" s="17">
        <v>9829638875.4200001</v>
      </c>
      <c r="G7" s="17">
        <v>6125173576.6199999</v>
      </c>
      <c r="H7" s="30">
        <v>0.96012787065560345</v>
      </c>
      <c r="I7" s="30">
        <v>0.96012472499953805</v>
      </c>
    </row>
    <row r="8" spans="1:9" x14ac:dyDescent="0.35">
      <c r="A8" s="44" t="s">
        <v>1470</v>
      </c>
      <c r="B8" s="17">
        <v>217213422103</v>
      </c>
      <c r="C8" s="17">
        <v>253653570968.48999</v>
      </c>
      <c r="D8" s="17">
        <v>225567758213.64999</v>
      </c>
      <c r="E8" s="17">
        <v>223681702562.60001</v>
      </c>
      <c r="F8" s="17">
        <v>203535659187.24002</v>
      </c>
      <c r="G8" s="17">
        <v>200902723314.28003</v>
      </c>
      <c r="H8" s="30">
        <v>0.88183935951915604</v>
      </c>
      <c r="I8" s="30">
        <v>0.8024159029581498</v>
      </c>
    </row>
    <row r="9" spans="1:9" x14ac:dyDescent="0.35">
      <c r="A9" s="44" t="s">
        <v>1469</v>
      </c>
      <c r="B9" s="17">
        <v>60066695333</v>
      </c>
      <c r="C9" s="17">
        <v>146703397206.95001</v>
      </c>
      <c r="D9" s="17">
        <v>81718622433.199997</v>
      </c>
      <c r="E9" s="17">
        <v>76958681981.919998</v>
      </c>
      <c r="F9" s="17">
        <v>25158590341.02</v>
      </c>
      <c r="G9" s="17">
        <v>20452208901.880001</v>
      </c>
      <c r="H9" s="30">
        <v>0.52458691105398692</v>
      </c>
      <c r="I9" s="30">
        <v>0.17149289532490883</v>
      </c>
    </row>
    <row r="10" spans="1:9" x14ac:dyDescent="0.35">
      <c r="A10" s="44" t="s">
        <v>1468</v>
      </c>
      <c r="B10" s="17">
        <v>712495017949</v>
      </c>
      <c r="C10" s="17">
        <v>756152071798.69995</v>
      </c>
      <c r="D10" s="17">
        <v>745951601966.4801</v>
      </c>
      <c r="E10" s="17">
        <v>742331337451.44995</v>
      </c>
      <c r="F10" s="17">
        <v>717220800976.95996</v>
      </c>
      <c r="G10" s="17">
        <v>694435560891.96997</v>
      </c>
      <c r="H10" s="30">
        <v>0.98172228198175282</v>
      </c>
      <c r="I10" s="30">
        <v>0.94851396660313037</v>
      </c>
    </row>
    <row r="11" spans="1:9" x14ac:dyDescent="0.35">
      <c r="A11" s="44" t="s">
        <v>1467</v>
      </c>
      <c r="B11" s="17">
        <v>21766892649</v>
      </c>
      <c r="C11" s="17">
        <v>30854004431.330002</v>
      </c>
      <c r="D11" s="17">
        <v>27441396349.270004</v>
      </c>
      <c r="E11" s="17">
        <v>24530626096.759998</v>
      </c>
      <c r="F11" s="17">
        <v>17408398045.110001</v>
      </c>
      <c r="G11" s="17">
        <v>14354387535.02</v>
      </c>
      <c r="H11" s="30">
        <v>0.79505485750987082</v>
      </c>
      <c r="I11" s="30">
        <v>0.56421843342425382</v>
      </c>
    </row>
    <row r="12" spans="1:9" x14ac:dyDescent="0.35">
      <c r="A12" s="44" t="s">
        <v>1466</v>
      </c>
      <c r="B12" s="17">
        <v>22369880643</v>
      </c>
      <c r="C12" s="17">
        <v>32992270038.970001</v>
      </c>
      <c r="D12" s="17">
        <v>21229829703</v>
      </c>
      <c r="E12" s="17">
        <v>17308990622</v>
      </c>
      <c r="F12" s="17">
        <v>13773883222</v>
      </c>
      <c r="G12" s="17">
        <v>12349619930</v>
      </c>
      <c r="H12" s="30">
        <v>0.52463775913433253</v>
      </c>
      <c r="I12" s="30">
        <v>0.41748819362021722</v>
      </c>
    </row>
    <row r="13" spans="1:9" x14ac:dyDescent="0.35">
      <c r="A13" s="44" t="s">
        <v>1465</v>
      </c>
      <c r="B13" s="17">
        <v>954529765923</v>
      </c>
      <c r="C13" s="17">
        <v>1007052958325.71</v>
      </c>
      <c r="D13" s="17">
        <v>999762780824.79993</v>
      </c>
      <c r="E13" s="17">
        <v>989406211868.91003</v>
      </c>
      <c r="F13" s="17">
        <v>981896529544.27002</v>
      </c>
      <c r="G13" s="17">
        <v>976446520415.88</v>
      </c>
      <c r="H13" s="30">
        <v>0.98247684363477883</v>
      </c>
      <c r="I13" s="30">
        <v>0.97501975583958944</v>
      </c>
    </row>
    <row r="14" spans="1:9" x14ac:dyDescent="0.35">
      <c r="A14" s="44" t="s">
        <v>1464</v>
      </c>
      <c r="B14" s="17">
        <v>7000000000</v>
      </c>
      <c r="C14" s="17">
        <v>9892174237.9899998</v>
      </c>
      <c r="D14" s="17">
        <v>6920000000</v>
      </c>
      <c r="E14" s="17">
        <v>6919636240.8000002</v>
      </c>
      <c r="F14" s="17">
        <v>6919636240.8000002</v>
      </c>
      <c r="G14" s="17">
        <v>6919636240.8000002</v>
      </c>
      <c r="H14" s="30">
        <v>0.69950610192709339</v>
      </c>
      <c r="I14" s="30">
        <v>0.69950610192709339</v>
      </c>
    </row>
    <row r="15" spans="1:9" x14ac:dyDescent="0.35">
      <c r="A15" s="44" t="s">
        <v>1463</v>
      </c>
      <c r="B15" s="17">
        <v>10925420690</v>
      </c>
      <c r="C15" s="17">
        <v>16337624858</v>
      </c>
      <c r="D15" s="17">
        <v>12644681168.41</v>
      </c>
      <c r="E15" s="17">
        <v>12395144071.41</v>
      </c>
      <c r="F15" s="17">
        <v>8843936782.6399994</v>
      </c>
      <c r="G15" s="17">
        <v>5981283485.3600006</v>
      </c>
      <c r="H15" s="30">
        <v>0.75868702942707755</v>
      </c>
      <c r="I15" s="30">
        <v>0.54132328655529227</v>
      </c>
    </row>
    <row r="16" spans="1:9" x14ac:dyDescent="0.35">
      <c r="A16" s="44" t="s">
        <v>1462</v>
      </c>
      <c r="B16" s="17">
        <v>2334016628</v>
      </c>
      <c r="C16" s="17">
        <v>3953783897.2300005</v>
      </c>
      <c r="D16" s="17">
        <v>2005242566</v>
      </c>
      <c r="E16" s="17">
        <v>1445624068</v>
      </c>
      <c r="F16" s="17">
        <v>1366617588</v>
      </c>
      <c r="G16" s="17">
        <v>1336610548</v>
      </c>
      <c r="H16" s="30">
        <v>0.36563052143866448</v>
      </c>
      <c r="I16" s="30">
        <v>0.34564802313992044</v>
      </c>
    </row>
    <row r="17" spans="1:9" x14ac:dyDescent="0.35">
      <c r="A17" s="44" t="s">
        <v>1461</v>
      </c>
      <c r="B17" s="17">
        <v>2770000001</v>
      </c>
      <c r="C17" s="17">
        <v>2770000001</v>
      </c>
      <c r="D17" s="17">
        <v>2479275000</v>
      </c>
      <c r="E17" s="17">
        <v>2268268229.1300001</v>
      </c>
      <c r="F17" s="17">
        <v>2230214955.9200001</v>
      </c>
      <c r="G17" s="17">
        <v>2157358329.3299999</v>
      </c>
      <c r="H17" s="30">
        <v>0.81886939650221324</v>
      </c>
      <c r="I17" s="30">
        <v>0.80513175274904991</v>
      </c>
    </row>
    <row r="18" spans="1:9" x14ac:dyDescent="0.35">
      <c r="A18" s="44" t="s">
        <v>1460</v>
      </c>
      <c r="B18" s="17">
        <v>20692884749</v>
      </c>
      <c r="C18" s="17">
        <v>36864910405.400002</v>
      </c>
      <c r="D18" s="17">
        <v>28751909826.279999</v>
      </c>
      <c r="E18" s="17">
        <v>28674876375.279999</v>
      </c>
      <c r="F18" s="17">
        <v>28575830432.279999</v>
      </c>
      <c r="G18" s="17">
        <v>28575830432.279999</v>
      </c>
      <c r="H18" s="30">
        <v>0.77783659474402733</v>
      </c>
      <c r="I18" s="30">
        <v>0.77514986793767404</v>
      </c>
    </row>
    <row r="19" spans="1:9" x14ac:dyDescent="0.35">
      <c r="A19" s="44" t="s">
        <v>1459</v>
      </c>
      <c r="B19" s="17">
        <v>11770302193</v>
      </c>
      <c r="C19" s="17">
        <v>13482399968.189999</v>
      </c>
      <c r="D19" s="17">
        <v>12491880795.719999</v>
      </c>
      <c r="E19" s="17">
        <v>12459080795.719999</v>
      </c>
      <c r="F19" s="17">
        <v>12159080795.719999</v>
      </c>
      <c r="G19" s="17">
        <v>12159080795.719999</v>
      </c>
      <c r="H19" s="30">
        <v>0.92409962804215939</v>
      </c>
      <c r="I19" s="30">
        <v>0.9018483967548655</v>
      </c>
    </row>
    <row r="20" spans="1:9" x14ac:dyDescent="0.35">
      <c r="A20" s="44" t="s">
        <v>1458</v>
      </c>
      <c r="B20" s="17">
        <v>11864189588</v>
      </c>
      <c r="C20" s="17">
        <v>17537287711.989998</v>
      </c>
      <c r="D20" s="17">
        <v>11016165316.91</v>
      </c>
      <c r="E20" s="17">
        <v>11016165316.91</v>
      </c>
      <c r="F20" s="17">
        <v>10996461512.91</v>
      </c>
      <c r="G20" s="17">
        <v>10960747227.91</v>
      </c>
      <c r="H20" s="30">
        <v>0.62815673083691281</v>
      </c>
      <c r="I20" s="30">
        <v>0.62703319313122019</v>
      </c>
    </row>
    <row r="21" spans="1:9" x14ac:dyDescent="0.35">
      <c r="A21" s="44" t="s">
        <v>1457</v>
      </c>
      <c r="B21" s="17">
        <v>9762089636</v>
      </c>
      <c r="C21" s="17">
        <v>18384530885.360001</v>
      </c>
      <c r="D21" s="17">
        <v>5261340501.8000002</v>
      </c>
      <c r="E21" s="17">
        <v>5261340501.8000002</v>
      </c>
      <c r="F21" s="17">
        <v>5261340501.8000002</v>
      </c>
      <c r="G21" s="17">
        <v>5261340501.8000002</v>
      </c>
      <c r="H21" s="30">
        <v>0.28618301628733533</v>
      </c>
      <c r="I21" s="30">
        <v>0.28618301628733533</v>
      </c>
    </row>
    <row r="22" spans="1:9" x14ac:dyDescent="0.35">
      <c r="A22" s="44" t="s">
        <v>1456</v>
      </c>
      <c r="B22" s="17">
        <v>12802884963</v>
      </c>
      <c r="C22" s="17">
        <v>29909829560.77</v>
      </c>
      <c r="D22" s="17">
        <v>24454570763.970001</v>
      </c>
      <c r="E22" s="17">
        <v>24454570763.970001</v>
      </c>
      <c r="F22" s="17">
        <v>24454570763.970001</v>
      </c>
      <c r="G22" s="17">
        <v>24454570763.970001</v>
      </c>
      <c r="H22" s="30">
        <v>0.8176098333921914</v>
      </c>
      <c r="I22" s="30">
        <v>0.8176098333921914</v>
      </c>
    </row>
    <row r="23" spans="1:9" x14ac:dyDescent="0.35">
      <c r="A23" s="44" t="s">
        <v>1455</v>
      </c>
      <c r="B23" s="17">
        <v>7000000000</v>
      </c>
      <c r="C23" s="17">
        <v>10087084405</v>
      </c>
      <c r="D23" s="17">
        <v>7000000000</v>
      </c>
      <c r="E23" s="17">
        <v>6650675827.6599998</v>
      </c>
      <c r="F23" s="17">
        <v>6385236567.5</v>
      </c>
      <c r="G23" s="17">
        <v>5891837811.4499998</v>
      </c>
      <c r="H23" s="30">
        <v>0.65932588254772317</v>
      </c>
      <c r="I23" s="30">
        <v>0.63301111710088842</v>
      </c>
    </row>
    <row r="24" spans="1:9" x14ac:dyDescent="0.35">
      <c r="A24" s="44" t="s">
        <v>1454</v>
      </c>
      <c r="B24" s="17">
        <v>6240800000</v>
      </c>
      <c r="C24" s="17">
        <v>9740800000</v>
      </c>
      <c r="D24" s="17">
        <v>9640800000</v>
      </c>
      <c r="E24" s="17">
        <v>9640800000</v>
      </c>
      <c r="F24" s="17">
        <v>9640800000</v>
      </c>
      <c r="G24" s="17">
        <v>9640800000</v>
      </c>
      <c r="H24" s="30">
        <v>0.98973390275952688</v>
      </c>
      <c r="I24" s="30">
        <v>0.98973390275952688</v>
      </c>
    </row>
    <row r="25" spans="1:9" x14ac:dyDescent="0.35">
      <c r="A25" s="44" t="s">
        <v>1128</v>
      </c>
      <c r="B25" s="17">
        <v>2202227796293</v>
      </c>
      <c r="C25" s="17">
        <v>2705663001542.2104</v>
      </c>
      <c r="D25" s="17">
        <v>2471758525598.4604</v>
      </c>
      <c r="E25" s="17">
        <v>2427343551923.98</v>
      </c>
      <c r="F25" s="17">
        <v>2296395283926.4604</v>
      </c>
      <c r="G25" s="17">
        <v>2246572875161.4106</v>
      </c>
      <c r="H25" s="30">
        <v>0.89713447333995777</v>
      </c>
      <c r="I25" s="30">
        <v>0.84873662485591528</v>
      </c>
    </row>
    <row r="28" spans="1:9" x14ac:dyDescent="0.35">
      <c r="I28" s="55"/>
    </row>
    <row r="29" spans="1:9" x14ac:dyDescent="0.35">
      <c r="I29" s="55"/>
    </row>
    <row r="30" spans="1:9" x14ac:dyDescent="0.35">
      <c r="I30" s="55"/>
    </row>
    <row r="31" spans="1:9" x14ac:dyDescent="0.35">
      <c r="I31" s="55"/>
    </row>
    <row r="32" spans="1:9" x14ac:dyDescent="0.35">
      <c r="I32" s="55"/>
    </row>
    <row r="33" spans="9:9" x14ac:dyDescent="0.35">
      <c r="I33" s="55"/>
    </row>
    <row r="34" spans="9:9" x14ac:dyDescent="0.35">
      <c r="I34" s="55"/>
    </row>
    <row r="35" spans="9:9" x14ac:dyDescent="0.35">
      <c r="I35" s="55"/>
    </row>
    <row r="36" spans="9:9" x14ac:dyDescent="0.35">
      <c r="I36" s="55"/>
    </row>
    <row r="37" spans="9:9" x14ac:dyDescent="0.35">
      <c r="I37" s="55"/>
    </row>
    <row r="38" spans="9:9" x14ac:dyDescent="0.35">
      <c r="I38" s="55"/>
    </row>
    <row r="39" spans="9:9" x14ac:dyDescent="0.35">
      <c r="I39" s="55"/>
    </row>
    <row r="40" spans="9:9" x14ac:dyDescent="0.35">
      <c r="I40" s="55"/>
    </row>
    <row r="41" spans="9:9" x14ac:dyDescent="0.35">
      <c r="I41" s="55"/>
    </row>
    <row r="42" spans="9:9" x14ac:dyDescent="0.35">
      <c r="I42" s="55"/>
    </row>
    <row r="43" spans="9:9" x14ac:dyDescent="0.35">
      <c r="I43" s="55"/>
    </row>
    <row r="44" spans="9:9" x14ac:dyDescent="0.35">
      <c r="I44" s="55"/>
    </row>
    <row r="45" spans="9:9" x14ac:dyDescent="0.35">
      <c r="I45" s="55"/>
    </row>
    <row r="46" spans="9:9" x14ac:dyDescent="0.35">
      <c r="I46" s="55"/>
    </row>
    <row r="47" spans="9:9" x14ac:dyDescent="0.35">
      <c r="I47" s="55"/>
    </row>
    <row r="48" spans="9:9" x14ac:dyDescent="0.35">
      <c r="I48" s="55"/>
    </row>
  </sheetData>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C769"/>
  <sheetViews>
    <sheetView topLeftCell="G390" workbookViewId="0">
      <selection activeCell="G3" sqref="G3:G588"/>
    </sheetView>
  </sheetViews>
  <sheetFormatPr baseColWidth="10" defaultRowHeight="14.5" x14ac:dyDescent="0.35"/>
  <cols>
    <col min="6" max="6" width="26.7265625" bestFit="1" customWidth="1"/>
    <col min="7" max="7" width="16.7265625" style="2" bestFit="1" customWidth="1"/>
    <col min="12" max="12" width="84.7265625" customWidth="1"/>
    <col min="19" max="19" width="18.81640625" style="1" bestFit="1" customWidth="1"/>
    <col min="20" max="20" width="17.81640625" style="1" bestFit="1" customWidth="1"/>
    <col min="21" max="21" width="20.453125" style="1" bestFit="1" customWidth="1"/>
    <col min="22" max="22" width="18.81640625" style="1" bestFit="1" customWidth="1"/>
    <col min="23" max="23" width="17.81640625" style="1" bestFit="1" customWidth="1"/>
    <col min="24" max="24" width="18.81640625" style="1" bestFit="1" customWidth="1"/>
    <col min="25" max="25" width="11.54296875" style="1" bestFit="1" customWidth="1"/>
    <col min="26" max="26" width="18.81640625" style="1" bestFit="1" customWidth="1"/>
    <col min="27" max="27" width="11.54296875" style="1" bestFit="1" customWidth="1"/>
    <col min="28" max="28" width="17.81640625" style="1" bestFit="1" customWidth="1"/>
    <col min="29" max="29" width="18.81640625" style="1" bestFit="1" customWidth="1"/>
  </cols>
  <sheetData>
    <row r="1" spans="1:29" x14ac:dyDescent="0.35">
      <c r="A1" t="s">
        <v>0</v>
      </c>
      <c r="B1" t="s">
        <v>1</v>
      </c>
      <c r="C1" t="s">
        <v>1105</v>
      </c>
      <c r="D1" t="s">
        <v>2</v>
      </c>
      <c r="E1" t="s">
        <v>3</v>
      </c>
      <c r="F1" t="s">
        <v>4</v>
      </c>
      <c r="G1" s="2" t="s">
        <v>902</v>
      </c>
      <c r="H1" t="s">
        <v>5</v>
      </c>
      <c r="I1" t="s">
        <v>6</v>
      </c>
      <c r="J1" t="s">
        <v>7</v>
      </c>
      <c r="K1" t="s">
        <v>8</v>
      </c>
      <c r="L1" t="s">
        <v>9</v>
      </c>
      <c r="M1" t="s">
        <v>1104</v>
      </c>
      <c r="N1" t="s">
        <v>903</v>
      </c>
      <c r="O1" t="s">
        <v>904</v>
      </c>
      <c r="P1" t="s">
        <v>905</v>
      </c>
      <c r="Q1" t="s">
        <v>10</v>
      </c>
      <c r="R1" t="s">
        <v>11</v>
      </c>
      <c r="S1" s="1" t="s">
        <v>12</v>
      </c>
      <c r="T1" s="1" t="s">
        <v>13</v>
      </c>
      <c r="U1" s="1" t="s">
        <v>14</v>
      </c>
      <c r="V1" s="1" t="s">
        <v>15</v>
      </c>
      <c r="W1" s="1" t="s">
        <v>16</v>
      </c>
      <c r="X1" s="1" t="s">
        <v>17</v>
      </c>
      <c r="Y1" s="1" t="s">
        <v>18</v>
      </c>
      <c r="Z1" s="1" t="s">
        <v>19</v>
      </c>
      <c r="AA1" s="1" t="s">
        <v>20</v>
      </c>
      <c r="AB1" s="1" t="s">
        <v>21</v>
      </c>
      <c r="AC1" s="1" t="s">
        <v>22</v>
      </c>
    </row>
    <row r="2" spans="1:29" hidden="1" x14ac:dyDescent="0.35">
      <c r="A2">
        <v>2023</v>
      </c>
      <c r="B2">
        <v>100</v>
      </c>
      <c r="C2" t="str">
        <f>+(VALUE(D2))&amp;" "&amp;E2</f>
        <v>10 DEPARTAMENTO ADMINISTRATIVO DE SALUD</v>
      </c>
      <c r="D2" t="str">
        <f>"10"</f>
        <v>10</v>
      </c>
      <c r="E2" t="s">
        <v>535</v>
      </c>
      <c r="F2" t="s">
        <v>550</v>
      </c>
      <c r="G2" s="2">
        <f>VALUE(RIGHT(F2,13))</f>
        <v>2021130010156</v>
      </c>
      <c r="H2" t="str">
        <f>"049"</f>
        <v>049</v>
      </c>
      <c r="I2" t="s">
        <v>625</v>
      </c>
      <c r="J2" t="s">
        <v>26</v>
      </c>
      <c r="K2" t="s">
        <v>27</v>
      </c>
      <c r="L2" t="str">
        <f>+VLOOKUP(G2,Hoja2!$A:$B,2,FALSE)</f>
        <v>AMPLIACION Y CONTINUIDAD DE LA AFILIACION AL REGIMEN SUBSIDIADO EN SALUD EN EL DISTRITO DE  CARTAGENA DE INDIAS</v>
      </c>
      <c r="M2" t="str">
        <f>+G2&amp;" "&amp;L2</f>
        <v>2021130010156 AMPLIACION Y CONTINUIDAD DE LA AFILIACION AL REGIMEN SUBSIDIADO EN SALUD EN EL DISTRITO DE  CARTAGENA DE INDIAS</v>
      </c>
      <c r="N2" t="str">
        <f>+VLOOKUP(G2,Hoja1!$D:$G,2,FALSE)</f>
        <v>08. PILAR CARTAGENA INCLUYENTE</v>
      </c>
      <c r="O2" t="str">
        <f>+VLOOKUP(G2,Hoja1!$D:$G,3,FALSE)</f>
        <v>8.3 LÍNEA ESTRATÉGICA SALUD PARA TODOS</v>
      </c>
      <c r="P2" t="str">
        <f>+VLOOKUP(G2,Hoja1!$D:$G,4,FALSE)</f>
        <v>8.3.1 PROGRAMA: FORTALECIMIENTO DE LA AUTORIDAD SANITARIA</v>
      </c>
      <c r="Q2" t="str">
        <f t="shared" ref="Q2:Q65" si="0">"06"</f>
        <v>06</v>
      </c>
      <c r="R2" t="str">
        <f t="shared" ref="R2:R65" si="1">"00"</f>
        <v>00</v>
      </c>
      <c r="S2" s="1">
        <v>624376680282</v>
      </c>
      <c r="T2" s="1">
        <v>7982912450</v>
      </c>
      <c r="U2" s="1">
        <v>632359592732</v>
      </c>
      <c r="V2" s="1">
        <v>629333092301</v>
      </c>
      <c r="W2" s="1">
        <v>3026500431</v>
      </c>
      <c r="X2" s="1">
        <v>629333092301</v>
      </c>
      <c r="Y2" s="1">
        <v>99.52</v>
      </c>
      <c r="Z2" s="1">
        <v>629333092301</v>
      </c>
      <c r="AA2" s="1">
        <v>99.52</v>
      </c>
      <c r="AB2" s="1">
        <v>3026500431</v>
      </c>
      <c r="AC2" s="1">
        <v>629333092301</v>
      </c>
    </row>
    <row r="3" spans="1:29" x14ac:dyDescent="0.35">
      <c r="A3">
        <v>2023</v>
      </c>
      <c r="B3">
        <v>100</v>
      </c>
      <c r="C3" t="str">
        <f t="shared" ref="C3:C66" si="2">+(VALUE(D3))&amp;" "&amp;E3</f>
        <v>7 SECRETARIA DE EDUCACION</v>
      </c>
      <c r="D3" t="str">
        <f>"07"</f>
        <v>07</v>
      </c>
      <c r="E3" t="s">
        <v>347</v>
      </c>
      <c r="F3" t="s">
        <v>362</v>
      </c>
      <c r="G3" s="2">
        <f t="shared" ref="G3:G66" si="3">VALUE(RIGHT(F3,13))</f>
        <v>2020130010052</v>
      </c>
      <c r="H3" t="str">
        <f>"071"</f>
        <v>071</v>
      </c>
      <c r="I3" t="s">
        <v>404</v>
      </c>
      <c r="J3" t="s">
        <v>26</v>
      </c>
      <c r="K3" t="s">
        <v>27</v>
      </c>
      <c r="L3" t="str">
        <f>+VLOOKUP(G3,Hoja2!$A:$B,2,FALSE)</f>
        <v>ADMINISTRACION DEL TALENTO HUMANO DEL SERVICIO EDUCATIVO OFICIAL DOCENTES, DIRECTIVOS DOCENTES Y ADMINISTRATIVOS DEL DISTRITO DE CARTAGENA DE INDIAS</v>
      </c>
      <c r="M3" t="str">
        <f t="shared" ref="M3:M66" si="4">+G3&amp;" "&amp;L3</f>
        <v>2020130010052 ADMINISTRACION DEL TALENTO HUMANO DEL SERVICIO EDUCATIVO OFICIAL DOCENTES, DIRECTIVOS DOCENTES Y ADMINISTRATIVOS DEL DISTRITO DE CARTAGENA DE INDIAS</v>
      </c>
      <c r="N3" t="str">
        <f>+VLOOKUP(G3,Hoja1!$D:$G,2,FALSE)</f>
        <v>08. PILAR CARTAGENA INCLUYENTE</v>
      </c>
      <c r="O3" t="str">
        <f>+VLOOKUP(G3,Hoja1!$D:$G,3,FALSE)</f>
        <v>8.2 LÍNEA ESTRATEGICA DE EDUCACION: CULTURA DE LA FORMACION "CON LA EDUCACION PARA TODOS Y TODAS SALVAMOS JUNTOS A CARTAGENA"</v>
      </c>
      <c r="P3" t="str">
        <f>+VLOOKUP(G3,Hoja1!$D:$G,4,FALSE)</f>
        <v>8.2.1 PROGRAMA: ACOGIDA “ATENCIÓN A POBLACIONES Y ESTRATEGIAS DE ACCESO Y PERMANENCIA”</v>
      </c>
      <c r="Q3" t="str">
        <f t="shared" si="0"/>
        <v>06</v>
      </c>
      <c r="R3" t="str">
        <f t="shared" si="1"/>
        <v>00</v>
      </c>
      <c r="S3" s="1">
        <v>441753371446</v>
      </c>
      <c r="T3" s="1">
        <v>12966075438</v>
      </c>
      <c r="U3" s="1">
        <v>454719446884</v>
      </c>
      <c r="V3" s="1">
        <v>454719446884</v>
      </c>
      <c r="W3" s="1">
        <v>0</v>
      </c>
      <c r="X3" s="1">
        <v>454715695957.5</v>
      </c>
      <c r="Y3" s="1">
        <v>100</v>
      </c>
      <c r="Z3" s="1">
        <v>454531130453.5</v>
      </c>
      <c r="AA3" s="1">
        <v>99.96</v>
      </c>
      <c r="AB3" s="1">
        <v>3750926.5</v>
      </c>
      <c r="AC3" s="1">
        <v>449088620953.5</v>
      </c>
    </row>
    <row r="4" spans="1:29" hidden="1" x14ac:dyDescent="0.35">
      <c r="A4">
        <v>2023</v>
      </c>
      <c r="B4">
        <v>100</v>
      </c>
      <c r="C4" t="str">
        <f t="shared" si="2"/>
        <v>10 DEPARTAMENTO ADMINISTRATIVO DE SALUD</v>
      </c>
      <c r="D4" t="str">
        <f>"10"</f>
        <v>10</v>
      </c>
      <c r="E4" t="s">
        <v>535</v>
      </c>
      <c r="F4" t="s">
        <v>550</v>
      </c>
      <c r="G4" s="2">
        <f t="shared" si="3"/>
        <v>2021130010156</v>
      </c>
      <c r="H4" t="str">
        <f>"068"</f>
        <v>068</v>
      </c>
      <c r="I4" t="s">
        <v>595</v>
      </c>
      <c r="J4" t="s">
        <v>26</v>
      </c>
      <c r="K4" t="s">
        <v>27</v>
      </c>
      <c r="L4" t="str">
        <f>+VLOOKUP(G4,Hoja2!$A:$B,2,FALSE)</f>
        <v>AMPLIACION Y CONTINUIDAD DE LA AFILIACION AL REGIMEN SUBSIDIADO EN SALUD EN EL DISTRITO DE  CARTAGENA DE INDIAS</v>
      </c>
      <c r="M4" t="str">
        <f t="shared" si="4"/>
        <v>2021130010156 AMPLIACION Y CONTINUIDAD DE LA AFILIACION AL REGIMEN SUBSIDIADO EN SALUD EN EL DISTRITO DE  CARTAGENA DE INDIAS</v>
      </c>
      <c r="N4" t="str">
        <f>+VLOOKUP(G4,Hoja1!$D:$G,2,FALSE)</f>
        <v>08. PILAR CARTAGENA INCLUYENTE</v>
      </c>
      <c r="O4" t="str">
        <f>+VLOOKUP(G4,Hoja1!$D:$G,3,FALSE)</f>
        <v>8.3 LÍNEA ESTRATÉGICA SALUD PARA TODOS</v>
      </c>
      <c r="P4" t="str">
        <f>+VLOOKUP(G4,Hoja1!$D:$G,4,FALSE)</f>
        <v>8.3.1 PROGRAMA: FORTALECIMIENTO DE LA AUTORIDAD SANITARIA</v>
      </c>
      <c r="Q4" t="str">
        <f t="shared" si="0"/>
        <v>06</v>
      </c>
      <c r="R4" t="str">
        <f t="shared" si="1"/>
        <v>00</v>
      </c>
      <c r="S4" s="1">
        <v>273520428843</v>
      </c>
      <c r="T4" s="1">
        <v>14915845070</v>
      </c>
      <c r="U4" s="1">
        <v>288436273913</v>
      </c>
      <c r="V4" s="1">
        <v>288436273913</v>
      </c>
      <c r="W4" s="1">
        <v>0</v>
      </c>
      <c r="X4" s="1">
        <v>288436273913</v>
      </c>
      <c r="Y4" s="1">
        <v>100</v>
      </c>
      <c r="Z4" s="1">
        <v>288436273913</v>
      </c>
      <c r="AA4" s="1">
        <v>100</v>
      </c>
      <c r="AB4" s="1">
        <v>0</v>
      </c>
      <c r="AC4" s="1">
        <v>288436273913</v>
      </c>
    </row>
    <row r="5" spans="1:29" hidden="1" x14ac:dyDescent="0.35">
      <c r="A5">
        <v>2023</v>
      </c>
      <c r="B5">
        <v>100</v>
      </c>
      <c r="C5" t="str">
        <f t="shared" si="2"/>
        <v>5 SECRETARIA GENERAL</v>
      </c>
      <c r="D5" t="str">
        <f>"05"</f>
        <v>05</v>
      </c>
      <c r="E5" t="s">
        <v>245</v>
      </c>
      <c r="F5" t="s">
        <v>266</v>
      </c>
      <c r="G5" s="2">
        <f t="shared" si="3"/>
        <v>2021130010196</v>
      </c>
      <c r="H5" t="str">
        <f>"180"</f>
        <v>180</v>
      </c>
      <c r="I5" t="s">
        <v>310</v>
      </c>
      <c r="J5" t="s">
        <v>26</v>
      </c>
      <c r="K5" t="s">
        <v>27</v>
      </c>
      <c r="L5" t="str">
        <f>+VLOOKUP(G5,Hoja2!$A:$B,2,FALSE)</f>
        <v>ADMINISTRACION DEL FONDO DE SOLIDARIDAD Y REDISTRIBUCION DEL INGRESOS PARA LOS SERVICIOS PUBLICOS DOMICILIARIOS DE ACUEDUCTO, ALCANTARILLADO Y ASEO EN EL DISTRITO DE CARTAGENA DE INDIAS</v>
      </c>
      <c r="M5" t="str">
        <f t="shared" si="4"/>
        <v>2021130010196 ADMINISTRACION DEL FONDO DE SOLIDARIDAD Y REDISTRIBUCION DEL INGRESOS PARA LOS SERVICIOS PUBLICOS DOMICILIARIOS DE ACUEDUCTO, ALCANTARILLADO Y ASEO EN EL DISTRITO DE CARTAGENA DE INDIAS</v>
      </c>
      <c r="N5" t="str">
        <f>+VLOOKUP(G5,Hoja1!$D:$G,2,FALSE)</f>
        <v>07. PILAR CARTAGENA RESILIENTE</v>
      </c>
      <c r="O5" t="str">
        <f>+VLOOKUP(G5,Hoja1!$D:$G,3,FALSE)</f>
        <v>7.6 LÍNEA ESTRATÉGICA SERVICIOS PÚBLICOS BÁSICOS DEL DISTRITO DE CARTAGENA DE INDIAS: “TODOS CON TODO”</v>
      </c>
      <c r="P5" t="str">
        <f>+VLOOKUP(G5,Hoja1!$D:$G,4,FALSE)</f>
        <v>7.6.1 DE AHORRO Y USO EFICIENTE DE LOS SERVICIOS PÚBLICOS, "AGUA Y SANEAMIENTO BÁSICO PARA TODOS"</v>
      </c>
      <c r="Q5" t="str">
        <f t="shared" si="0"/>
        <v>06</v>
      </c>
      <c r="R5" t="str">
        <f t="shared" si="1"/>
        <v>00</v>
      </c>
      <c r="S5" s="1">
        <v>84153724369</v>
      </c>
      <c r="T5" s="1">
        <v>0</v>
      </c>
      <c r="U5" s="1">
        <v>84153724369</v>
      </c>
      <c r="V5" s="1">
        <v>82935450196</v>
      </c>
      <c r="W5" s="1">
        <v>1218274173</v>
      </c>
      <c r="X5" s="1">
        <v>82935450196</v>
      </c>
      <c r="Y5" s="1">
        <v>98.55</v>
      </c>
      <c r="Z5" s="1">
        <v>82267521461</v>
      </c>
      <c r="AA5" s="1">
        <v>97.76</v>
      </c>
      <c r="AB5" s="1">
        <v>1218274173</v>
      </c>
      <c r="AC5" s="1">
        <v>82267521461</v>
      </c>
    </row>
    <row r="6" spans="1:29" x14ac:dyDescent="0.35">
      <c r="A6">
        <v>2023</v>
      </c>
      <c r="B6">
        <v>100</v>
      </c>
      <c r="C6" t="str">
        <f t="shared" si="2"/>
        <v>7 SECRETARIA DE EDUCACION</v>
      </c>
      <c r="D6" t="str">
        <f>"07"</f>
        <v>07</v>
      </c>
      <c r="E6" t="s">
        <v>347</v>
      </c>
      <c r="F6" t="s">
        <v>372</v>
      </c>
      <c r="G6" s="2">
        <f t="shared" si="3"/>
        <v>2020130010065</v>
      </c>
      <c r="H6" t="str">
        <f>"071"</f>
        <v>071</v>
      </c>
      <c r="I6" t="s">
        <v>404</v>
      </c>
      <c r="J6" t="s">
        <v>26</v>
      </c>
      <c r="K6" t="s">
        <v>27</v>
      </c>
      <c r="L6" t="str">
        <f>+VLOOKUP(G6,Hoja2!$A:$B,2,FALSE)</f>
        <v>IMPLEMENTACION DE LA ESTRATEGIA ESCUELA DINAMICA: LLEGO Y ME QUEDO EN LA ESCUELA EN EL DISTRITO DE  CARTAGENA DE INDIAS</v>
      </c>
      <c r="M6" t="str">
        <f t="shared" si="4"/>
        <v>2020130010065 IMPLEMENTACION DE LA ESTRATEGIA ESCUELA DINAMICA: LLEGO Y ME QUEDO EN LA ESCUELA EN EL DISTRITO DE  CARTAGENA DE INDIAS</v>
      </c>
      <c r="N6" t="str">
        <f>+VLOOKUP(G6,Hoja1!$D:$G,2,FALSE)</f>
        <v>08. PILAR CARTAGENA INCLUYENTE</v>
      </c>
      <c r="O6" t="str">
        <f>+VLOOKUP(G6,Hoja1!$D:$G,3,FALSE)</f>
        <v>8.2 LÍNEA ESTRATEGICA DE EDUCACION: CULTURA DE LA FORMACION "CON LA EDUCACION PARA TODOS Y TODAS SALVAMOS JUNTOS A CARTAGENA"</v>
      </c>
      <c r="P6" t="str">
        <f>+VLOOKUP(G6,Hoja1!$D:$G,4,FALSE)</f>
        <v>8.2.1 PROGRAMA: ACOGIDA “ATENCIÓN A POBLACIONES Y ESTRATEGIAS DE ACCESO Y PERMANENCIA”</v>
      </c>
      <c r="Q6" t="str">
        <f t="shared" si="0"/>
        <v>06</v>
      </c>
      <c r="R6" t="str">
        <f t="shared" si="1"/>
        <v>00</v>
      </c>
      <c r="S6" s="1">
        <v>76899939152</v>
      </c>
      <c r="T6" s="1">
        <v>6019533769</v>
      </c>
      <c r="U6" s="1">
        <v>82919472921</v>
      </c>
      <c r="V6" s="1">
        <v>82452992434</v>
      </c>
      <c r="W6" s="1">
        <v>466480487</v>
      </c>
      <c r="X6" s="1">
        <v>82452992434</v>
      </c>
      <c r="Y6" s="1">
        <v>99.44</v>
      </c>
      <c r="Z6" s="1">
        <v>82452992434</v>
      </c>
      <c r="AA6" s="1">
        <v>99.44</v>
      </c>
      <c r="AB6" s="1">
        <v>466480487</v>
      </c>
      <c r="AC6" s="1">
        <v>82452992434</v>
      </c>
    </row>
    <row r="7" spans="1:29" x14ac:dyDescent="0.35">
      <c r="A7">
        <v>2023</v>
      </c>
      <c r="B7">
        <v>100</v>
      </c>
      <c r="C7" t="str">
        <f t="shared" si="2"/>
        <v>7 SECRETARIA DE EDUCACION</v>
      </c>
      <c r="D7" t="str">
        <f>"07"</f>
        <v>07</v>
      </c>
      <c r="E7" t="s">
        <v>347</v>
      </c>
      <c r="F7" t="s">
        <v>370</v>
      </c>
      <c r="G7" s="2">
        <f t="shared" si="3"/>
        <v>2020130010057</v>
      </c>
      <c r="H7" t="str">
        <f>"001"</f>
        <v>001</v>
      </c>
      <c r="I7" t="s">
        <v>49</v>
      </c>
      <c r="J7" t="s">
        <v>26</v>
      </c>
      <c r="K7" t="s">
        <v>27</v>
      </c>
      <c r="L7" t="str">
        <f>+VLOOKUP(G7,Hoja2!$A:$B,2,FALSE)</f>
        <v>OPTIMIZACION DE LA OPERACION DE LAS INSTITUCIONES EDUCATIVAS OFICIALES DEL DISTRITO DE   CARTAGENA DE INDIAS</v>
      </c>
      <c r="M7" t="str">
        <f t="shared" si="4"/>
        <v>2020130010057 OPTIMIZACION DE LA OPERACION DE LAS INSTITUCIONES EDUCATIVAS OFICIALES DEL DISTRITO DE   CARTAGENA DE INDIAS</v>
      </c>
      <c r="N7" t="str">
        <f>+VLOOKUP(G7,Hoja1!$D:$G,2,FALSE)</f>
        <v>08. PILAR CARTAGENA INCLUYENTE</v>
      </c>
      <c r="O7" t="str">
        <f>+VLOOKUP(G7,Hoja1!$D:$G,3,FALSE)</f>
        <v>8.2 LÍNEA ESTRATEGICA DE EDUCACION: CULTURA DE LA FORMACION "CON LA EDUCACION PARA TODOS Y TODAS SALVAMOS JUNTOS A CARTAGENA"</v>
      </c>
      <c r="P7" t="str">
        <f>+VLOOKUP(G7,Hoja1!$D:$G,4,FALSE)</f>
        <v>8.2.1 PROGRAMA: ACOGIDA “ATENCIÓN A POBLACIONES Y ESTRATEGIAS DE ACCESO Y PERMANENCIA”</v>
      </c>
      <c r="Q7" t="str">
        <f t="shared" si="0"/>
        <v>06</v>
      </c>
      <c r="R7" t="str">
        <f t="shared" si="1"/>
        <v>00</v>
      </c>
      <c r="S7" s="1">
        <v>67797791725</v>
      </c>
      <c r="T7" s="1">
        <v>-2865950153.3800001</v>
      </c>
      <c r="U7" s="1">
        <v>64931841571.620003</v>
      </c>
      <c r="V7" s="1">
        <v>64931841571.620003</v>
      </c>
      <c r="W7" s="1">
        <v>0</v>
      </c>
      <c r="X7" s="1">
        <v>64931841571.620003</v>
      </c>
      <c r="Y7" s="1">
        <v>100</v>
      </c>
      <c r="Z7" s="1">
        <v>56583782434.709999</v>
      </c>
      <c r="AA7" s="1">
        <v>87.14</v>
      </c>
      <c r="AB7" s="1">
        <v>0</v>
      </c>
      <c r="AC7" s="1">
        <v>56390793253.970001</v>
      </c>
    </row>
    <row r="8" spans="1:29" hidden="1" x14ac:dyDescent="0.35">
      <c r="A8">
        <v>2023</v>
      </c>
      <c r="B8">
        <v>100</v>
      </c>
      <c r="C8" t="str">
        <f t="shared" si="2"/>
        <v>5 SECRETARIA GENERAL</v>
      </c>
      <c r="D8" t="str">
        <f>"05"</f>
        <v>05</v>
      </c>
      <c r="E8" t="s">
        <v>245</v>
      </c>
      <c r="F8" t="s">
        <v>305</v>
      </c>
      <c r="G8" s="2">
        <f t="shared" si="3"/>
        <v>2021130010195</v>
      </c>
      <c r="H8" t="str">
        <f>"121"</f>
        <v>121</v>
      </c>
      <c r="I8" t="s">
        <v>306</v>
      </c>
      <c r="J8" t="s">
        <v>26</v>
      </c>
      <c r="K8" t="s">
        <v>27</v>
      </c>
      <c r="L8" t="str">
        <f>+VLOOKUP(G8,Hoja2!$A:$B,2,FALSE)</f>
        <v xml:space="preserve">IMPLEMENTACION DE LA OPTIMIZACION DEL SERVICIO DE ALUMBRADO PUBLICO Y EL SUMINISTRO DE ENERGIA PARA EL SISTEMA, EN EL DISTRITO DE CARTAGENA DE INDIAS </v>
      </c>
      <c r="M8" t="str">
        <f t="shared" si="4"/>
        <v xml:space="preserve">2021130010195 IMPLEMENTACION DE LA OPTIMIZACION DEL SERVICIO DE ALUMBRADO PUBLICO Y EL SUMINISTRO DE ENERGIA PARA EL SISTEMA, EN EL DISTRITO DE CARTAGENA DE INDIAS </v>
      </c>
      <c r="N8" t="str">
        <f>+VLOOKUP(G8,Hoja1!$D:$G,2,FALSE)</f>
        <v>07. PILAR CARTAGENA RESILIENTE</v>
      </c>
      <c r="O8" t="str">
        <f>+VLOOKUP(G8,Hoja1!$D:$G,3,FALSE)</f>
        <v>7.6 LÍNEA ESTRATÉGICA SERVICIOS PÚBLICOS BÁSICOS DEL DISTRITO DE CARTAGENA DE INDIAS: “TODOS CON TODO”</v>
      </c>
      <c r="P8" t="str">
        <f>+VLOOKUP(G8,Hoja1!$D:$G,4,FALSE)</f>
        <v>7.6.2 ENERGÍA ASEQUIBLE, CONFIABLE SOSTENIBLE Y MODERNA PARA TODOS.</v>
      </c>
      <c r="Q8" t="str">
        <f t="shared" si="0"/>
        <v>06</v>
      </c>
      <c r="R8" t="str">
        <f t="shared" si="1"/>
        <v>00</v>
      </c>
      <c r="S8" s="1">
        <v>67546852263</v>
      </c>
      <c r="T8" s="1">
        <v>0</v>
      </c>
      <c r="U8" s="1">
        <v>67546852263</v>
      </c>
      <c r="V8" s="1">
        <v>60419022115</v>
      </c>
      <c r="W8" s="1">
        <v>7127830148</v>
      </c>
      <c r="X8" s="1">
        <v>60414970243</v>
      </c>
      <c r="Y8" s="1">
        <v>89.44</v>
      </c>
      <c r="Z8" s="1">
        <v>51594799320.639999</v>
      </c>
      <c r="AA8" s="1">
        <v>76.38</v>
      </c>
      <c r="AB8" s="1">
        <v>7131882020</v>
      </c>
      <c r="AC8" s="1">
        <v>51594799320.639999</v>
      </c>
    </row>
    <row r="9" spans="1:29" x14ac:dyDescent="0.35">
      <c r="A9">
        <v>2023</v>
      </c>
      <c r="B9">
        <v>100</v>
      </c>
      <c r="C9" t="str">
        <f t="shared" si="2"/>
        <v>7 SECRETARIA DE EDUCACION</v>
      </c>
      <c r="D9" t="str">
        <f>"07"</f>
        <v>07</v>
      </c>
      <c r="E9" t="s">
        <v>347</v>
      </c>
      <c r="F9" t="s">
        <v>368</v>
      </c>
      <c r="G9" s="2">
        <f t="shared" si="3"/>
        <v>2020130010195</v>
      </c>
      <c r="H9" t="str">
        <f>"001"</f>
        <v>001</v>
      </c>
      <c r="I9" t="s">
        <v>49</v>
      </c>
      <c r="J9" t="s">
        <v>26</v>
      </c>
      <c r="K9" t="s">
        <v>27</v>
      </c>
      <c r="L9" t="str">
        <f>+VLOOKUP(G9,Hoja2!$A:$B,2,FALSE)</f>
        <v xml:space="preserve">IMPLEMENTACION DE LA ESTRATEGIA PERMANECER: ME ALIMENTO Y APRENDO ALIMENTACION ESCOLAR EN  CARTAGENA DE INDIAS </v>
      </c>
      <c r="M9" t="str">
        <f t="shared" si="4"/>
        <v xml:space="preserve">2020130010195 IMPLEMENTACION DE LA ESTRATEGIA PERMANECER: ME ALIMENTO Y APRENDO ALIMENTACION ESCOLAR EN  CARTAGENA DE INDIAS </v>
      </c>
      <c r="N9" t="str">
        <f>+VLOOKUP(G9,Hoja1!$D:$G,2,FALSE)</f>
        <v>08. PILAR CARTAGENA INCLUYENTE</v>
      </c>
      <c r="O9" t="str">
        <f>+VLOOKUP(G9,Hoja1!$D:$G,3,FALSE)</f>
        <v>8.2 LÍNEA ESTRATEGICA DE EDUCACION: CULTURA DE LA FORMACION "CON LA EDUCACION PARA TODOS Y TODAS SALVAMOS JUNTOS A CARTAGENA"</v>
      </c>
      <c r="P9" t="str">
        <f>+VLOOKUP(G9,Hoja1!$D:$G,4,FALSE)</f>
        <v>8.2.1 PROGRAMA: ACOGIDA “ATENCIÓN A POBLACIONES Y ESTRATEGIAS DE ACCESO Y PERMANENCIA”</v>
      </c>
      <c r="Q9" t="str">
        <f t="shared" si="0"/>
        <v>06</v>
      </c>
      <c r="R9" t="str">
        <f t="shared" si="1"/>
        <v>00</v>
      </c>
      <c r="S9" s="1">
        <v>36557279364</v>
      </c>
      <c r="T9" s="1">
        <v>0</v>
      </c>
      <c r="U9" s="1">
        <v>36557279364</v>
      </c>
      <c r="V9" s="1">
        <v>36557279364</v>
      </c>
      <c r="W9" s="1">
        <v>0</v>
      </c>
      <c r="X9" s="1">
        <v>36541422604</v>
      </c>
      <c r="Y9" s="1">
        <v>99.96</v>
      </c>
      <c r="Z9" s="1">
        <v>36513161958.629997</v>
      </c>
      <c r="AA9" s="1">
        <v>99.88</v>
      </c>
      <c r="AB9" s="1">
        <v>15856760</v>
      </c>
      <c r="AC9" s="1">
        <v>36449844040.629997</v>
      </c>
    </row>
    <row r="10" spans="1:29" hidden="1" x14ac:dyDescent="0.35">
      <c r="A10">
        <v>2023</v>
      </c>
      <c r="B10">
        <v>100</v>
      </c>
      <c r="C10" t="str">
        <f t="shared" si="2"/>
        <v>5 SECRETARIA GENERAL</v>
      </c>
      <c r="D10" t="str">
        <f>"05"</f>
        <v>05</v>
      </c>
      <c r="E10" t="s">
        <v>245</v>
      </c>
      <c r="F10" t="s">
        <v>266</v>
      </c>
      <c r="G10" s="2">
        <f t="shared" si="3"/>
        <v>2021130010196</v>
      </c>
      <c r="H10" t="str">
        <f>"055"</f>
        <v>055</v>
      </c>
      <c r="I10" t="s">
        <v>300</v>
      </c>
      <c r="J10" t="s">
        <v>26</v>
      </c>
      <c r="K10" t="s">
        <v>27</v>
      </c>
      <c r="L10" t="str">
        <f>+VLOOKUP(G10,Hoja2!$A:$B,2,FALSE)</f>
        <v>ADMINISTRACION DEL FONDO DE SOLIDARIDAD Y REDISTRIBUCION DEL INGRESOS PARA LOS SERVICIOS PUBLICOS DOMICILIARIOS DE ACUEDUCTO, ALCANTARILLADO Y ASEO EN EL DISTRITO DE CARTAGENA DE INDIAS</v>
      </c>
      <c r="M10" t="str">
        <f t="shared" si="4"/>
        <v>2021130010196 ADMINISTRACION DEL FONDO DE SOLIDARIDAD Y REDISTRIBUCION DEL INGRESOS PARA LOS SERVICIOS PUBLICOS DOMICILIARIOS DE ACUEDUCTO, ALCANTARILLADO Y ASEO EN EL DISTRITO DE CARTAGENA DE INDIAS</v>
      </c>
      <c r="N10" t="str">
        <f>+VLOOKUP(G10,Hoja1!$D:$G,2,FALSE)</f>
        <v>07. PILAR CARTAGENA RESILIENTE</v>
      </c>
      <c r="O10" t="str">
        <f>+VLOOKUP(G10,Hoja1!$D:$G,3,FALSE)</f>
        <v>7.6 LÍNEA ESTRATÉGICA SERVICIOS PÚBLICOS BÁSICOS DEL DISTRITO DE CARTAGENA DE INDIAS: “TODOS CON TODO”</v>
      </c>
      <c r="P10" t="str">
        <f>+VLOOKUP(G10,Hoja1!$D:$G,4,FALSE)</f>
        <v>7.6.1 DE AHORRO Y USO EFICIENTE DE LOS SERVICIOS PÚBLICOS, "AGUA Y SANEAMIENTO BÁSICO PARA TODOS"</v>
      </c>
      <c r="Q10" t="str">
        <f t="shared" si="0"/>
        <v>06</v>
      </c>
      <c r="R10" t="str">
        <f t="shared" si="1"/>
        <v>00</v>
      </c>
      <c r="S10" s="1">
        <v>30218854950</v>
      </c>
      <c r="T10" s="1">
        <v>702789130</v>
      </c>
      <c r="U10" s="1">
        <v>30921644080</v>
      </c>
      <c r="V10" s="1">
        <v>29672371906</v>
      </c>
      <c r="W10" s="1">
        <v>1249272174</v>
      </c>
      <c r="X10" s="1">
        <v>29672371906</v>
      </c>
      <c r="Y10" s="1">
        <v>95.96</v>
      </c>
      <c r="Z10" s="1">
        <v>27455880544</v>
      </c>
      <c r="AA10" s="1">
        <v>88.79</v>
      </c>
      <c r="AB10" s="1">
        <v>1249272174</v>
      </c>
      <c r="AC10" s="1">
        <v>27455880544</v>
      </c>
    </row>
    <row r="11" spans="1:29" hidden="1" x14ac:dyDescent="0.35">
      <c r="A11">
        <v>2023</v>
      </c>
      <c r="B11">
        <v>100</v>
      </c>
      <c r="C11" t="str">
        <f t="shared" si="2"/>
        <v>6 SECRETARIA DE INFRAESTRUCTURA</v>
      </c>
      <c r="D11" t="str">
        <f>"06"</f>
        <v>06</v>
      </c>
      <c r="E11" t="s">
        <v>326</v>
      </c>
      <c r="F11" t="s">
        <v>338</v>
      </c>
      <c r="G11" s="2">
        <f t="shared" si="3"/>
        <v>2021130010155</v>
      </c>
      <c r="H11" t="str">
        <f>"183"</f>
        <v>183</v>
      </c>
      <c r="I11" t="s">
        <v>339</v>
      </c>
      <c r="J11" t="s">
        <v>26</v>
      </c>
      <c r="K11" t="s">
        <v>27</v>
      </c>
      <c r="L11" t="str">
        <f>+VLOOKUP(G11,Hoja2!$A:$B,2,FALSE)</f>
        <v>ESTUDIOS Y DISE?OS, CONSTRUCCION, MEJORAMIENTO Y REHABILITACION DE VIAS PARA EL TRANSPORTE Y LA MOVILIDAD EN EL DISTRITO DE CARTAGENA DE INDIAS</v>
      </c>
      <c r="M11" t="str">
        <f t="shared" si="4"/>
        <v>2021130010155 ESTUDIOS Y DISE?OS, CONSTRUCCION, MEJORAMIENTO Y REHABILITACION DE VIAS PARA EL TRANSPORTE Y LA MOVILIDAD EN EL DISTRITO DE CARTAGENA DE INDIAS</v>
      </c>
      <c r="N11" t="str">
        <f>+VLOOKUP(G11,Hoja1!$D:$G,2,FALSE)</f>
        <v>07. PILAR CARTAGENA RESILIENTE</v>
      </c>
      <c r="O11" t="str">
        <f>+VLOOKUP(G11,Hoja1!$D:$G,3,FALSE)</f>
        <v>7.3 LÍNEA ESTRATÉGICA DESARROLLO URBANO</v>
      </c>
      <c r="P11" t="str">
        <f>+VLOOKUP(G11,Hoja1!$D:$G,4,FALSE)</f>
        <v xml:space="preserve">7.3.1 CARTAGENA SE MUEVE </v>
      </c>
      <c r="Q11" t="str">
        <f t="shared" si="0"/>
        <v>06</v>
      </c>
      <c r="R11" t="str">
        <f t="shared" si="1"/>
        <v>00</v>
      </c>
      <c r="S11" s="1">
        <v>24000000000</v>
      </c>
      <c r="T11" s="1">
        <v>0</v>
      </c>
      <c r="U11" s="1">
        <v>24000000000</v>
      </c>
      <c r="V11" s="1">
        <v>23052950122.259998</v>
      </c>
      <c r="W11" s="1">
        <v>947049877.74000001</v>
      </c>
      <c r="X11" s="1">
        <v>22746622350</v>
      </c>
      <c r="Y11" s="1">
        <v>94.78</v>
      </c>
      <c r="Z11" s="1">
        <v>1793293781.05</v>
      </c>
      <c r="AA11" s="1">
        <v>7.47</v>
      </c>
      <c r="AB11" s="1">
        <v>1253377650</v>
      </c>
      <c r="AC11" s="1">
        <v>1490932491.9300001</v>
      </c>
    </row>
    <row r="12" spans="1:29" hidden="1" x14ac:dyDescent="0.35">
      <c r="A12">
        <v>2023</v>
      </c>
      <c r="B12">
        <v>100</v>
      </c>
      <c r="C12" t="str">
        <f t="shared" si="2"/>
        <v>1 DESPACHO DEL ALCALDE</v>
      </c>
      <c r="D12" t="str">
        <f>"01"</f>
        <v>01</v>
      </c>
      <c r="E12" t="s">
        <v>23</v>
      </c>
      <c r="F12" t="s">
        <v>48</v>
      </c>
      <c r="G12" s="2">
        <f t="shared" si="3"/>
        <v>2020130010075</v>
      </c>
      <c r="H12" t="str">
        <f>"019"</f>
        <v>019</v>
      </c>
      <c r="I12" t="s">
        <v>81</v>
      </c>
      <c r="J12" t="s">
        <v>26</v>
      </c>
      <c r="K12" t="s">
        <v>27</v>
      </c>
      <c r="L12" t="str">
        <f>+VLOOKUP(G12,Hoja2!$A:$B,2,FALSE)</f>
        <v>FORTALECIMIENTO OPERACIONAL DEL SISTEMA INTEGRADO DE TRANSPORTE MASIVO DE CARTAGENA DE INDIAS  TRANSCARIBE  CARTAGENA DE INDIAS</v>
      </c>
      <c r="M12" t="str">
        <f t="shared" si="4"/>
        <v>2020130010075 FORTALECIMIENTO OPERACIONAL DEL SISTEMA INTEGRADO DE TRANSPORTE MASIVO DE CARTAGENA DE INDIAS  TRANSCARIBE  CARTAGENA DE INDIAS</v>
      </c>
      <c r="N12" t="str">
        <f>+VLOOKUP(G12,Hoja1!$D:$G,2,FALSE)</f>
        <v>07. PILAR CARTAGENA RESILIENTE</v>
      </c>
      <c r="O12" t="str">
        <f>+VLOOKUP(G12,Hoja1!$D:$G,3,FALSE)</f>
        <v>7.2 LÍNEA ESTRATÉGICA ESPACIO PÚBLICO, MOVILIDAD Y TRANSPORTE RESILIENTE</v>
      </c>
      <c r="P12" t="str">
        <f>+VLOOKUP(G12,Hoja1!$D:$G,4,FALSE)</f>
        <v>7.2.5 TRANSPORTE PARA TODOS</v>
      </c>
      <c r="Q12" t="str">
        <f t="shared" si="0"/>
        <v>06</v>
      </c>
      <c r="R12" t="str">
        <f t="shared" si="1"/>
        <v>00</v>
      </c>
      <c r="S12" s="1">
        <v>23884646510</v>
      </c>
      <c r="T12" s="1">
        <v>0</v>
      </c>
      <c r="U12" s="1">
        <v>23884646510</v>
      </c>
      <c r="V12" s="1">
        <v>23884646510</v>
      </c>
      <c r="W12" s="1">
        <v>0</v>
      </c>
      <c r="X12" s="1">
        <v>23884646510</v>
      </c>
      <c r="Y12" s="1">
        <v>100</v>
      </c>
      <c r="Z12" s="1">
        <v>23449241500</v>
      </c>
      <c r="AA12" s="1">
        <v>98.18</v>
      </c>
      <c r="AB12" s="1">
        <v>0</v>
      </c>
      <c r="AC12" s="1">
        <v>23449241500</v>
      </c>
    </row>
    <row r="13" spans="1:29" hidden="1" x14ac:dyDescent="0.35">
      <c r="A13">
        <v>2023</v>
      </c>
      <c r="B13">
        <v>100</v>
      </c>
      <c r="C13" t="str">
        <f t="shared" si="2"/>
        <v>10 DEPARTAMENTO ADMINISTRATIVO DE SALUD</v>
      </c>
      <c r="D13" t="str">
        <f>"10"</f>
        <v>10</v>
      </c>
      <c r="E13" t="s">
        <v>535</v>
      </c>
      <c r="F13" t="s">
        <v>549</v>
      </c>
      <c r="G13" s="2">
        <f t="shared" si="3"/>
        <v>2021130010153</v>
      </c>
      <c r="H13" t="str">
        <f>"001"</f>
        <v>001</v>
      </c>
      <c r="I13" t="s">
        <v>49</v>
      </c>
      <c r="J13" t="s">
        <v>26</v>
      </c>
      <c r="K13" t="s">
        <v>27</v>
      </c>
      <c r="L13" t="str">
        <f>+VLOOKUP(G13,Hoja2!$A:$B,2,FALSE)</f>
        <v>FORTALECIMIENTO DE LA CALIDAD DE LA ATENCION EN SALUD  PARA LA POBLACION POBRE NO ASEGURADA RESIDENTE  EN EL DISTRITO DE CARTAGENA DE INDIAS</v>
      </c>
      <c r="M13" t="str">
        <f t="shared" si="4"/>
        <v>2021130010153 FORTALECIMIENTO DE LA CALIDAD DE LA ATENCION EN SALUD  PARA LA POBLACION POBRE NO ASEGURADA RESIDENTE  EN EL DISTRITO DE CARTAGENA DE INDIAS</v>
      </c>
      <c r="N13" t="str">
        <f>+VLOOKUP(G13,Hoja1!$D:$G,2,FALSE)</f>
        <v>08. PILAR CARTAGENA INCLUYENTE</v>
      </c>
      <c r="O13" t="str">
        <f>+VLOOKUP(G13,Hoja1!$D:$G,3,FALSE)</f>
        <v>8.3 LÍNEA ESTRATÉGICA SALUD PARA TODOS</v>
      </c>
      <c r="P13" t="str">
        <f>+VLOOKUP(G13,Hoja1!$D:$G,4,FALSE)</f>
        <v>8.3.1 PROGRAMA: FORTALECIMIENTO DE LA AUTORIDAD SANITARIA</v>
      </c>
      <c r="Q13" t="str">
        <f t="shared" si="0"/>
        <v>06</v>
      </c>
      <c r="R13" t="str">
        <f t="shared" si="1"/>
        <v>00</v>
      </c>
      <c r="S13" s="1">
        <v>22541843874</v>
      </c>
      <c r="T13" s="1">
        <v>0</v>
      </c>
      <c r="U13" s="1">
        <v>22541843874</v>
      </c>
      <c r="V13" s="1">
        <v>22521843873.77</v>
      </c>
      <c r="W13" s="1">
        <v>20000000.23</v>
      </c>
      <c r="X13" s="1">
        <v>22510777451.77</v>
      </c>
      <c r="Y13" s="1">
        <v>99.86</v>
      </c>
      <c r="Z13" s="1">
        <v>18282002369.419998</v>
      </c>
      <c r="AA13" s="1">
        <v>81.099999999999994</v>
      </c>
      <c r="AB13" s="1">
        <v>31066422.23</v>
      </c>
      <c r="AC13" s="1">
        <v>17328331797.77</v>
      </c>
    </row>
    <row r="14" spans="1:29" hidden="1" x14ac:dyDescent="0.35">
      <c r="A14">
        <v>2023</v>
      </c>
      <c r="B14">
        <v>100</v>
      </c>
      <c r="C14" t="str">
        <f t="shared" si="2"/>
        <v>6 SECRETARIA DE INFRAESTRUCTURA</v>
      </c>
      <c r="D14" t="str">
        <f>"06"</f>
        <v>06</v>
      </c>
      <c r="E14" t="s">
        <v>326</v>
      </c>
      <c r="F14" t="s">
        <v>338</v>
      </c>
      <c r="G14" s="2">
        <f t="shared" si="3"/>
        <v>2021130010155</v>
      </c>
      <c r="H14" t="str">
        <f>"001"</f>
        <v>001</v>
      </c>
      <c r="I14" t="s">
        <v>49</v>
      </c>
      <c r="J14" t="s">
        <v>26</v>
      </c>
      <c r="K14" t="s">
        <v>27</v>
      </c>
      <c r="L14" t="str">
        <f>+VLOOKUP(G14,Hoja2!$A:$B,2,FALSE)</f>
        <v>ESTUDIOS Y DISE?OS, CONSTRUCCION, MEJORAMIENTO Y REHABILITACION DE VIAS PARA EL TRANSPORTE Y LA MOVILIDAD EN EL DISTRITO DE CARTAGENA DE INDIAS</v>
      </c>
      <c r="M14" t="str">
        <f t="shared" si="4"/>
        <v>2021130010155 ESTUDIOS Y DISE?OS, CONSTRUCCION, MEJORAMIENTO Y REHABILITACION DE VIAS PARA EL TRANSPORTE Y LA MOVILIDAD EN EL DISTRITO DE CARTAGENA DE INDIAS</v>
      </c>
      <c r="N14" t="str">
        <f>+VLOOKUP(G14,Hoja1!$D:$G,2,FALSE)</f>
        <v>07. PILAR CARTAGENA RESILIENTE</v>
      </c>
      <c r="O14" t="str">
        <f>+VLOOKUP(G14,Hoja1!$D:$G,3,FALSE)</f>
        <v>7.3 LÍNEA ESTRATÉGICA DESARROLLO URBANO</v>
      </c>
      <c r="P14" t="str">
        <f>+VLOOKUP(G14,Hoja1!$D:$G,4,FALSE)</f>
        <v xml:space="preserve">7.3.1 CARTAGENA SE MUEVE </v>
      </c>
      <c r="Q14" t="str">
        <f t="shared" si="0"/>
        <v>06</v>
      </c>
      <c r="R14" t="str">
        <f t="shared" si="1"/>
        <v>00</v>
      </c>
      <c r="S14" s="1">
        <v>16891695333</v>
      </c>
      <c r="T14" s="1">
        <v>0</v>
      </c>
      <c r="U14" s="1">
        <v>16891695333</v>
      </c>
      <c r="V14" s="1">
        <v>16891695333</v>
      </c>
      <c r="W14" s="1">
        <v>0</v>
      </c>
      <c r="X14" s="1">
        <v>16855846692.98</v>
      </c>
      <c r="Y14" s="1">
        <v>99.79</v>
      </c>
      <c r="Z14" s="1">
        <v>2610751263.8299999</v>
      </c>
      <c r="AA14" s="1">
        <v>15.46</v>
      </c>
      <c r="AB14" s="1">
        <v>35848640.020000003</v>
      </c>
      <c r="AC14" s="1">
        <v>2286214030.23</v>
      </c>
    </row>
    <row r="15" spans="1:29" hidden="1" x14ac:dyDescent="0.35">
      <c r="A15">
        <v>2023</v>
      </c>
      <c r="B15">
        <v>100</v>
      </c>
      <c r="C15" t="str">
        <f t="shared" si="2"/>
        <v>10 DEPARTAMENTO ADMINISTRATIVO DE SALUD</v>
      </c>
      <c r="D15" t="str">
        <f>"10"</f>
        <v>10</v>
      </c>
      <c r="E15" t="s">
        <v>535</v>
      </c>
      <c r="F15" t="s">
        <v>550</v>
      </c>
      <c r="G15" s="2">
        <f t="shared" si="3"/>
        <v>2021130010156</v>
      </c>
      <c r="H15" t="str">
        <f>"015"</f>
        <v>015</v>
      </c>
      <c r="I15" t="s">
        <v>622</v>
      </c>
      <c r="J15" t="s">
        <v>26</v>
      </c>
      <c r="K15" t="s">
        <v>27</v>
      </c>
      <c r="L15" t="str">
        <f>+VLOOKUP(G15,Hoja2!$A:$B,2,FALSE)</f>
        <v>AMPLIACION Y CONTINUIDAD DE LA AFILIACION AL REGIMEN SUBSIDIADO EN SALUD EN EL DISTRITO DE  CARTAGENA DE INDIAS</v>
      </c>
      <c r="M15" t="str">
        <f t="shared" si="4"/>
        <v>2021130010156 AMPLIACION Y CONTINUIDAD DE LA AFILIACION AL REGIMEN SUBSIDIADO EN SALUD EN EL DISTRITO DE  CARTAGENA DE INDIAS</v>
      </c>
      <c r="N15" t="str">
        <f>+VLOOKUP(G15,Hoja1!$D:$G,2,FALSE)</f>
        <v>08. PILAR CARTAGENA INCLUYENTE</v>
      </c>
      <c r="O15" t="str">
        <f>+VLOOKUP(G15,Hoja1!$D:$G,3,FALSE)</f>
        <v>8.3 LÍNEA ESTRATÉGICA SALUD PARA TODOS</v>
      </c>
      <c r="P15" t="str">
        <f>+VLOOKUP(G15,Hoja1!$D:$G,4,FALSE)</f>
        <v>8.3.1 PROGRAMA: FORTALECIMIENTO DE LA AUTORIDAD SANITARIA</v>
      </c>
      <c r="Q15" t="str">
        <f t="shared" si="0"/>
        <v>06</v>
      </c>
      <c r="R15" t="str">
        <f t="shared" si="1"/>
        <v>00</v>
      </c>
      <c r="S15" s="1">
        <v>12933675500</v>
      </c>
      <c r="T15" s="1">
        <v>747327635</v>
      </c>
      <c r="U15" s="1">
        <v>13681003135</v>
      </c>
      <c r="V15" s="1">
        <v>13581082374</v>
      </c>
      <c r="W15" s="1">
        <v>99920761</v>
      </c>
      <c r="X15" s="1">
        <v>13581082374</v>
      </c>
      <c r="Y15" s="1">
        <v>99.27</v>
      </c>
      <c r="Z15" s="1">
        <v>13581082374</v>
      </c>
      <c r="AA15" s="1">
        <v>99.27</v>
      </c>
      <c r="AB15" s="1">
        <v>99920761</v>
      </c>
      <c r="AC15" s="1">
        <v>13581082374</v>
      </c>
    </row>
    <row r="16" spans="1:29" x14ac:dyDescent="0.35">
      <c r="A16">
        <v>2023</v>
      </c>
      <c r="B16">
        <v>100</v>
      </c>
      <c r="C16" t="str">
        <f t="shared" si="2"/>
        <v>7 SECRETARIA DE EDUCACION</v>
      </c>
      <c r="D16" t="str">
        <f>"07"</f>
        <v>07</v>
      </c>
      <c r="E16" t="s">
        <v>347</v>
      </c>
      <c r="F16" t="s">
        <v>402</v>
      </c>
      <c r="G16" s="2">
        <f t="shared" si="3"/>
        <v>2020130010268</v>
      </c>
      <c r="H16" t="str">
        <f>"056"</f>
        <v>056</v>
      </c>
      <c r="I16" t="s">
        <v>403</v>
      </c>
      <c r="J16" t="s">
        <v>26</v>
      </c>
      <c r="K16" t="s">
        <v>27</v>
      </c>
      <c r="L16" t="str">
        <f>+VLOOKUP(G16,Hoja2!$A:$B,2,FALSE)</f>
        <v>CONSOLIDACION DE BECAS UNIVERSITARIAS PARA EGRESADOS DE LAS INSTITUCIONES EDUCATIVAS OFICIALES DE  CARTAGENA DE INDIAS</v>
      </c>
      <c r="M16" t="str">
        <f t="shared" si="4"/>
        <v>2020130010268 CONSOLIDACION DE BECAS UNIVERSITARIAS PARA EGRESADOS DE LAS INSTITUCIONES EDUCATIVAS OFICIALES DE  CARTAGENA DE INDIAS</v>
      </c>
      <c r="N16" t="str">
        <f>+VLOOKUP(G16,Hoja1!$D:$G,2,FALSE)</f>
        <v>08. PILAR CARTAGENA INCLUYENTE</v>
      </c>
      <c r="O16" t="str">
        <f>+VLOOKUP(G16,Hoja1!$D:$G,3,FALSE)</f>
        <v>8.2 LÍNEA ESTRATEGICA DE EDUCACION: CULTURA DE LA FORMACION "CON LA EDUCACION PARA TODOS Y TODAS SALVAMOS JUNTOS A CARTAGENA"</v>
      </c>
      <c r="P16" t="str">
        <f>+VLOOKUP(G16,Hoja1!$D:$G,4,FALSE)</f>
        <v>8.2.7 PROGRAMA: EDUCACIÓN PARA TRANSFORMAR “EDUCACIÓN MEDIA TÉCNICA Y SUPERIOR”</v>
      </c>
      <c r="Q16" t="str">
        <f t="shared" si="0"/>
        <v>06</v>
      </c>
      <c r="R16" t="str">
        <f t="shared" si="1"/>
        <v>00</v>
      </c>
      <c r="S16" s="1">
        <v>12449949134</v>
      </c>
      <c r="T16" s="1">
        <v>2961691538</v>
      </c>
      <c r="U16" s="1">
        <v>15411640672</v>
      </c>
      <c r="V16" s="1">
        <v>15411640672</v>
      </c>
      <c r="W16" s="1">
        <v>0</v>
      </c>
      <c r="X16" s="1">
        <v>15411640672</v>
      </c>
      <c r="Y16" s="1">
        <v>100</v>
      </c>
      <c r="Z16" s="1">
        <v>15411640672</v>
      </c>
      <c r="AA16" s="1">
        <v>100</v>
      </c>
      <c r="AB16" s="1">
        <v>0</v>
      </c>
      <c r="AC16" s="1">
        <v>5021957573.8299999</v>
      </c>
    </row>
    <row r="17" spans="1:29" x14ac:dyDescent="0.35">
      <c r="A17">
        <v>2023</v>
      </c>
      <c r="B17">
        <v>100</v>
      </c>
      <c r="C17" t="str">
        <f t="shared" si="2"/>
        <v>7 SECRETARIA DE EDUCACION</v>
      </c>
      <c r="D17" t="str">
        <f>"07"</f>
        <v>07</v>
      </c>
      <c r="E17" t="s">
        <v>347</v>
      </c>
      <c r="F17" t="s">
        <v>370</v>
      </c>
      <c r="G17" s="2">
        <f t="shared" si="3"/>
        <v>2020130010057</v>
      </c>
      <c r="H17" t="str">
        <f>"172"</f>
        <v>172</v>
      </c>
      <c r="I17" t="s">
        <v>410</v>
      </c>
      <c r="J17" t="s">
        <v>26</v>
      </c>
      <c r="K17" t="s">
        <v>27</v>
      </c>
      <c r="L17" t="str">
        <f>+VLOOKUP(G17,Hoja2!$A:$B,2,FALSE)</f>
        <v>OPTIMIZACION DE LA OPERACION DE LAS INSTITUCIONES EDUCATIVAS OFICIALES DEL DISTRITO DE   CARTAGENA DE INDIAS</v>
      </c>
      <c r="M17" t="str">
        <f t="shared" si="4"/>
        <v>2020130010057 OPTIMIZACION DE LA OPERACION DE LAS INSTITUCIONES EDUCATIVAS OFICIALES DEL DISTRITO DE   CARTAGENA DE INDIAS</v>
      </c>
      <c r="N17" t="str">
        <f>+VLOOKUP(G17,Hoja1!$D:$G,2,FALSE)</f>
        <v>08. PILAR CARTAGENA INCLUYENTE</v>
      </c>
      <c r="O17" t="str">
        <f>+VLOOKUP(G17,Hoja1!$D:$G,3,FALSE)</f>
        <v>8.2 LÍNEA ESTRATEGICA DE EDUCACION: CULTURA DE LA FORMACION "CON LA EDUCACION PARA TODOS Y TODAS SALVAMOS JUNTOS A CARTAGENA"</v>
      </c>
      <c r="P17" t="str">
        <f>+VLOOKUP(G17,Hoja1!$D:$G,4,FALSE)</f>
        <v>8.2.1 PROGRAMA: ACOGIDA “ATENCIÓN A POBLACIONES Y ESTRATEGIAS DE ACCESO Y PERMANENCIA”</v>
      </c>
      <c r="Q17" t="str">
        <f t="shared" si="0"/>
        <v>06</v>
      </c>
      <c r="R17" t="str">
        <f t="shared" si="1"/>
        <v>00</v>
      </c>
      <c r="S17" s="1">
        <v>10436072410</v>
      </c>
      <c r="T17" s="1">
        <v>-1308880848</v>
      </c>
      <c r="U17" s="1">
        <v>9127191562</v>
      </c>
      <c r="V17" s="1">
        <v>9127191562</v>
      </c>
      <c r="W17" s="1">
        <v>0</v>
      </c>
      <c r="X17" s="1">
        <v>9127191562</v>
      </c>
      <c r="Y17" s="1">
        <v>100</v>
      </c>
      <c r="Z17" s="1">
        <v>9127191562</v>
      </c>
      <c r="AA17" s="1">
        <v>100</v>
      </c>
      <c r="AB17" s="1">
        <v>0</v>
      </c>
      <c r="AC17" s="1">
        <v>9127191562</v>
      </c>
    </row>
    <row r="18" spans="1:29" hidden="1" x14ac:dyDescent="0.35">
      <c r="A18">
        <v>2023</v>
      </c>
      <c r="B18">
        <v>100</v>
      </c>
      <c r="C18" t="str">
        <f t="shared" si="2"/>
        <v>5 SECRETARIA GENERAL</v>
      </c>
      <c r="D18" t="str">
        <f>"05"</f>
        <v>05</v>
      </c>
      <c r="E18" t="s">
        <v>245</v>
      </c>
      <c r="F18" t="s">
        <v>266</v>
      </c>
      <c r="G18" s="2">
        <f t="shared" si="3"/>
        <v>2021130010196</v>
      </c>
      <c r="H18" t="str">
        <f>"062"</f>
        <v>062</v>
      </c>
      <c r="I18" t="s">
        <v>302</v>
      </c>
      <c r="J18" t="s">
        <v>26</v>
      </c>
      <c r="K18" t="s">
        <v>27</v>
      </c>
      <c r="L18" t="str">
        <f>+VLOOKUP(G18,Hoja2!$A:$B,2,FALSE)</f>
        <v>ADMINISTRACION DEL FONDO DE SOLIDARIDAD Y REDISTRIBUCION DEL INGRESOS PARA LOS SERVICIOS PUBLICOS DOMICILIARIOS DE ACUEDUCTO, ALCANTARILLADO Y ASEO EN EL DISTRITO DE CARTAGENA DE INDIAS</v>
      </c>
      <c r="M18" t="str">
        <f t="shared" si="4"/>
        <v>2021130010196 ADMINISTRACION DEL FONDO DE SOLIDARIDAD Y REDISTRIBUCION DEL INGRESOS PARA LOS SERVICIOS PUBLICOS DOMICILIARIOS DE ACUEDUCTO, ALCANTARILLADO Y ASEO EN EL DISTRITO DE CARTAGENA DE INDIAS</v>
      </c>
      <c r="N18" t="str">
        <f>+VLOOKUP(G18,Hoja1!$D:$G,2,FALSE)</f>
        <v>07. PILAR CARTAGENA RESILIENTE</v>
      </c>
      <c r="O18" t="str">
        <f>+VLOOKUP(G18,Hoja1!$D:$G,3,FALSE)</f>
        <v>7.6 LÍNEA ESTRATÉGICA SERVICIOS PÚBLICOS BÁSICOS DEL DISTRITO DE CARTAGENA DE INDIAS: “TODOS CON TODO”</v>
      </c>
      <c r="P18" t="str">
        <f>+VLOOKUP(G18,Hoja1!$D:$G,4,FALSE)</f>
        <v>7.6.1 DE AHORRO Y USO EFICIENTE DE LOS SERVICIOS PÚBLICOS, "AGUA Y SANEAMIENTO BÁSICO PARA TODOS"</v>
      </c>
      <c r="Q18" t="str">
        <f t="shared" si="0"/>
        <v>06</v>
      </c>
      <c r="R18" t="str">
        <f t="shared" si="1"/>
        <v>00</v>
      </c>
      <c r="S18" s="1">
        <v>8662789238</v>
      </c>
      <c r="T18" s="1">
        <v>-1598704790</v>
      </c>
      <c r="U18" s="1">
        <v>7064084448</v>
      </c>
      <c r="V18" s="1">
        <v>7051812122</v>
      </c>
      <c r="W18" s="1">
        <v>12272326</v>
      </c>
      <c r="X18" s="1">
        <v>7051812122</v>
      </c>
      <c r="Y18" s="1">
        <v>99.83</v>
      </c>
      <c r="Z18" s="1">
        <v>7051812122</v>
      </c>
      <c r="AA18" s="1">
        <v>99.83</v>
      </c>
      <c r="AB18" s="1">
        <v>12272326</v>
      </c>
      <c r="AC18" s="1">
        <v>7051812122</v>
      </c>
    </row>
    <row r="19" spans="1:29" x14ac:dyDescent="0.35">
      <c r="A19">
        <v>2023</v>
      </c>
      <c r="B19">
        <v>100</v>
      </c>
      <c r="C19" t="str">
        <f t="shared" si="2"/>
        <v>7 SECRETARIA DE EDUCACION</v>
      </c>
      <c r="D19" t="str">
        <f>"07"</f>
        <v>07</v>
      </c>
      <c r="E19" t="s">
        <v>347</v>
      </c>
      <c r="F19" t="s">
        <v>360</v>
      </c>
      <c r="G19" s="2">
        <f t="shared" si="3"/>
        <v>2020130010094</v>
      </c>
      <c r="H19" t="str">
        <f>"001"</f>
        <v>001</v>
      </c>
      <c r="I19" t="s">
        <v>49</v>
      </c>
      <c r="J19" t="s">
        <v>26</v>
      </c>
      <c r="K19" t="s">
        <v>27</v>
      </c>
      <c r="L19" t="str">
        <f>+VLOOKUP(G19,Hoja2!$A:$B,2,FALSE)</f>
        <v>FORTALECIMIENTO DE LOS AMBIENTES DE APRENDIZAJE DE LAS SEDES DE LAS INSTITUCIONES EDUCATIVAS DE CARTAGENA DE INDIAS</v>
      </c>
      <c r="M19" t="str">
        <f t="shared" si="4"/>
        <v>2020130010094 FORTALECIMIENTO DE LOS AMBIENTES DE APRENDIZAJE DE LAS SEDES DE LAS INSTITUCIONES EDUCATIVAS DE CARTAGENA DE INDIAS</v>
      </c>
      <c r="N19" t="str">
        <f>+VLOOKUP(G19,Hoja1!$D:$G,2,FALSE)</f>
        <v>08. PILAR CARTAGENA INCLUYENTE</v>
      </c>
      <c r="O19" t="str">
        <f>+VLOOKUP(G19,Hoja1!$D:$G,3,FALSE)</f>
        <v>8.2 LÍNEA ESTRATEGICA DE EDUCACION: CULTURA DE LA FORMACION "CON LA EDUCACION PARA TODOS Y TODAS SALVAMOS JUNTOS A CARTAGENA"</v>
      </c>
      <c r="P19" t="str">
        <f>+VLOOKUP(G19,Hoja1!$D:$G,4,FALSE)</f>
        <v>8.2.1 PROGRAMA: ACOGIDA “ATENCIÓN A POBLACIONES Y ESTRATEGIAS DE ACCESO Y PERMANENCIA”</v>
      </c>
      <c r="Q19" t="str">
        <f t="shared" si="0"/>
        <v>06</v>
      </c>
      <c r="R19" t="str">
        <f t="shared" si="1"/>
        <v>00</v>
      </c>
      <c r="S19" s="1">
        <v>8109712187</v>
      </c>
      <c r="T19" s="1">
        <v>460095000</v>
      </c>
      <c r="U19" s="1">
        <v>8569807187</v>
      </c>
      <c r="V19" s="1">
        <v>8453047798</v>
      </c>
      <c r="W19" s="1">
        <v>116759389</v>
      </c>
      <c r="X19" s="1">
        <v>8453047798</v>
      </c>
      <c r="Y19" s="1">
        <v>98.64</v>
      </c>
      <c r="Z19" s="1">
        <v>2250383975</v>
      </c>
      <c r="AA19" s="1">
        <v>26.26</v>
      </c>
      <c r="AB19" s="1">
        <v>116759389</v>
      </c>
      <c r="AC19" s="1">
        <v>2158013776</v>
      </c>
    </row>
    <row r="20" spans="1:29" hidden="1" x14ac:dyDescent="0.35">
      <c r="A20">
        <v>2023</v>
      </c>
      <c r="B20">
        <v>100</v>
      </c>
      <c r="C20" t="str">
        <f t="shared" si="2"/>
        <v>5 SECRETARIA GENERAL</v>
      </c>
      <c r="D20" t="str">
        <f>"05"</f>
        <v>05</v>
      </c>
      <c r="E20" t="s">
        <v>245</v>
      </c>
      <c r="F20" t="s">
        <v>254</v>
      </c>
      <c r="G20" s="2">
        <f t="shared" si="3"/>
        <v>2021130010218</v>
      </c>
      <c r="H20" t="str">
        <f>"001"</f>
        <v>001</v>
      </c>
      <c r="I20" t="s">
        <v>49</v>
      </c>
      <c r="J20" t="s">
        <v>26</v>
      </c>
      <c r="K20" t="s">
        <v>27</v>
      </c>
      <c r="L20" t="str">
        <f>+VLOOKUP(G20,Hoja2!$A:$B,2,FALSE)</f>
        <v>PROTECCION DE PREDIOS QUE CONSITUYEN AREAS DE IMPORTANCIA ESTRATEGICA AIE PARA EL SISTEMA DE ACUEDUCTO DEFINIDO EN EL POMCA EN EL DISTRITO DE CARTAGENA DE INDIAS,</v>
      </c>
      <c r="M20" t="str">
        <f t="shared" si="4"/>
        <v>2021130010218 PROTECCION DE PREDIOS QUE CONSITUYEN AREAS DE IMPORTANCIA ESTRATEGICA AIE PARA EL SISTEMA DE ACUEDUCTO DEFINIDO EN EL POMCA EN EL DISTRITO DE CARTAGENA DE INDIAS,</v>
      </c>
      <c r="N20" t="str">
        <f>+VLOOKUP(G20,Hoja1!$D:$G,2,FALSE)</f>
        <v>07. PILAR CARTAGENA RESILIENTE</v>
      </c>
      <c r="O20" t="str">
        <f>+VLOOKUP(G20,Hoja1!$D:$G,3,FALSE)</f>
        <v>7.6 LÍNEA ESTRATÉGICA SERVICIOS PÚBLICOS BÁSICOS DEL DISTRITO DE CARTAGENA DE INDIAS: “TODOS CON TODO”</v>
      </c>
      <c r="P20" t="str">
        <f>+VLOOKUP(G20,Hoja1!$D:$G,4,FALSE)</f>
        <v>7.6.1 DE AHORRO Y USO EFICIENTE DE LOS SERVICIOS PÚBLICOS, "AGUA Y SANEAMIENTO BÁSICO PARA TODOS"</v>
      </c>
      <c r="Q20" t="str">
        <f t="shared" si="0"/>
        <v>06</v>
      </c>
      <c r="R20" t="str">
        <f t="shared" si="1"/>
        <v>00</v>
      </c>
      <c r="S20" s="1">
        <v>7532568610</v>
      </c>
      <c r="T20" s="1">
        <v>970036709</v>
      </c>
      <c r="U20" s="1">
        <v>8502605319</v>
      </c>
      <c r="V20" s="1">
        <v>2100000000</v>
      </c>
      <c r="W20" s="1">
        <v>6402605319</v>
      </c>
      <c r="X20" s="1">
        <v>1948000000</v>
      </c>
      <c r="Y20" s="1">
        <v>22.91</v>
      </c>
      <c r="Z20" s="1">
        <v>1768000000</v>
      </c>
      <c r="AA20" s="1">
        <v>20.79</v>
      </c>
      <c r="AB20" s="1">
        <v>6554605319</v>
      </c>
      <c r="AC20" s="1">
        <v>778000000</v>
      </c>
    </row>
    <row r="21" spans="1:29" hidden="1" x14ac:dyDescent="0.35">
      <c r="A21">
        <v>2023</v>
      </c>
      <c r="B21">
        <v>100</v>
      </c>
      <c r="C21" t="str">
        <f t="shared" si="2"/>
        <v>8 SECRETARIA DE PARTICIPACION Y DESARROLLO SOCIAL</v>
      </c>
      <c r="D21" t="str">
        <f>"08"</f>
        <v>08</v>
      </c>
      <c r="E21" t="s">
        <v>420</v>
      </c>
      <c r="F21" t="s">
        <v>486</v>
      </c>
      <c r="G21" s="2">
        <f t="shared" si="3"/>
        <v>2020130010133</v>
      </c>
      <c r="H21" t="str">
        <f>"088"</f>
        <v>088</v>
      </c>
      <c r="I21" t="s">
        <v>487</v>
      </c>
      <c r="J21" t="s">
        <v>26</v>
      </c>
      <c r="K21" t="s">
        <v>27</v>
      </c>
      <c r="L21" t="str">
        <f>+VLOOKUP(G21,Hoja2!$A:$B,2,FALSE)</f>
        <v>APOYO PARA LA ATENCION INTEGRAL A LOS ADULTOS MAYORES EN CENTROS DE VIDA Y GRUPOS ORGANIZADOS EN EL DISTRITO DE  CARTAGENA DE INDIAS</v>
      </c>
      <c r="M21" t="str">
        <f t="shared" si="4"/>
        <v>2020130010133 APOYO PARA LA ATENCION INTEGRAL A LOS ADULTOS MAYORES EN CENTROS DE VIDA Y GRUPOS ORGANIZADOS EN EL DISTRITO DE  CARTAGENA DE INDIAS</v>
      </c>
      <c r="N21" t="str">
        <f>+VLOOKUP(G21,Hoja1!$D:$G,2,FALSE)</f>
        <v>11. EJE TRANSVERSAL: CARTAGENA CON ATENCION Y GARANTIA DE DERECHOS A POBLACION DIFERENCIAL.</v>
      </c>
      <c r="O21" t="str">
        <f>+VLOOKUP(G21,Hoja1!$D:$G,3,FALSE)</f>
        <v>11.5 LÍNEA ESTRATÉGICA EN CARTAGENA SALVAMOS NUESTROS ADULTOS MAYORES</v>
      </c>
      <c r="P21" t="str">
        <f>+VLOOKUP(G21,Hoja1!$D:$G,4,FALSE)</f>
        <v>11.5.1 PROGRAMA: ATENCION INTEGRAL PARA MANTENER A SALVO LOS ADULTOS MAYORES</v>
      </c>
      <c r="Q21" t="str">
        <f t="shared" si="0"/>
        <v>06</v>
      </c>
      <c r="R21" t="str">
        <f t="shared" si="1"/>
        <v>00</v>
      </c>
      <c r="S21" s="1">
        <v>7499737793</v>
      </c>
      <c r="T21" s="1">
        <v>6253016</v>
      </c>
      <c r="U21" s="1">
        <v>7505990809</v>
      </c>
      <c r="V21" s="1">
        <v>7470208068</v>
      </c>
      <c r="W21" s="1">
        <v>35782741</v>
      </c>
      <c r="X21" s="1">
        <v>7464416257.7600002</v>
      </c>
      <c r="Y21" s="1">
        <v>99.45</v>
      </c>
      <c r="Z21" s="1">
        <v>4871198539.6999998</v>
      </c>
      <c r="AA21" s="1">
        <v>64.900000000000006</v>
      </c>
      <c r="AB21" s="1">
        <v>41574551.240000002</v>
      </c>
      <c r="AC21" s="1">
        <v>4850109873.6999998</v>
      </c>
    </row>
    <row r="22" spans="1:29" hidden="1" x14ac:dyDescent="0.35">
      <c r="A22">
        <v>2023</v>
      </c>
      <c r="B22">
        <v>100</v>
      </c>
      <c r="C22" t="str">
        <f t="shared" si="2"/>
        <v>16 FONDO DE VIVIENDA DE INTERES SOCIAL Y REFORMA URBANA</v>
      </c>
      <c r="D22" t="str">
        <f>"16"</f>
        <v>16</v>
      </c>
      <c r="E22" t="s">
        <v>731</v>
      </c>
      <c r="F22" t="s">
        <v>740</v>
      </c>
      <c r="G22" s="2">
        <f t="shared" si="3"/>
        <v>2020130010153</v>
      </c>
      <c r="H22" t="str">
        <f>"039"</f>
        <v>039</v>
      </c>
      <c r="I22" t="s">
        <v>743</v>
      </c>
      <c r="J22" t="s">
        <v>26</v>
      </c>
      <c r="K22" t="s">
        <v>27</v>
      </c>
      <c r="L22" t="str">
        <f>+VLOOKUP(G22,Hoja2!$A:$B,2,FALSE)</f>
        <v>MEJORAMIENTO DE LAS CONDICIONES DE HABITABILIDAD PARA LA POBLACION BENEFICIADA DEL SECTOR URBANO Y RURAL DEL PROGRAMA MEJORO MI CASA, COMPROMISO DE TODOS DEL DISTRITO DE   CARTAGENA DE INDIAS</v>
      </c>
      <c r="M22" t="str">
        <f t="shared" si="4"/>
        <v>2020130010153 MEJORAMIENTO DE LAS CONDICIONES DE HABITABILIDAD PARA LA POBLACION BENEFICIADA DEL SECTOR URBANO Y RURAL DEL PROGRAMA MEJORO MI CASA, COMPROMISO DE TODOS DEL DISTRITO DE   CARTAGENA DE INDIAS</v>
      </c>
      <c r="N22" t="str">
        <f>+VLOOKUP(G22,Hoja1!$D:$G,2,FALSE)</f>
        <v>07. PILAR CARTAGENA RESILIENTE</v>
      </c>
      <c r="O22" t="str">
        <f>+VLOOKUP(G22,Hoja1!$D:$G,3,FALSE)</f>
        <v>7.5 LÍNEA ESTRATÉGICA VIVIENDA PARA TODOS</v>
      </c>
      <c r="P22" t="str">
        <f>+VLOOKUP(G22,Hoja1!$D:$G,4,FALSE)</f>
        <v>7.5.2 MEJORO MI CASA, COMPROMISO DE TODOS</v>
      </c>
      <c r="Q22" t="str">
        <f t="shared" si="0"/>
        <v>06</v>
      </c>
      <c r="R22" t="str">
        <f t="shared" si="1"/>
        <v>00</v>
      </c>
      <c r="S22" s="1">
        <v>7361763638</v>
      </c>
      <c r="T22" s="1">
        <v>0</v>
      </c>
      <c r="U22" s="1">
        <v>7361763638</v>
      </c>
      <c r="V22" s="1">
        <v>7361763638</v>
      </c>
      <c r="W22" s="1">
        <v>0</v>
      </c>
      <c r="X22" s="1">
        <v>7361763638</v>
      </c>
      <c r="Y22" s="1">
        <v>100</v>
      </c>
      <c r="Z22" s="1">
        <v>7361763638</v>
      </c>
      <c r="AA22" s="1">
        <v>100</v>
      </c>
      <c r="AB22" s="1">
        <v>0</v>
      </c>
      <c r="AC22" s="1">
        <v>7361763638</v>
      </c>
    </row>
    <row r="23" spans="1:29" x14ac:dyDescent="0.35">
      <c r="A23">
        <v>2023</v>
      </c>
      <c r="B23">
        <v>100</v>
      </c>
      <c r="C23" t="str">
        <f t="shared" si="2"/>
        <v>7 SECRETARIA DE EDUCACION</v>
      </c>
      <c r="D23" t="str">
        <f>"07"</f>
        <v>07</v>
      </c>
      <c r="E23" t="s">
        <v>347</v>
      </c>
      <c r="F23" t="s">
        <v>368</v>
      </c>
      <c r="G23" s="2">
        <f t="shared" si="3"/>
        <v>2020130010195</v>
      </c>
      <c r="H23" t="str">
        <f>"070"</f>
        <v>070</v>
      </c>
      <c r="I23" t="s">
        <v>83</v>
      </c>
      <c r="J23" t="s">
        <v>26</v>
      </c>
      <c r="K23" t="s">
        <v>27</v>
      </c>
      <c r="L23" t="str">
        <f>+VLOOKUP(G23,Hoja2!$A:$B,2,FALSE)</f>
        <v xml:space="preserve">IMPLEMENTACION DE LA ESTRATEGIA PERMANECER: ME ALIMENTO Y APRENDO ALIMENTACION ESCOLAR EN  CARTAGENA DE INDIAS </v>
      </c>
      <c r="M23" t="str">
        <f t="shared" si="4"/>
        <v xml:space="preserve">2020130010195 IMPLEMENTACION DE LA ESTRATEGIA PERMANECER: ME ALIMENTO Y APRENDO ALIMENTACION ESCOLAR EN  CARTAGENA DE INDIAS </v>
      </c>
      <c r="N23" t="str">
        <f>+VLOOKUP(G23,Hoja1!$D:$G,2,FALSE)</f>
        <v>08. PILAR CARTAGENA INCLUYENTE</v>
      </c>
      <c r="O23" t="str">
        <f>+VLOOKUP(G23,Hoja1!$D:$G,3,FALSE)</f>
        <v>8.2 LÍNEA ESTRATEGICA DE EDUCACION: CULTURA DE LA FORMACION "CON LA EDUCACION PARA TODOS Y TODAS SALVAMOS JUNTOS A CARTAGENA"</v>
      </c>
      <c r="P23" t="str">
        <f>+VLOOKUP(G23,Hoja1!$D:$G,4,FALSE)</f>
        <v>8.2.1 PROGRAMA: ACOGIDA “ATENCIÓN A POBLACIONES Y ESTRATEGIAS DE ACCESO Y PERMANENCIA”</v>
      </c>
      <c r="Q23" t="str">
        <f t="shared" si="0"/>
        <v>06</v>
      </c>
      <c r="R23" t="str">
        <f t="shared" si="1"/>
        <v>00</v>
      </c>
      <c r="S23" s="1">
        <v>6593082715</v>
      </c>
      <c r="T23" s="1">
        <v>0</v>
      </c>
      <c r="U23" s="1">
        <v>6593082715</v>
      </c>
      <c r="V23" s="1">
        <v>6593082715</v>
      </c>
      <c r="W23" s="1">
        <v>0</v>
      </c>
      <c r="X23" s="1">
        <v>6593082715</v>
      </c>
      <c r="Y23" s="1">
        <v>100</v>
      </c>
      <c r="Z23" s="1">
        <v>6593082715</v>
      </c>
      <c r="AA23" s="1">
        <v>100</v>
      </c>
      <c r="AB23" s="1">
        <v>0</v>
      </c>
      <c r="AC23" s="1">
        <v>6593082715</v>
      </c>
    </row>
    <row r="24" spans="1:29" hidden="1" x14ac:dyDescent="0.35">
      <c r="A24">
        <v>2023</v>
      </c>
      <c r="B24">
        <v>100</v>
      </c>
      <c r="C24" t="str">
        <f t="shared" si="2"/>
        <v>1 DESPACHO DEL ALCALDE</v>
      </c>
      <c r="D24" t="str">
        <f>"01"</f>
        <v>01</v>
      </c>
      <c r="E24" t="s">
        <v>23</v>
      </c>
      <c r="F24" t="s">
        <v>39</v>
      </c>
      <c r="G24" s="2">
        <f t="shared" si="3"/>
        <v>2020130010033</v>
      </c>
      <c r="H24" t="str">
        <f>"001"</f>
        <v>001</v>
      </c>
      <c r="I24" t="s">
        <v>49</v>
      </c>
      <c r="J24" t="s">
        <v>26</v>
      </c>
      <c r="K24" t="s">
        <v>27</v>
      </c>
      <c r="L24" t="str">
        <f>+VLOOKUP(G24,Hoja2!$A:$B,2,FALSE)</f>
        <v>CONTROL DE LOS RIESGOS EN NUESTRO TERRITORIO  CARTAGENA DE INDIAS</v>
      </c>
      <c r="M24" t="str">
        <f t="shared" si="4"/>
        <v>2020130010033 CONTROL DE LOS RIESGOS EN NUESTRO TERRITORIO  CARTAGENA DE INDIAS</v>
      </c>
      <c r="N24" t="str">
        <f>+VLOOKUP(G24,Hoja1!$D:$G,2,FALSE)</f>
        <v>07. PILAR CARTAGENA RESILIENTE</v>
      </c>
      <c r="O24" t="str">
        <f>+VLOOKUP(G24,Hoja1!$D:$G,3,FALSE)</f>
        <v>7.4 LÍNEA ESTRATÉGICA GESTIÓN DEL RIESGO</v>
      </c>
      <c r="P24" t="str">
        <f>+VLOOKUP(G24,Hoja1!$D:$G,4,FALSE)</f>
        <v>7.4.3 MANEJO DE DESASTRE</v>
      </c>
      <c r="Q24" t="str">
        <f t="shared" si="0"/>
        <v>06</v>
      </c>
      <c r="R24" t="str">
        <f t="shared" si="1"/>
        <v>00</v>
      </c>
      <c r="S24" s="1">
        <v>6183011570</v>
      </c>
      <c r="T24" s="1">
        <v>0</v>
      </c>
      <c r="U24" s="1">
        <v>6183011570</v>
      </c>
      <c r="V24" s="1">
        <v>3372476067.25</v>
      </c>
      <c r="W24" s="1">
        <v>2810535502.75</v>
      </c>
      <c r="X24" s="1">
        <v>3370476067.25</v>
      </c>
      <c r="Y24" s="1">
        <v>54.51</v>
      </c>
      <c r="Z24" s="1">
        <v>3370475754.23</v>
      </c>
      <c r="AA24" s="1">
        <v>54.51</v>
      </c>
      <c r="AB24" s="1">
        <v>2812535502.75</v>
      </c>
      <c r="AC24" s="1">
        <v>3299680521.23</v>
      </c>
    </row>
    <row r="25" spans="1:29" hidden="1" x14ac:dyDescent="0.35">
      <c r="A25">
        <v>2023</v>
      </c>
      <c r="B25">
        <v>100</v>
      </c>
      <c r="C25" t="str">
        <f t="shared" si="2"/>
        <v>3 SECRETARIA DE HACIENDA PUBLICA</v>
      </c>
      <c r="D25" t="str">
        <f>"03"</f>
        <v>03</v>
      </c>
      <c r="E25" t="s">
        <v>170</v>
      </c>
      <c r="F25" t="s">
        <v>173</v>
      </c>
      <c r="G25" s="2">
        <f t="shared" si="3"/>
        <v>2022130010001</v>
      </c>
      <c r="H25" t="str">
        <f>"070"</f>
        <v>070</v>
      </c>
      <c r="I25" t="s">
        <v>83</v>
      </c>
      <c r="J25" t="s">
        <v>26</v>
      </c>
      <c r="K25" t="s">
        <v>27</v>
      </c>
      <c r="L25" t="str">
        <f>+VLOOKUP(G25,Hoja2!$A:$B,2,FALSE)</f>
        <v>IMPLEMENTACION DE ESTRATEGIAS PARA EL MEJORAMIENTO Y SOSTENIBILIDAD DE LAS FINANZAS EN EL DISTRITO DE CARTAGENA DE INDIAS  CARTAGENA DE INDIAS</v>
      </c>
      <c r="M25" t="str">
        <f t="shared" si="4"/>
        <v>2022130010001 IMPLEMENTACION DE ESTRATEGIAS PARA EL MEJORAMIENTO Y SOSTENIBILIDAD DE LAS FINANZAS EN EL DISTRITO DE CARTAGENA DE INDIAS  CARTAGENA DE INDIAS</v>
      </c>
      <c r="N25" t="str">
        <f>+VLOOKUP(G25,Hoja1!$D:$G,2,FALSE)</f>
        <v>10. PILAR: CARTAGENA TRANSPARENTE</v>
      </c>
      <c r="O25" t="str">
        <f>+VLOOKUP(G25,Hoja1!$D:$G,3,FALSE)</f>
        <v>10.8 LÍNEA ESTRATÉGICA: FINANZAS PÚBLICAS PARA SALVAR A CARTAGENA</v>
      </c>
      <c r="P25" t="str">
        <f>+VLOOKUP(G25,Hoja1!$D:$G,4,FALSE)</f>
        <v>10.8.1 PROGRAMA: FINANZAS SOSTENIBLES PARA SALVAR A CARTAGENA</v>
      </c>
      <c r="Q25" t="str">
        <f t="shared" si="0"/>
        <v>06</v>
      </c>
      <c r="R25" t="str">
        <f t="shared" si="1"/>
        <v>00</v>
      </c>
      <c r="S25" s="1">
        <v>6152814228</v>
      </c>
      <c r="T25" s="1">
        <v>0</v>
      </c>
      <c r="U25" s="1">
        <v>6152814228</v>
      </c>
      <c r="V25" s="1">
        <v>6152814228</v>
      </c>
      <c r="W25" s="1">
        <v>0</v>
      </c>
      <c r="X25" s="1">
        <v>6152814228</v>
      </c>
      <c r="Y25" s="1">
        <v>100</v>
      </c>
      <c r="Z25" s="1">
        <v>6152814228</v>
      </c>
      <c r="AA25" s="1">
        <v>100</v>
      </c>
      <c r="AB25" s="1">
        <v>0</v>
      </c>
      <c r="AC25" s="1">
        <v>6152814228</v>
      </c>
    </row>
    <row r="26" spans="1:29" hidden="1" x14ac:dyDescent="0.35">
      <c r="A26">
        <v>2023</v>
      </c>
      <c r="B26">
        <v>100</v>
      </c>
      <c r="C26" t="str">
        <f t="shared" si="2"/>
        <v>15 INSTITUTO DE DEPORTE Y RECREACION</v>
      </c>
      <c r="D26" t="str">
        <f>"15"</f>
        <v>15</v>
      </c>
      <c r="E26" t="s">
        <v>698</v>
      </c>
      <c r="F26" t="s">
        <v>78</v>
      </c>
      <c r="G26" s="2">
        <f t="shared" si="3"/>
        <v>2020130010036</v>
      </c>
      <c r="H26" t="str">
        <f>"097"</f>
        <v>097</v>
      </c>
      <c r="I26" t="s">
        <v>725</v>
      </c>
      <c r="J26" t="s">
        <v>26</v>
      </c>
      <c r="K26" t="s">
        <v>27</v>
      </c>
      <c r="L26" t="str">
        <f>+VLOOKUP(G26,Hoja2!$A:$B,2,FALSE)</f>
        <v>CONSERVACION , MANTENIMIENTO Y MEJORAMIENTO DE LOS ESCENARIOS DEPORTIVOS DE LA CIUDAD COMO ESTRATEGIA DE PRESERVACION DEL PATRIMONIO MATERIAL DEL DISTRITO DE   CARTAGENA DE INDIAS</v>
      </c>
      <c r="M26" t="str">
        <f t="shared" si="4"/>
        <v>2020130010036 CONSERVACION , MANTENIMIENTO Y MEJORAMIENTO DE LOS ESCENARIOS DEPORTIVOS DE LA CIUDAD COMO ESTRATEGIA DE PRESERVACION DEL PATRIMONIO MATERIAL DEL DISTRITO DE   CARTAGENA DE INDIAS</v>
      </c>
      <c r="N26" t="str">
        <f>+VLOOKUP(G26,Hoja1!$D:$G,2,FALSE)</f>
        <v>08. PILAR CARTAGENA INCLUYENTE</v>
      </c>
      <c r="O26" t="str">
        <f>+VLOOKUP(G26,Hoja1!$D:$G,3,FALSE)</f>
        <v xml:space="preserve">8.4 LÍNEA ESTRATÉGICA DEPORTE Y RECREACIÓN PARA LA TRANSFORMACION SOCIAL </v>
      </c>
      <c r="P26" t="str">
        <f>+VLOOKUP(G26,Hoja1!$D:$G,4,FALSE)</f>
        <v>8.4.7 ADMINISTRACION, MANTENIMIENTO, ADECUACION, MEJORAMIENTO Y CONSTRUCCION DE ESCENARIOS DEPORTIVOS</v>
      </c>
      <c r="Q26" t="str">
        <f t="shared" si="0"/>
        <v>06</v>
      </c>
      <c r="R26" t="str">
        <f t="shared" si="1"/>
        <v>00</v>
      </c>
      <c r="S26" s="1">
        <v>5764703547</v>
      </c>
      <c r="T26" s="1">
        <v>2961691538</v>
      </c>
      <c r="U26" s="1">
        <v>8726395085</v>
      </c>
      <c r="V26" s="1">
        <v>5571852328.3999996</v>
      </c>
      <c r="W26" s="1">
        <v>3154542756.5999999</v>
      </c>
      <c r="X26" s="1">
        <v>5571852328.3999996</v>
      </c>
      <c r="Y26" s="1">
        <v>63.85</v>
      </c>
      <c r="Z26" s="1">
        <v>5571852328.3999996</v>
      </c>
      <c r="AA26" s="1">
        <v>63.85</v>
      </c>
      <c r="AB26" s="1">
        <v>3154542756.5999999</v>
      </c>
      <c r="AC26" s="1">
        <v>5571852328.3999996</v>
      </c>
    </row>
    <row r="27" spans="1:29" x14ac:dyDescent="0.35">
      <c r="A27">
        <v>2023</v>
      </c>
      <c r="B27">
        <v>100</v>
      </c>
      <c r="C27" t="str">
        <f t="shared" si="2"/>
        <v>7 SECRETARIA DE EDUCACION</v>
      </c>
      <c r="D27" t="str">
        <f>"07"</f>
        <v>07</v>
      </c>
      <c r="E27" t="s">
        <v>347</v>
      </c>
      <c r="F27" t="s">
        <v>362</v>
      </c>
      <c r="G27" s="2">
        <f t="shared" si="3"/>
        <v>2020130010052</v>
      </c>
      <c r="H27" t="str">
        <f>"001"</f>
        <v>001</v>
      </c>
      <c r="I27" t="s">
        <v>49</v>
      </c>
      <c r="J27" t="s">
        <v>26</v>
      </c>
      <c r="K27" t="s">
        <v>27</v>
      </c>
      <c r="L27" t="str">
        <f>+VLOOKUP(G27,Hoja2!$A:$B,2,FALSE)</f>
        <v>ADMINISTRACION DEL TALENTO HUMANO DEL SERVICIO EDUCATIVO OFICIAL DOCENTES, DIRECTIVOS DOCENTES Y ADMINISTRATIVOS DEL DISTRITO DE CARTAGENA DE INDIAS</v>
      </c>
      <c r="M27" t="str">
        <f t="shared" si="4"/>
        <v>2020130010052 ADMINISTRACION DEL TALENTO HUMANO DEL SERVICIO EDUCATIVO OFICIAL DOCENTES, DIRECTIVOS DOCENTES Y ADMINISTRATIVOS DEL DISTRITO DE CARTAGENA DE INDIAS</v>
      </c>
      <c r="N27" t="str">
        <f>+VLOOKUP(G27,Hoja1!$D:$G,2,FALSE)</f>
        <v>08. PILAR CARTAGENA INCLUYENTE</v>
      </c>
      <c r="O27" t="str">
        <f>+VLOOKUP(G27,Hoja1!$D:$G,3,FALSE)</f>
        <v>8.2 LÍNEA ESTRATEGICA DE EDUCACION: CULTURA DE LA FORMACION "CON LA EDUCACION PARA TODOS Y TODAS SALVAMOS JUNTOS A CARTAGENA"</v>
      </c>
      <c r="P27" t="str">
        <f>+VLOOKUP(G27,Hoja1!$D:$G,4,FALSE)</f>
        <v>8.2.1 PROGRAMA: ACOGIDA “ATENCIÓN A POBLACIONES Y ESTRATEGIAS DE ACCESO Y PERMANENCIA”</v>
      </c>
      <c r="Q27" t="str">
        <f t="shared" si="0"/>
        <v>06</v>
      </c>
      <c r="R27" t="str">
        <f t="shared" si="1"/>
        <v>00</v>
      </c>
      <c r="S27" s="1">
        <v>5667993941</v>
      </c>
      <c r="T27" s="1">
        <v>1637025471.8900001</v>
      </c>
      <c r="U27" s="1">
        <v>7305019412.8900003</v>
      </c>
      <c r="V27" s="1">
        <v>7305019412</v>
      </c>
      <c r="W27" s="1">
        <v>0.89</v>
      </c>
      <c r="X27" s="1">
        <v>5937056955</v>
      </c>
      <c r="Y27" s="1">
        <v>81.27</v>
      </c>
      <c r="Z27" s="1">
        <v>5717290506</v>
      </c>
      <c r="AA27" s="1">
        <v>78.27</v>
      </c>
      <c r="AB27" s="1">
        <v>1367962457.8900001</v>
      </c>
      <c r="AC27" s="1">
        <v>5636166007.5</v>
      </c>
    </row>
    <row r="28" spans="1:29" hidden="1" x14ac:dyDescent="0.35">
      <c r="A28">
        <v>2023</v>
      </c>
      <c r="B28">
        <v>100</v>
      </c>
      <c r="C28" t="str">
        <f t="shared" si="2"/>
        <v>3 SECRETARIA DE HACIENDA PUBLICA</v>
      </c>
      <c r="D28" t="str">
        <f>"03"</f>
        <v>03</v>
      </c>
      <c r="E28" t="s">
        <v>170</v>
      </c>
      <c r="F28" t="s">
        <v>173</v>
      </c>
      <c r="G28" s="2">
        <f t="shared" si="3"/>
        <v>2022130010001</v>
      </c>
      <c r="H28" t="str">
        <f>"001"</f>
        <v>001</v>
      </c>
      <c r="I28" t="s">
        <v>49</v>
      </c>
      <c r="J28" t="s">
        <v>26</v>
      </c>
      <c r="K28" t="s">
        <v>27</v>
      </c>
      <c r="L28" t="str">
        <f>+VLOOKUP(G28,Hoja2!$A:$B,2,FALSE)</f>
        <v>IMPLEMENTACION DE ESTRATEGIAS PARA EL MEJORAMIENTO Y SOSTENIBILIDAD DE LAS FINANZAS EN EL DISTRITO DE CARTAGENA DE INDIAS  CARTAGENA DE INDIAS</v>
      </c>
      <c r="M28" t="str">
        <f t="shared" si="4"/>
        <v>2022130010001 IMPLEMENTACION DE ESTRATEGIAS PARA EL MEJORAMIENTO Y SOSTENIBILIDAD DE LAS FINANZAS EN EL DISTRITO DE CARTAGENA DE INDIAS  CARTAGENA DE INDIAS</v>
      </c>
      <c r="N28" t="str">
        <f>+VLOOKUP(G28,Hoja1!$D:$G,2,FALSE)</f>
        <v>10. PILAR: CARTAGENA TRANSPARENTE</v>
      </c>
      <c r="O28" t="str">
        <f>+VLOOKUP(G28,Hoja1!$D:$G,3,FALSE)</f>
        <v>10.8 LÍNEA ESTRATÉGICA: FINANZAS PÚBLICAS PARA SALVAR A CARTAGENA</v>
      </c>
      <c r="P28" t="str">
        <f>+VLOOKUP(G28,Hoja1!$D:$G,4,FALSE)</f>
        <v>10.8.1 PROGRAMA: FINANZAS SOSTENIBLES PARA SALVAR A CARTAGENA</v>
      </c>
      <c r="Q28" t="str">
        <f t="shared" si="0"/>
        <v>06</v>
      </c>
      <c r="R28" t="str">
        <f t="shared" si="1"/>
        <v>00</v>
      </c>
      <c r="S28" s="1">
        <v>5631162525</v>
      </c>
      <c r="T28" s="1">
        <v>1894305950</v>
      </c>
      <c r="U28" s="1">
        <v>7525468475</v>
      </c>
      <c r="V28" s="1">
        <v>7517567616.2600002</v>
      </c>
      <c r="W28" s="1">
        <v>7900858.7400000002</v>
      </c>
      <c r="X28" s="1">
        <v>7506153329.2600002</v>
      </c>
      <c r="Y28" s="1">
        <v>99.74</v>
      </c>
      <c r="Z28" s="1">
        <v>6708049643.4899998</v>
      </c>
      <c r="AA28" s="1">
        <v>89.14</v>
      </c>
      <c r="AB28" s="1">
        <v>19315145.739999998</v>
      </c>
      <c r="AC28" s="1">
        <v>6524297647.4899998</v>
      </c>
    </row>
    <row r="29" spans="1:29" hidden="1" x14ac:dyDescent="0.35">
      <c r="A29">
        <v>2023</v>
      </c>
      <c r="B29">
        <v>100</v>
      </c>
      <c r="C29" t="str">
        <f t="shared" si="2"/>
        <v>9 SECRETARIA DE PLANEACION</v>
      </c>
      <c r="D29" t="str">
        <f>"09"</f>
        <v>09</v>
      </c>
      <c r="E29" t="s">
        <v>498</v>
      </c>
      <c r="F29" t="s">
        <v>527</v>
      </c>
      <c r="G29" s="2">
        <f t="shared" si="3"/>
        <v>2021130010194</v>
      </c>
      <c r="H29" t="str">
        <f>"070"</f>
        <v>070</v>
      </c>
      <c r="I29" t="s">
        <v>83</v>
      </c>
      <c r="J29" t="s">
        <v>26</v>
      </c>
      <c r="K29" t="s">
        <v>27</v>
      </c>
      <c r="L29" t="str">
        <f>+VLOOKUP(G29,Hoja2!$A:$B,2,FALSE)</f>
        <v>Asistencia nuevo proyecto de ca?os lagos lagunas y cienagas del distrito de  Cartagena de Indias</v>
      </c>
      <c r="M29" t="str">
        <f t="shared" si="4"/>
        <v>2021130010194 Asistencia nuevo proyecto de ca?os lagos lagunas y cienagas del distrito de  Cartagena de Indias</v>
      </c>
      <c r="N29" t="str">
        <f>+VLOOKUP(G29,Hoja1!$D:$G,2,FALSE)</f>
        <v>07. PILAR CARTAGENA RESILIENTE</v>
      </c>
      <c r="O29" t="str">
        <f>+VLOOKUP(G29,Hoja1!$D:$G,3,FALSE)</f>
        <v>7.3 LÍNEA ESTRATÉGICA DESARROLLO URBANO</v>
      </c>
      <c r="P29" t="str">
        <f>+VLOOKUP(G29,Hoja1!$D:$G,4,FALSE)</f>
        <v>7.3.5 INTEGRAL DE CAÑOS, LAGOS Y CIÉNAGAS DE CARTAGENA DE INDIAS</v>
      </c>
      <c r="Q29" t="str">
        <f t="shared" si="0"/>
        <v>06</v>
      </c>
      <c r="R29" t="str">
        <f t="shared" si="1"/>
        <v>00</v>
      </c>
      <c r="S29" s="1">
        <v>5369584259</v>
      </c>
      <c r="T29" s="1">
        <v>-1019062399</v>
      </c>
      <c r="U29" s="1">
        <v>4350521860</v>
      </c>
      <c r="V29" s="1">
        <v>1969417598</v>
      </c>
      <c r="W29" s="1">
        <v>2381104262</v>
      </c>
      <c r="X29" s="1">
        <v>1969417598</v>
      </c>
      <c r="Y29" s="1">
        <v>45.27</v>
      </c>
      <c r="Z29" s="1">
        <v>0</v>
      </c>
      <c r="AA29" s="1">
        <v>0</v>
      </c>
      <c r="AB29" s="1">
        <v>2381104262</v>
      </c>
      <c r="AC29" s="1">
        <v>0</v>
      </c>
    </row>
    <row r="30" spans="1:29" x14ac:dyDescent="0.35">
      <c r="A30">
        <v>2023</v>
      </c>
      <c r="B30">
        <v>100</v>
      </c>
      <c r="C30" t="str">
        <f t="shared" si="2"/>
        <v>7 SECRETARIA DE EDUCACION</v>
      </c>
      <c r="D30" t="str">
        <f>"07"</f>
        <v>07</v>
      </c>
      <c r="E30" t="s">
        <v>347</v>
      </c>
      <c r="F30" t="s">
        <v>368</v>
      </c>
      <c r="G30" s="2">
        <f t="shared" si="3"/>
        <v>2020130010195</v>
      </c>
      <c r="H30" t="str">
        <f>"124"</f>
        <v>124</v>
      </c>
      <c r="I30" t="s">
        <v>408</v>
      </c>
      <c r="J30" t="s">
        <v>26</v>
      </c>
      <c r="K30" t="s">
        <v>27</v>
      </c>
      <c r="L30" t="str">
        <f>+VLOOKUP(G30,Hoja2!$A:$B,2,FALSE)</f>
        <v xml:space="preserve">IMPLEMENTACION DE LA ESTRATEGIA PERMANECER: ME ALIMENTO Y APRENDO ALIMENTACION ESCOLAR EN  CARTAGENA DE INDIAS </v>
      </c>
      <c r="M30" t="str">
        <f t="shared" si="4"/>
        <v xml:space="preserve">2020130010195 IMPLEMENTACION DE LA ESTRATEGIA PERMANECER: ME ALIMENTO Y APRENDO ALIMENTACION ESCOLAR EN  CARTAGENA DE INDIAS </v>
      </c>
      <c r="N30" t="str">
        <f>+VLOOKUP(G30,Hoja1!$D:$G,2,FALSE)</f>
        <v>08. PILAR CARTAGENA INCLUYENTE</v>
      </c>
      <c r="O30" t="str">
        <f>+VLOOKUP(G30,Hoja1!$D:$G,3,FALSE)</f>
        <v>8.2 LÍNEA ESTRATEGICA DE EDUCACION: CULTURA DE LA FORMACION "CON LA EDUCACION PARA TODOS Y TODAS SALVAMOS JUNTOS A CARTAGENA"</v>
      </c>
      <c r="P30" t="str">
        <f>+VLOOKUP(G30,Hoja1!$D:$G,4,FALSE)</f>
        <v>8.2.1 PROGRAMA: ACOGIDA “ATENCIÓN A POBLACIONES Y ESTRATEGIAS DE ACCESO Y PERMANENCIA”</v>
      </c>
      <c r="Q30" t="str">
        <f t="shared" si="0"/>
        <v>06</v>
      </c>
      <c r="R30" t="str">
        <f t="shared" si="1"/>
        <v>00</v>
      </c>
      <c r="S30" s="1">
        <v>5177908510</v>
      </c>
      <c r="T30" s="1">
        <v>0</v>
      </c>
      <c r="U30" s="1">
        <v>5177908510</v>
      </c>
      <c r="V30" s="1">
        <v>3000000000</v>
      </c>
      <c r="W30" s="1">
        <v>2177908510</v>
      </c>
      <c r="X30" s="1">
        <v>3000000000</v>
      </c>
      <c r="Y30" s="1">
        <v>57.94</v>
      </c>
      <c r="Z30" s="1">
        <v>3000000000</v>
      </c>
      <c r="AA30" s="1">
        <v>57.94</v>
      </c>
      <c r="AB30" s="1">
        <v>2177908510</v>
      </c>
      <c r="AC30" s="1">
        <v>3000000000</v>
      </c>
    </row>
    <row r="31" spans="1:29" hidden="1" x14ac:dyDescent="0.35">
      <c r="A31">
        <v>2023</v>
      </c>
      <c r="B31">
        <v>100</v>
      </c>
      <c r="C31" t="str">
        <f t="shared" si="2"/>
        <v>3 SECRETARIA DE HACIENDA PUBLICA</v>
      </c>
      <c r="D31" t="str">
        <f>"03"</f>
        <v>03</v>
      </c>
      <c r="E31" t="s">
        <v>170</v>
      </c>
      <c r="F31" t="s">
        <v>192</v>
      </c>
      <c r="G31" s="2">
        <f t="shared" si="3"/>
        <v>2021130010274</v>
      </c>
      <c r="H31" t="str">
        <f>"001"</f>
        <v>001</v>
      </c>
      <c r="I31" t="s">
        <v>49</v>
      </c>
      <c r="J31" t="s">
        <v>26</v>
      </c>
      <c r="K31" t="s">
        <v>27</v>
      </c>
      <c r="L31" t="str">
        <f>+VLOOKUP(G31,Hoja2!$A:$B,2,FALSE)</f>
        <v xml:space="preserve"> 	IMPLEMENTACION DEL PLAN DE SANEAMIENTO FISCAL Y FINANCIERO DEL DISTRITO DE CARTAGENA DE INDIAS</v>
      </c>
      <c r="M31" t="str">
        <f t="shared" si="4"/>
        <v>2021130010274  	IMPLEMENTACION DEL PLAN DE SANEAMIENTO FISCAL Y FINANCIERO DEL DISTRITO DE CARTAGENA DE INDIAS</v>
      </c>
      <c r="N31" t="str">
        <f>+VLOOKUP(G31,Hoja1!$D:$G,2,FALSE)</f>
        <v>10. PILAR: CARTAGENA TRANSPARENTE</v>
      </c>
      <c r="O31" t="str">
        <f>+VLOOKUP(G31,Hoja1!$D:$G,3,FALSE)</f>
        <v>10.8 LÍNEA ESTRATÉGICA: FINANZAS PÚBLICAS PARA SALVAR A CARTAGENA</v>
      </c>
      <c r="P31" t="str">
        <f>+VLOOKUP(G31,Hoja1!$D:$G,4,FALSE)</f>
        <v>10.8.2 PROGRAMA: SANEAMIENTO FISCAL Y FINANCIERO</v>
      </c>
      <c r="Q31" t="str">
        <f t="shared" si="0"/>
        <v>06</v>
      </c>
      <c r="R31" t="str">
        <f t="shared" si="1"/>
        <v>00</v>
      </c>
      <c r="S31" s="1">
        <v>5000000000</v>
      </c>
      <c r="T31" s="1">
        <v>2182339023</v>
      </c>
      <c r="U31" s="1">
        <v>7182339023</v>
      </c>
      <c r="V31" s="1">
        <v>5000000000</v>
      </c>
      <c r="W31" s="1">
        <v>2182339023</v>
      </c>
      <c r="X31" s="1">
        <v>4998909304.9700003</v>
      </c>
      <c r="Y31" s="1">
        <v>69.599999999999994</v>
      </c>
      <c r="Z31" s="1">
        <v>4494516983.9700003</v>
      </c>
      <c r="AA31" s="1">
        <v>62.58</v>
      </c>
      <c r="AB31" s="1">
        <v>2183429718.0300002</v>
      </c>
      <c r="AC31" s="1">
        <v>4494516983.9700003</v>
      </c>
    </row>
    <row r="32" spans="1:29" hidden="1" x14ac:dyDescent="0.35">
      <c r="A32">
        <v>2023</v>
      </c>
      <c r="B32">
        <v>100</v>
      </c>
      <c r="C32" t="str">
        <f t="shared" si="2"/>
        <v>6 SECRETARIA DE INFRAESTRUCTURA</v>
      </c>
      <c r="D32" t="str">
        <f>"06"</f>
        <v>06</v>
      </c>
      <c r="E32" t="s">
        <v>326</v>
      </c>
      <c r="F32" t="s">
        <v>329</v>
      </c>
      <c r="G32" s="2">
        <f t="shared" si="3"/>
        <v>2021130010184</v>
      </c>
      <c r="H32" t="str">
        <f>"001"</f>
        <v>001</v>
      </c>
      <c r="I32" t="s">
        <v>49</v>
      </c>
      <c r="J32" t="s">
        <v>26</v>
      </c>
      <c r="K32" t="s">
        <v>27</v>
      </c>
      <c r="L32" t="str">
        <f>+VLOOKUP(G32,Hoja2!$A:$B,2,FALSE)</f>
        <v>RECUPERACION Y APROVECHAMIENTO INTEGRAL DEL SISTEMA INTEGRAL DE CA?OS, LAGOS Y CIENAGAS DEL DISTRITO DE CARTAGENA DE INDIAS</v>
      </c>
      <c r="M32" t="str">
        <f t="shared" si="4"/>
        <v>2021130010184 RECUPERACION Y APROVECHAMIENTO INTEGRAL DEL SISTEMA INTEGRAL DE CA?OS, LAGOS Y CIENAGAS DEL DISTRITO DE CARTAGENA DE INDIAS</v>
      </c>
      <c r="N32" t="str">
        <f>+VLOOKUP(G32,Hoja1!$D:$G,2,FALSE)</f>
        <v>07. PILAR CARTAGENA RESILIENTE</v>
      </c>
      <c r="O32" t="str">
        <f>+VLOOKUP(G32,Hoja1!$D:$G,3,FALSE)</f>
        <v>7.3 LÍNEA ESTRATÉGICA DESARROLLO URBANO</v>
      </c>
      <c r="P32" t="str">
        <f>+VLOOKUP(G32,Hoja1!$D:$G,4,FALSE)</f>
        <v>7.3.5 INTEGRAL DE CAÑOS, LAGOS Y CIÉNAGAS DE CARTAGENA DE INDIAS</v>
      </c>
      <c r="Q32" t="str">
        <f t="shared" si="0"/>
        <v>06</v>
      </c>
      <c r="R32" t="str">
        <f t="shared" si="1"/>
        <v>00</v>
      </c>
      <c r="S32" s="1">
        <v>5000000000</v>
      </c>
      <c r="T32" s="1">
        <v>0</v>
      </c>
      <c r="U32" s="1">
        <v>5000000000</v>
      </c>
      <c r="V32" s="1">
        <v>1900065791</v>
      </c>
      <c r="W32" s="1">
        <v>3099934209</v>
      </c>
      <c r="X32" s="1">
        <v>1693940015</v>
      </c>
      <c r="Y32" s="1">
        <v>33.880000000000003</v>
      </c>
      <c r="Z32" s="1">
        <v>1693940015</v>
      </c>
      <c r="AA32" s="1">
        <v>33.880000000000003</v>
      </c>
      <c r="AB32" s="1">
        <v>3306059985</v>
      </c>
      <c r="AC32" s="1">
        <v>1692400015</v>
      </c>
    </row>
    <row r="33" spans="1:29" hidden="1" x14ac:dyDescent="0.35">
      <c r="A33">
        <v>2023</v>
      </c>
      <c r="B33">
        <v>100</v>
      </c>
      <c r="C33" t="str">
        <f t="shared" si="2"/>
        <v>6 SECRETARIA DE INFRAESTRUCTURA</v>
      </c>
      <c r="D33" t="str">
        <f>"06"</f>
        <v>06</v>
      </c>
      <c r="E33" t="s">
        <v>326</v>
      </c>
      <c r="F33" t="s">
        <v>336</v>
      </c>
      <c r="G33" s="2">
        <f t="shared" si="3"/>
        <v>2021130010215</v>
      </c>
      <c r="H33" t="str">
        <f>"001"</f>
        <v>001</v>
      </c>
      <c r="I33" t="s">
        <v>49</v>
      </c>
      <c r="J33" t="s">
        <v>26</v>
      </c>
      <c r="K33" t="s">
        <v>27</v>
      </c>
      <c r="L33" t="str">
        <f>+VLOOKUP(G33,Hoja2!$A:$B,2,FALSE)</f>
        <v>ESTUDIOS TECNICOS, DISE?OS Y OBRAS CONTINGENTES DERIVADAS DE SENTENCIAS JUDICIALES Y OBRAS DE EMERGENCIA EN INFRAESTRUCTURA DIFERENTES A VIAS EN EL DISTRITO DE CARTAGENA DE INDIAS</v>
      </c>
      <c r="M33" t="str">
        <f t="shared" si="4"/>
        <v>2021130010215 ESTUDIOS TECNICOS, DISE?OS Y OBRAS CONTINGENTES DERIVADAS DE SENTENCIAS JUDICIALES Y OBRAS DE EMERGENCIA EN INFRAESTRUCTURA DIFERENTES A VIAS EN EL DISTRITO DE CARTAGENA DE INDIAS</v>
      </c>
      <c r="N33" t="str">
        <f>+VLOOKUP(G33,Hoja1!$D:$G,2,FALSE)</f>
        <v>07. PILAR CARTAGENA RESILIENTE</v>
      </c>
      <c r="O33" t="str">
        <f>+VLOOKUP(G33,Hoja1!$D:$G,3,FALSE)</f>
        <v>7.3 LÍNEA ESTRATÉGICA DESARROLLO URBANO</v>
      </c>
      <c r="P33" t="str">
        <f>+VLOOKUP(G33,Hoja1!$D:$G,4,FALSE)</f>
        <v xml:space="preserve">7.3.1 CARTAGENA SE MUEVE </v>
      </c>
      <c r="Q33" t="str">
        <f t="shared" si="0"/>
        <v>06</v>
      </c>
      <c r="R33" t="str">
        <f t="shared" si="1"/>
        <v>00</v>
      </c>
      <c r="S33" s="1">
        <v>5000000000</v>
      </c>
      <c r="T33" s="1">
        <v>0</v>
      </c>
      <c r="U33" s="1">
        <v>5000000000</v>
      </c>
      <c r="V33" s="1">
        <v>2427030511</v>
      </c>
      <c r="W33" s="1">
        <v>2572969489</v>
      </c>
      <c r="X33" s="1">
        <v>1562283842</v>
      </c>
      <c r="Y33" s="1">
        <v>31.25</v>
      </c>
      <c r="Z33" s="1">
        <v>281173333</v>
      </c>
      <c r="AA33" s="1">
        <v>5.62</v>
      </c>
      <c r="AB33" s="1">
        <v>3437716158</v>
      </c>
      <c r="AC33" s="1">
        <v>278533333</v>
      </c>
    </row>
    <row r="34" spans="1:29" x14ac:dyDescent="0.35">
      <c r="A34">
        <v>2023</v>
      </c>
      <c r="B34">
        <v>100</v>
      </c>
      <c r="C34" t="str">
        <f t="shared" si="2"/>
        <v>7 SECRETARIA DE EDUCACION</v>
      </c>
      <c r="D34" t="str">
        <f>"07"</f>
        <v>07</v>
      </c>
      <c r="E34" t="s">
        <v>347</v>
      </c>
      <c r="F34" t="s">
        <v>354</v>
      </c>
      <c r="G34" s="2">
        <f t="shared" si="3"/>
        <v>2021130010227</v>
      </c>
      <c r="H34" t="str">
        <f>"171"</f>
        <v>171</v>
      </c>
      <c r="I34" t="s">
        <v>409</v>
      </c>
      <c r="J34" t="s">
        <v>26</v>
      </c>
      <c r="K34" t="s">
        <v>27</v>
      </c>
      <c r="L34" t="str">
        <f>+VLOOKUP(G34,Hoja2!$A:$B,2,FALSE)</f>
        <v>FORTALECIMIENTO DE LOS PROCESOS FORMATIVOS EN LAS INSTITUCIONES EDUCATIVAS OFICIALES DEL DISTRITO DE CARTAGENA: DESARROLLO DE POTENCIALIDADES</v>
      </c>
      <c r="M34" t="str">
        <f t="shared" si="4"/>
        <v>2021130010227 FORTALECIMIENTO DE LOS PROCESOS FORMATIVOS EN LAS INSTITUCIONES EDUCATIVAS OFICIALES DEL DISTRITO DE CARTAGENA: DESARROLLO DE POTENCIALIDADES</v>
      </c>
      <c r="N34" t="str">
        <f>+VLOOKUP(G34,Hoja1!$D:$G,2,FALSE)</f>
        <v>08. PILAR CARTAGENA INCLUYENTE</v>
      </c>
      <c r="O34" t="str">
        <f>+VLOOKUP(G34,Hoja1!$D:$G,3,FALSE)</f>
        <v>8.2 LÍNEA ESTRATEGICA DE EDUCACION: CULTURA DE LA FORMACION "CON LA EDUCACION PARA TODOS Y TODAS SALVAMOS JUNTOS A CARTAGENA"</v>
      </c>
      <c r="P34" t="str">
        <f>+VLOOKUP(G34,Hoja1!$D:$G,4,FALSE)</f>
        <v>8.2.4 DESARROLLO DE POTENCIALIDADES</v>
      </c>
      <c r="Q34" t="str">
        <f t="shared" si="0"/>
        <v>06</v>
      </c>
      <c r="R34" t="str">
        <f t="shared" si="1"/>
        <v>00</v>
      </c>
      <c r="S34" s="1">
        <v>4739107200</v>
      </c>
      <c r="T34" s="1">
        <v>-2547500520</v>
      </c>
      <c r="U34" s="1">
        <v>2191606680</v>
      </c>
      <c r="V34" s="1">
        <v>1376863753</v>
      </c>
      <c r="W34" s="1">
        <v>814742927</v>
      </c>
      <c r="X34" s="1">
        <v>1376863753</v>
      </c>
      <c r="Y34" s="1">
        <v>62.82</v>
      </c>
      <c r="Z34" s="1">
        <v>53187593</v>
      </c>
      <c r="AA34" s="1">
        <v>2.4300000000000002</v>
      </c>
      <c r="AB34" s="1">
        <v>814742927</v>
      </c>
      <c r="AC34" s="1">
        <v>0</v>
      </c>
    </row>
    <row r="35" spans="1:29" x14ac:dyDescent="0.35">
      <c r="A35">
        <v>2023</v>
      </c>
      <c r="B35">
        <v>100</v>
      </c>
      <c r="C35" t="str">
        <f t="shared" si="2"/>
        <v>7 SECRETARIA DE EDUCACION</v>
      </c>
      <c r="D35" t="str">
        <f>"07"</f>
        <v>07</v>
      </c>
      <c r="E35" t="s">
        <v>347</v>
      </c>
      <c r="F35" t="s">
        <v>368</v>
      </c>
      <c r="G35" s="2">
        <f t="shared" si="3"/>
        <v>2020130010195</v>
      </c>
      <c r="H35" t="str">
        <f>"072"</f>
        <v>072</v>
      </c>
      <c r="I35" t="s">
        <v>405</v>
      </c>
      <c r="J35" t="s">
        <v>26</v>
      </c>
      <c r="K35" t="s">
        <v>27</v>
      </c>
      <c r="L35" t="str">
        <f>+VLOOKUP(G35,Hoja2!$A:$B,2,FALSE)</f>
        <v xml:space="preserve">IMPLEMENTACION DE LA ESTRATEGIA PERMANECER: ME ALIMENTO Y APRENDO ALIMENTACION ESCOLAR EN  CARTAGENA DE INDIAS </v>
      </c>
      <c r="M35" t="str">
        <f t="shared" si="4"/>
        <v xml:space="preserve">2020130010195 IMPLEMENTACION DE LA ESTRATEGIA PERMANECER: ME ALIMENTO Y APRENDO ALIMENTACION ESCOLAR EN  CARTAGENA DE INDIAS </v>
      </c>
      <c r="N35" t="str">
        <f>+VLOOKUP(G35,Hoja1!$D:$G,2,FALSE)</f>
        <v>08. PILAR CARTAGENA INCLUYENTE</v>
      </c>
      <c r="O35" t="str">
        <f>+VLOOKUP(G35,Hoja1!$D:$G,3,FALSE)</f>
        <v>8.2 LÍNEA ESTRATEGICA DE EDUCACION: CULTURA DE LA FORMACION "CON LA EDUCACION PARA TODOS Y TODAS SALVAMOS JUNTOS A CARTAGENA"</v>
      </c>
      <c r="P35" t="str">
        <f>+VLOOKUP(G35,Hoja1!$D:$G,4,FALSE)</f>
        <v>8.2.1 PROGRAMA: ACOGIDA “ATENCIÓN A POBLACIONES Y ESTRATEGIAS DE ACCESO Y PERMANENCIA”</v>
      </c>
      <c r="Q35" t="str">
        <f t="shared" si="0"/>
        <v>06</v>
      </c>
      <c r="R35" t="str">
        <f t="shared" si="1"/>
        <v>00</v>
      </c>
      <c r="S35" s="1">
        <v>4037821100</v>
      </c>
      <c r="T35" s="1">
        <v>300019371</v>
      </c>
      <c r="U35" s="1">
        <v>4337840471</v>
      </c>
      <c r="V35" s="1">
        <v>4337840471</v>
      </c>
      <c r="W35" s="1">
        <v>0</v>
      </c>
      <c r="X35" s="1">
        <v>4337840471</v>
      </c>
      <c r="Y35" s="1">
        <v>100</v>
      </c>
      <c r="Z35" s="1">
        <v>4337840471</v>
      </c>
      <c r="AA35" s="1">
        <v>100</v>
      </c>
      <c r="AB35" s="1">
        <v>0</v>
      </c>
      <c r="AC35" s="1">
        <v>4337840471</v>
      </c>
    </row>
    <row r="36" spans="1:29" hidden="1" x14ac:dyDescent="0.35">
      <c r="A36">
        <v>2023</v>
      </c>
      <c r="B36">
        <v>100</v>
      </c>
      <c r="C36" t="str">
        <f t="shared" si="2"/>
        <v>16 FONDO DE VIVIENDA DE INTERES SOCIAL Y REFORMA URBANA</v>
      </c>
      <c r="D36" t="str">
        <f>"16"</f>
        <v>16</v>
      </c>
      <c r="E36" t="s">
        <v>731</v>
      </c>
      <c r="F36" t="s">
        <v>732</v>
      </c>
      <c r="G36" s="2">
        <f t="shared" si="3"/>
        <v>2020130010152</v>
      </c>
      <c r="H36" t="str">
        <f>"001"</f>
        <v>001</v>
      </c>
      <c r="I36" t="s">
        <v>49</v>
      </c>
      <c r="J36" t="s">
        <v>26</v>
      </c>
      <c r="K36" t="s">
        <v>27</v>
      </c>
      <c r="L36" t="str">
        <f>+VLOOKUP(G36,Hoja2!$A:$B,2,FALSE)</f>
        <v>APLICACION A SUBSIDIOS FAMILIARES DE VIVIENDA PARA LA POBLACION BENEFICIADA DEL PROGRAMA JUNTOS POR UNA VIVIENDA DIGNA DE LA CIUDAD DE  CARTAGENA DE INDIAS</v>
      </c>
      <c r="M36" t="str">
        <f t="shared" si="4"/>
        <v>2020130010152 APLICACION A SUBSIDIOS FAMILIARES DE VIVIENDA PARA LA POBLACION BENEFICIADA DEL PROGRAMA JUNTOS POR UNA VIVIENDA DIGNA DE LA CIUDAD DE  CARTAGENA DE INDIAS</v>
      </c>
      <c r="N36" t="str">
        <f>+VLOOKUP(G36,Hoja1!$D:$G,2,FALSE)</f>
        <v>07. PILAR CARTAGENA RESILIENTE</v>
      </c>
      <c r="O36" t="str">
        <f>+VLOOKUP(G36,Hoja1!$D:$G,3,FALSE)</f>
        <v>7.5 LÍNEA ESTRATÉGICA VIVIENDA PARA TODOS</v>
      </c>
      <c r="P36" t="str">
        <f>+VLOOKUP(G36,Hoja1!$D:$G,4,FALSE)</f>
        <v>7.5.1 JUNTOS POR UNA VIVIENDA DIGNA</v>
      </c>
      <c r="Q36" t="str">
        <f t="shared" si="0"/>
        <v>06</v>
      </c>
      <c r="R36" t="str">
        <f t="shared" si="1"/>
        <v>00</v>
      </c>
      <c r="S36" s="1">
        <v>4000000001</v>
      </c>
      <c r="T36" s="1">
        <v>0</v>
      </c>
      <c r="U36" s="1">
        <v>4000000001</v>
      </c>
      <c r="V36" s="1">
        <v>4000000001</v>
      </c>
      <c r="W36" s="1">
        <v>0</v>
      </c>
      <c r="X36" s="1">
        <v>4000000001</v>
      </c>
      <c r="Y36" s="1">
        <v>100</v>
      </c>
      <c r="Z36" s="1">
        <v>4000000001</v>
      </c>
      <c r="AA36" s="1">
        <v>100</v>
      </c>
      <c r="AB36" s="1">
        <v>0</v>
      </c>
      <c r="AC36" s="1">
        <v>4000000001</v>
      </c>
    </row>
    <row r="37" spans="1:29" x14ac:dyDescent="0.35">
      <c r="A37">
        <v>2023</v>
      </c>
      <c r="B37">
        <v>100</v>
      </c>
      <c r="C37" t="str">
        <f t="shared" si="2"/>
        <v>7 SECRETARIA DE EDUCACION</v>
      </c>
      <c r="D37" t="str">
        <f>"07"</f>
        <v>07</v>
      </c>
      <c r="E37" t="s">
        <v>347</v>
      </c>
      <c r="F37" t="s">
        <v>374</v>
      </c>
      <c r="G37" s="2">
        <f t="shared" si="3"/>
        <v>2020130010082</v>
      </c>
      <c r="H37" t="str">
        <f>"001"</f>
        <v>001</v>
      </c>
      <c r="I37" t="s">
        <v>49</v>
      </c>
      <c r="J37" t="s">
        <v>26</v>
      </c>
      <c r="K37" t="s">
        <v>27</v>
      </c>
      <c r="L37" t="str">
        <f>+VLOOKUP(G37,Hoja2!$A:$B,2,FALSE)</f>
        <v>IMPLEMENTACION DE LA ESTRATEGIA PERMANECER: MI ESCUELA, MI LUGARFAVORITO, TRANSPORTE Y OTRAS ESTRATEGIAS DE PERMANENCIA EN  CARTAGENA DE INDIAS</v>
      </c>
      <c r="M37" t="str">
        <f t="shared" si="4"/>
        <v>2020130010082 IMPLEMENTACION DE LA ESTRATEGIA PERMANECER: MI ESCUELA, MI LUGARFAVORITO, TRANSPORTE Y OTRAS ESTRATEGIAS DE PERMANENCIA EN  CARTAGENA DE INDIAS</v>
      </c>
      <c r="N37" t="str">
        <f>+VLOOKUP(G37,Hoja1!$D:$G,2,FALSE)</f>
        <v>08. PILAR CARTAGENA INCLUYENTE</v>
      </c>
      <c r="O37" t="str">
        <f>+VLOOKUP(G37,Hoja1!$D:$G,3,FALSE)</f>
        <v>8.2 LÍNEA ESTRATEGICA DE EDUCACION: CULTURA DE LA FORMACION "CON LA EDUCACION PARA TODOS Y TODAS SALVAMOS JUNTOS A CARTAGENA"</v>
      </c>
      <c r="P37" t="str">
        <f>+VLOOKUP(G37,Hoja1!$D:$G,4,FALSE)</f>
        <v>8.2.1 PROGRAMA: ACOGIDA “ATENCIÓN A POBLACIONES Y ESTRATEGIAS DE ACCESO Y PERMANENCIA”</v>
      </c>
      <c r="Q37" t="str">
        <f t="shared" si="0"/>
        <v>06</v>
      </c>
      <c r="R37" t="str">
        <f t="shared" si="1"/>
        <v>00</v>
      </c>
      <c r="S37" s="1">
        <v>4000000000</v>
      </c>
      <c r="T37" s="1">
        <v>-59209206.289999999</v>
      </c>
      <c r="U37" s="1">
        <v>3940790793.71</v>
      </c>
      <c r="V37" s="1">
        <v>3940790792.7600002</v>
      </c>
      <c r="W37" s="1">
        <v>0.95</v>
      </c>
      <c r="X37" s="1">
        <v>3940790792.7600002</v>
      </c>
      <c r="Y37" s="1">
        <v>100</v>
      </c>
      <c r="Z37" s="1">
        <v>3940790791</v>
      </c>
      <c r="AA37" s="1">
        <v>100</v>
      </c>
      <c r="AB37" s="1">
        <v>0.95</v>
      </c>
      <c r="AC37" s="1">
        <v>3931635505</v>
      </c>
    </row>
    <row r="38" spans="1:29" hidden="1" x14ac:dyDescent="0.35">
      <c r="A38">
        <v>2023</v>
      </c>
      <c r="B38">
        <v>100</v>
      </c>
      <c r="C38" t="str">
        <f t="shared" si="2"/>
        <v>9 SECRETARIA DE PLANEACION</v>
      </c>
      <c r="D38" t="str">
        <f>"09"</f>
        <v>09</v>
      </c>
      <c r="E38" t="s">
        <v>498</v>
      </c>
      <c r="F38" t="s">
        <v>505</v>
      </c>
      <c r="G38" s="2">
        <f t="shared" si="3"/>
        <v>2021130010261</v>
      </c>
      <c r="H38" t="str">
        <f>"001"</f>
        <v>001</v>
      </c>
      <c r="I38" t="s">
        <v>49</v>
      </c>
      <c r="J38" t="s">
        <v>26</v>
      </c>
      <c r="K38" t="s">
        <v>27</v>
      </c>
      <c r="L38" t="str">
        <f>+VLOOKUP(G38,Hoja2!$A:$B,2,FALSE)</f>
        <v>CONSTRUCCION DE LOS INSTRUMENTOS DE PLANIFICACION (PEMP Y POT) DE LA CIUDAD DE CARTAGENA DE INDIAS</v>
      </c>
      <c r="M38" t="str">
        <f t="shared" si="4"/>
        <v>2021130010261 CONSTRUCCION DE LOS INSTRUMENTOS DE PLANIFICACION (PEMP Y POT) DE LA CIUDAD DE CARTAGENA DE INDIAS</v>
      </c>
      <c r="N38" t="str">
        <f>+VLOOKUP(G38,Hoja1!$D:$G,2,FALSE)</f>
        <v>07. PILAR CARTAGENA RESILIENTE</v>
      </c>
      <c r="O38" t="str">
        <f>+VLOOKUP(G38,Hoja1!$D:$G,3,FALSE)</f>
        <v>7.7 LÍNEA ESTRATÉGICA INSTRUMENTOS DE ORDENAMIENTO TERRITORIAL.</v>
      </c>
      <c r="P38" t="str">
        <f>+VLOOKUP(G38,Hoja1!$D:$G,4,FALSE)</f>
        <v>7.7.1 PLAN DE ORDENAMIENTO TERRITORIAL Y ESPECIAL DE MANEJO DE PATRIMONIO.</v>
      </c>
      <c r="Q38" t="str">
        <f t="shared" si="0"/>
        <v>06</v>
      </c>
      <c r="R38" t="str">
        <f t="shared" si="1"/>
        <v>00</v>
      </c>
      <c r="S38" s="1">
        <v>3788931177</v>
      </c>
      <c r="T38" s="1">
        <v>-435826667</v>
      </c>
      <c r="U38" s="1">
        <v>3353104510</v>
      </c>
      <c r="V38" s="1">
        <v>2990871667</v>
      </c>
      <c r="W38" s="1">
        <v>362232843</v>
      </c>
      <c r="X38" s="1">
        <v>2990871667</v>
      </c>
      <c r="Y38" s="1">
        <v>89.2</v>
      </c>
      <c r="Z38" s="1">
        <v>2792291267</v>
      </c>
      <c r="AA38" s="1">
        <v>83.27</v>
      </c>
      <c r="AB38" s="1">
        <v>362232843</v>
      </c>
      <c r="AC38" s="1">
        <v>2558896267</v>
      </c>
    </row>
    <row r="39" spans="1:29" x14ac:dyDescent="0.35">
      <c r="A39">
        <v>2023</v>
      </c>
      <c r="B39">
        <v>100</v>
      </c>
      <c r="C39" t="str">
        <f t="shared" si="2"/>
        <v>7 SECRETARIA DE EDUCACION</v>
      </c>
      <c r="D39" t="str">
        <f>"07"</f>
        <v>07</v>
      </c>
      <c r="E39" t="s">
        <v>347</v>
      </c>
      <c r="F39" t="s">
        <v>368</v>
      </c>
      <c r="G39" s="2">
        <f t="shared" si="3"/>
        <v>2020130010195</v>
      </c>
      <c r="H39" t="str">
        <f>"028"</f>
        <v>028</v>
      </c>
      <c r="I39" t="s">
        <v>401</v>
      </c>
      <c r="J39" t="s">
        <v>26</v>
      </c>
      <c r="K39" t="s">
        <v>27</v>
      </c>
      <c r="L39" t="str">
        <f>+VLOOKUP(G39,Hoja2!$A:$B,2,FALSE)</f>
        <v xml:space="preserve">IMPLEMENTACION DE LA ESTRATEGIA PERMANECER: ME ALIMENTO Y APRENDO ALIMENTACION ESCOLAR EN  CARTAGENA DE INDIAS </v>
      </c>
      <c r="M39" t="str">
        <f t="shared" si="4"/>
        <v xml:space="preserve">2020130010195 IMPLEMENTACION DE LA ESTRATEGIA PERMANECER: ME ALIMENTO Y APRENDO ALIMENTACION ESCOLAR EN  CARTAGENA DE INDIAS </v>
      </c>
      <c r="N39" t="str">
        <f>+VLOOKUP(G39,Hoja1!$D:$G,2,FALSE)</f>
        <v>08. PILAR CARTAGENA INCLUYENTE</v>
      </c>
      <c r="O39" t="str">
        <f>+VLOOKUP(G39,Hoja1!$D:$G,3,FALSE)</f>
        <v>8.2 LÍNEA ESTRATEGICA DE EDUCACION: CULTURA DE LA FORMACION "CON LA EDUCACION PARA TODOS Y TODAS SALVAMOS JUNTOS A CARTAGENA"</v>
      </c>
      <c r="P39" t="str">
        <f>+VLOOKUP(G39,Hoja1!$D:$G,4,FALSE)</f>
        <v>8.2.1 PROGRAMA: ACOGIDA “ATENCIÓN A POBLACIONES Y ESTRATEGIAS DE ACCESO Y PERMANENCIA”</v>
      </c>
      <c r="Q39" t="str">
        <f t="shared" si="0"/>
        <v>06</v>
      </c>
      <c r="R39" t="str">
        <f t="shared" si="1"/>
        <v>00</v>
      </c>
      <c r="S39" s="1">
        <v>3776440296</v>
      </c>
      <c r="T39" s="1">
        <v>2439368709</v>
      </c>
      <c r="U39" s="1">
        <v>6215809005</v>
      </c>
      <c r="V39" s="1">
        <v>2877560005</v>
      </c>
      <c r="W39" s="1">
        <v>3338249000</v>
      </c>
      <c r="X39" s="1">
        <v>2877560005</v>
      </c>
      <c r="Y39" s="1">
        <v>46.29</v>
      </c>
      <c r="Z39" s="1">
        <v>2877560005</v>
      </c>
      <c r="AA39" s="1">
        <v>46.29</v>
      </c>
      <c r="AB39" s="1">
        <v>3338249000</v>
      </c>
      <c r="AC39" s="1">
        <v>2877560005</v>
      </c>
    </row>
    <row r="40" spans="1:29" hidden="1" x14ac:dyDescent="0.35">
      <c r="A40">
        <v>2023</v>
      </c>
      <c r="B40">
        <v>100</v>
      </c>
      <c r="C40" t="str">
        <f t="shared" si="2"/>
        <v>6 SECRETARIA DE INFRAESTRUCTURA</v>
      </c>
      <c r="D40" t="str">
        <f>"06"</f>
        <v>06</v>
      </c>
      <c r="E40" t="s">
        <v>326</v>
      </c>
      <c r="F40" t="s">
        <v>330</v>
      </c>
      <c r="G40" s="2">
        <f t="shared" si="3"/>
        <v>2021130010141</v>
      </c>
      <c r="H40" t="str">
        <f>"001"</f>
        <v>001</v>
      </c>
      <c r="I40" t="s">
        <v>49</v>
      </c>
      <c r="J40" t="s">
        <v>26</v>
      </c>
      <c r="K40" t="s">
        <v>27</v>
      </c>
      <c r="L40" t="str">
        <f>+VLOOKUP(G40,Hoja2!$A:$B,2,FALSE)</f>
        <v>CONSTRUCCION, RECTIFICACION Y RECUPERACION DEL SISTEMA HIDRICO Y PLAN MAESTRO DE ALCANTARILLADO PLUVIAL PARA SALVAR EL HABITAT EN EL DISTRITO DE CARTAGENA DE INDIAS</v>
      </c>
      <c r="M40" t="str">
        <f t="shared" si="4"/>
        <v>2021130010141 CONSTRUCCION, RECTIFICACION Y RECUPERACION DEL SISTEMA HIDRICO Y PLAN MAESTRO DE ALCANTARILLADO PLUVIAL PARA SALVAR EL HABITAT EN EL DISTRITO DE CARTAGENA DE INDIAS</v>
      </c>
      <c r="N40" t="str">
        <f>+VLOOKUP(G40,Hoja1!$D:$G,2,FALSE)</f>
        <v>07. PILAR CARTAGENA RESILIENTE</v>
      </c>
      <c r="O40" t="str">
        <f>+VLOOKUP(G40,Hoja1!$D:$G,3,FALSE)</f>
        <v>7.3 LÍNEA ESTRATÉGICA DESARROLLO URBANO</v>
      </c>
      <c r="P40" t="str">
        <f>+VLOOKUP(G40,Hoja1!$D:$G,4,FALSE)</f>
        <v>7.3.2 SISTEMA HÍDRICO Y PLAN MAESTRO DE ALCANTARILLADO PLUVIALES EN LA CIUDAD PARA SALVAR EL HÁBITAT</v>
      </c>
      <c r="Q40" t="str">
        <f t="shared" si="0"/>
        <v>06</v>
      </c>
      <c r="R40" t="str">
        <f t="shared" si="1"/>
        <v>00</v>
      </c>
      <c r="S40" s="1">
        <v>3732918363</v>
      </c>
      <c r="T40" s="1">
        <v>0</v>
      </c>
      <c r="U40" s="1">
        <v>3732918363</v>
      </c>
      <c r="V40" s="1">
        <v>3732918363</v>
      </c>
      <c r="W40" s="1">
        <v>0</v>
      </c>
      <c r="X40" s="1">
        <v>3644055963</v>
      </c>
      <c r="Y40" s="1">
        <v>97.62</v>
      </c>
      <c r="Z40" s="1">
        <v>3644055963</v>
      </c>
      <c r="AA40" s="1">
        <v>97.62</v>
      </c>
      <c r="AB40" s="1">
        <v>88862400</v>
      </c>
      <c r="AC40" s="1">
        <v>3632505963</v>
      </c>
    </row>
    <row r="41" spans="1:29" hidden="1" x14ac:dyDescent="0.35">
      <c r="A41">
        <v>2023</v>
      </c>
      <c r="B41">
        <v>100</v>
      </c>
      <c r="C41" t="str">
        <f t="shared" si="2"/>
        <v>22 DISTRISEGURIDAD</v>
      </c>
      <c r="D41" t="str">
        <f>"22"</f>
        <v>22</v>
      </c>
      <c r="E41" t="s">
        <v>818</v>
      </c>
      <c r="F41" t="s">
        <v>824</v>
      </c>
      <c r="G41" s="2">
        <f t="shared" si="3"/>
        <v>2021130010180</v>
      </c>
      <c r="H41" t="str">
        <f>"037"</f>
        <v>037</v>
      </c>
      <c r="I41" t="s">
        <v>827</v>
      </c>
      <c r="J41" t="s">
        <v>26</v>
      </c>
      <c r="K41" t="s">
        <v>27</v>
      </c>
      <c r="L41" t="str">
        <f>+VLOOKUP(G41,Hoja2!$A:$B,2,FALSE)</f>
        <v>IMPLEMENTACION Y SOSTENIMIENTO DE HERRAMIENTAS TECNOLOGICAS PARA SEGURIDAD Y SOCORRO</v>
      </c>
      <c r="M41" t="str">
        <f t="shared" si="4"/>
        <v>2021130010180 IMPLEMENTACION Y SOSTENIMIENTO DE HERRAMIENTAS TECNOLOGICAS PARA SEGURIDAD Y SOCORRO</v>
      </c>
      <c r="N41" t="str">
        <f>+VLOOKUP(G41,Hoja1!$D:$G,2,FALSE)</f>
        <v>10. PILAR: CARTAGENA TRANSPARENTE</v>
      </c>
      <c r="O41" t="str">
        <f>+VLOOKUP(G41,Hoja1!$D:$G,3,FALSE)</f>
        <v>10.3 LÍNEA ESTRATÉGICA: CONVIVENCIA Y SEGURIDAD PARA LA GOBERNABILIDAD</v>
      </c>
      <c r="P41" t="str">
        <f>+VLOOKUP(G41,Hoja1!$D:$G,4,FALSE)</f>
        <v>10.3.8 PROGRAMA: IMPLEMENTACION Y SOSTENIMIENTO DE HERRAMIENTAS TECNOLOGICAS PARA SEGURIDAD Y SOCORRO.</v>
      </c>
      <c r="Q41" t="str">
        <f t="shared" si="0"/>
        <v>06</v>
      </c>
      <c r="R41" t="str">
        <f t="shared" si="1"/>
        <v>00</v>
      </c>
      <c r="S41" s="1">
        <v>3732354626</v>
      </c>
      <c r="T41" s="1">
        <v>0</v>
      </c>
      <c r="U41" s="1">
        <v>3732354626</v>
      </c>
      <c r="V41" s="1">
        <v>3732354626</v>
      </c>
      <c r="W41" s="1">
        <v>0</v>
      </c>
      <c r="X41" s="1">
        <v>3732354626</v>
      </c>
      <c r="Y41" s="1">
        <v>100</v>
      </c>
      <c r="Z41" s="1">
        <v>3732354626</v>
      </c>
      <c r="AA41" s="1">
        <v>100</v>
      </c>
      <c r="AB41" s="1">
        <v>0</v>
      </c>
      <c r="AC41" s="1">
        <v>3732354626</v>
      </c>
    </row>
    <row r="42" spans="1:29" hidden="1" x14ac:dyDescent="0.35">
      <c r="A42">
        <v>2023</v>
      </c>
      <c r="B42">
        <v>100</v>
      </c>
      <c r="C42" t="str">
        <f t="shared" si="2"/>
        <v>10 DEPARTAMENTO ADMINISTRATIVO DE SALUD</v>
      </c>
      <c r="D42" t="str">
        <f>"10"</f>
        <v>10</v>
      </c>
      <c r="E42" t="s">
        <v>535</v>
      </c>
      <c r="F42" t="s">
        <v>550</v>
      </c>
      <c r="G42" s="2">
        <f t="shared" si="3"/>
        <v>2021130010156</v>
      </c>
      <c r="H42" t="str">
        <f>"186"</f>
        <v>186</v>
      </c>
      <c r="I42" t="s">
        <v>578</v>
      </c>
      <c r="J42" t="s">
        <v>26</v>
      </c>
      <c r="K42" t="s">
        <v>27</v>
      </c>
      <c r="L42" t="str">
        <f>+VLOOKUP(G42,Hoja2!$A:$B,2,FALSE)</f>
        <v>AMPLIACION Y CONTINUIDAD DE LA AFILIACION AL REGIMEN SUBSIDIADO EN SALUD EN EL DISTRITO DE  CARTAGENA DE INDIAS</v>
      </c>
      <c r="M42" t="str">
        <f t="shared" si="4"/>
        <v>2021130010156 AMPLIACION Y CONTINUIDAD DE LA AFILIACION AL REGIMEN SUBSIDIADO EN SALUD EN EL DISTRITO DE  CARTAGENA DE INDIAS</v>
      </c>
      <c r="N42" t="str">
        <f>+VLOOKUP(G42,Hoja1!$D:$G,2,FALSE)</f>
        <v>08. PILAR CARTAGENA INCLUYENTE</v>
      </c>
      <c r="O42" t="str">
        <f>+VLOOKUP(G42,Hoja1!$D:$G,3,FALSE)</f>
        <v>8.3 LÍNEA ESTRATÉGICA SALUD PARA TODOS</v>
      </c>
      <c r="P42" t="str">
        <f>+VLOOKUP(G42,Hoja1!$D:$G,4,FALSE)</f>
        <v>8.3.1 PROGRAMA: FORTALECIMIENTO DE LA AUTORIDAD SANITARIA</v>
      </c>
      <c r="Q42" t="str">
        <f t="shared" si="0"/>
        <v>06</v>
      </c>
      <c r="R42" t="str">
        <f t="shared" si="1"/>
        <v>00</v>
      </c>
      <c r="S42" s="1">
        <v>3650531352</v>
      </c>
      <c r="T42" s="1">
        <v>0</v>
      </c>
      <c r="U42" s="1">
        <v>3650531352</v>
      </c>
      <c r="V42" s="1">
        <v>3606465884</v>
      </c>
      <c r="W42" s="1">
        <v>44065468</v>
      </c>
      <c r="X42" s="1">
        <v>3606465884</v>
      </c>
      <c r="Y42" s="1">
        <v>98.79</v>
      </c>
      <c r="Z42" s="1">
        <v>3606465884</v>
      </c>
      <c r="AA42" s="1">
        <v>98.79</v>
      </c>
      <c r="AB42" s="1">
        <v>44065468</v>
      </c>
      <c r="AC42" s="1">
        <v>3606465884</v>
      </c>
    </row>
    <row r="43" spans="1:29" hidden="1" x14ac:dyDescent="0.35">
      <c r="A43">
        <v>2023</v>
      </c>
      <c r="B43">
        <v>100</v>
      </c>
      <c r="C43" t="str">
        <f t="shared" si="2"/>
        <v>25 INSTITUCION UNIVERSITARIA MAYOR DE CARTAGENA</v>
      </c>
      <c r="D43" t="str">
        <f>"25"</f>
        <v>25</v>
      </c>
      <c r="E43" t="s">
        <v>896</v>
      </c>
      <c r="F43" t="s">
        <v>897</v>
      </c>
      <c r="G43" s="2">
        <f t="shared" si="3"/>
        <v>2021130010152</v>
      </c>
      <c r="H43" t="str">
        <f>"001"</f>
        <v>001</v>
      </c>
      <c r="I43" t="s">
        <v>49</v>
      </c>
      <c r="J43" t="s">
        <v>26</v>
      </c>
      <c r="K43" t="s">
        <v>27</v>
      </c>
      <c r="L43" t="str">
        <f>+VLOOKUP(G43,Hoja2!$A:$B,2,FALSE)</f>
        <v>FORTALECIMIENTO DE LA INSTITUCION UNIVERSITARIA MAYOR DE CARTAGENA DE INDIAS</v>
      </c>
      <c r="M43" t="str">
        <f t="shared" si="4"/>
        <v>2021130010152 FORTALECIMIENTO DE LA INSTITUCION UNIVERSITARIA MAYOR DE CARTAGENA DE INDIAS</v>
      </c>
      <c r="N43" t="str">
        <f>+VLOOKUP(G43,Hoja1!$D:$G,2,FALSE)</f>
        <v>08. PILAR CARTAGENA INCLUYENTE</v>
      </c>
      <c r="O43" t="str">
        <f>+VLOOKUP(G43,Hoja1!$D:$G,3,FALSE)</f>
        <v>8.2 LÍNEA ESTRATEGICA DE EDUCACION: CULTURA DE LA FORMACION "CON LA EDUCACION PARA TODOS Y TODAS SALVAMOS JUNTOS A CARTAGENA"</v>
      </c>
      <c r="P43" t="str">
        <f>+VLOOKUP(G43,Hoja1!$D:$G,4,FALSE)</f>
        <v>8.2.10 FORTALECIMIENTO DE LA OFERTA DE EDUCACIÓN SUPERIOR OFICIAL DEL DISTRITO DE CARTAGENA D. T. Y C.</v>
      </c>
      <c r="Q43" t="str">
        <f t="shared" si="0"/>
        <v>06</v>
      </c>
      <c r="R43" t="str">
        <f t="shared" si="1"/>
        <v>00</v>
      </c>
      <c r="S43" s="1">
        <v>3500000000</v>
      </c>
      <c r="T43" s="1">
        <v>0</v>
      </c>
      <c r="U43" s="1">
        <v>3500000000</v>
      </c>
      <c r="V43" s="1">
        <v>3500000000</v>
      </c>
      <c r="W43" s="1">
        <v>0</v>
      </c>
      <c r="X43" s="1">
        <v>3500000000</v>
      </c>
      <c r="Y43" s="1">
        <v>100</v>
      </c>
      <c r="Z43" s="1">
        <v>3500000000</v>
      </c>
      <c r="AA43" s="1">
        <v>100</v>
      </c>
      <c r="AB43" s="1">
        <v>0</v>
      </c>
      <c r="AC43" s="1">
        <v>3500000000</v>
      </c>
    </row>
    <row r="44" spans="1:29" x14ac:dyDescent="0.35">
      <c r="A44">
        <v>2023</v>
      </c>
      <c r="B44">
        <v>100</v>
      </c>
      <c r="C44" t="str">
        <f t="shared" si="2"/>
        <v>7 SECRETARIA DE EDUCACION</v>
      </c>
      <c r="D44" t="str">
        <f>"07"</f>
        <v>07</v>
      </c>
      <c r="E44" t="s">
        <v>347</v>
      </c>
      <c r="F44" t="s">
        <v>370</v>
      </c>
      <c r="G44" s="2">
        <f t="shared" si="3"/>
        <v>2020130010057</v>
      </c>
      <c r="H44" t="str">
        <f>"171"</f>
        <v>171</v>
      </c>
      <c r="I44" t="s">
        <v>409</v>
      </c>
      <c r="J44" t="s">
        <v>26</v>
      </c>
      <c r="K44" t="s">
        <v>27</v>
      </c>
      <c r="L44" t="str">
        <f>+VLOOKUP(G44,Hoja2!$A:$B,2,FALSE)</f>
        <v>OPTIMIZACION DE LA OPERACION DE LAS INSTITUCIONES EDUCATIVAS OFICIALES DEL DISTRITO DE   CARTAGENA DE INDIAS</v>
      </c>
      <c r="M44" t="str">
        <f t="shared" si="4"/>
        <v>2020130010057 OPTIMIZACION DE LA OPERACION DE LAS INSTITUCIONES EDUCATIVAS OFICIALES DEL DISTRITO DE   CARTAGENA DE INDIAS</v>
      </c>
      <c r="N44" t="str">
        <f>+VLOOKUP(G44,Hoja1!$D:$G,2,FALSE)</f>
        <v>08. PILAR CARTAGENA INCLUYENTE</v>
      </c>
      <c r="O44" t="str">
        <f>+VLOOKUP(G44,Hoja1!$D:$G,3,FALSE)</f>
        <v>8.2 LÍNEA ESTRATEGICA DE EDUCACION: CULTURA DE LA FORMACION "CON LA EDUCACION PARA TODOS Y TODAS SALVAMOS JUNTOS A CARTAGENA"</v>
      </c>
      <c r="P44" t="str">
        <f>+VLOOKUP(G44,Hoja1!$D:$G,4,FALSE)</f>
        <v>8.2.1 PROGRAMA: ACOGIDA “ATENCIÓN A POBLACIONES Y ESTRATEGIAS DE ACCESO Y PERMANENCIA”</v>
      </c>
      <c r="Q44" t="str">
        <f t="shared" si="0"/>
        <v>06</v>
      </c>
      <c r="R44" t="str">
        <f t="shared" si="1"/>
        <v>00</v>
      </c>
      <c r="S44" s="1">
        <v>3192296644</v>
      </c>
      <c r="T44" s="1">
        <v>0</v>
      </c>
      <c r="U44" s="1">
        <v>3192296644</v>
      </c>
      <c r="V44" s="1">
        <v>2730979517.2800002</v>
      </c>
      <c r="W44" s="1">
        <v>461317126.72000003</v>
      </c>
      <c r="X44" s="1">
        <v>2730979500.5300002</v>
      </c>
      <c r="Y44" s="1">
        <v>85.55</v>
      </c>
      <c r="Z44" s="1">
        <v>2730979498.4899998</v>
      </c>
      <c r="AA44" s="1">
        <v>85.55</v>
      </c>
      <c r="AB44" s="1">
        <v>461317143.47000003</v>
      </c>
      <c r="AC44" s="1">
        <v>2638006080.4899998</v>
      </c>
    </row>
    <row r="45" spans="1:29" hidden="1" x14ac:dyDescent="0.35">
      <c r="A45">
        <v>2023</v>
      </c>
      <c r="B45">
        <v>100</v>
      </c>
      <c r="C45" t="str">
        <f t="shared" si="2"/>
        <v>1 DESPACHO DEL ALCALDE</v>
      </c>
      <c r="D45" t="str">
        <f>"01"</f>
        <v>01</v>
      </c>
      <c r="E45" t="s">
        <v>23</v>
      </c>
      <c r="F45" t="s">
        <v>48</v>
      </c>
      <c r="G45" s="2">
        <f t="shared" si="3"/>
        <v>2020130010075</v>
      </c>
      <c r="H45" t="str">
        <f>"190"</f>
        <v>190</v>
      </c>
      <c r="I45" t="s">
        <v>88</v>
      </c>
      <c r="J45" t="s">
        <v>26</v>
      </c>
      <c r="K45" t="s">
        <v>27</v>
      </c>
      <c r="L45" t="str">
        <f>+VLOOKUP(G45,Hoja2!$A:$B,2,FALSE)</f>
        <v>FORTALECIMIENTO OPERACIONAL DEL SISTEMA INTEGRADO DE TRANSPORTE MASIVO DE CARTAGENA DE INDIAS  TRANSCARIBE  CARTAGENA DE INDIAS</v>
      </c>
      <c r="M45" t="str">
        <f t="shared" si="4"/>
        <v>2020130010075 FORTALECIMIENTO OPERACIONAL DEL SISTEMA INTEGRADO DE TRANSPORTE MASIVO DE CARTAGENA DE INDIAS  TRANSCARIBE  CARTAGENA DE INDIAS</v>
      </c>
      <c r="N45" t="str">
        <f>+VLOOKUP(G45,Hoja1!$D:$G,2,FALSE)</f>
        <v>07. PILAR CARTAGENA RESILIENTE</v>
      </c>
      <c r="O45" t="str">
        <f>+VLOOKUP(G45,Hoja1!$D:$G,3,FALSE)</f>
        <v>7.2 LÍNEA ESTRATÉGICA ESPACIO PÚBLICO, MOVILIDAD Y TRANSPORTE RESILIENTE</v>
      </c>
      <c r="P45" t="str">
        <f>+VLOOKUP(G45,Hoja1!$D:$G,4,FALSE)</f>
        <v>7.2.5 TRANSPORTE PARA TODOS</v>
      </c>
      <c r="Q45" t="str">
        <f t="shared" si="0"/>
        <v>06</v>
      </c>
      <c r="R45" t="str">
        <f t="shared" si="1"/>
        <v>00</v>
      </c>
      <c r="S45" s="1">
        <v>3049800000</v>
      </c>
      <c r="T45" s="1">
        <v>0</v>
      </c>
      <c r="U45" s="1">
        <v>3049800000</v>
      </c>
      <c r="V45" s="1">
        <v>20996641</v>
      </c>
      <c r="W45" s="1">
        <v>3028803359</v>
      </c>
      <c r="X45" s="1">
        <v>20996641</v>
      </c>
      <c r="Y45" s="1">
        <v>0.69</v>
      </c>
      <c r="Z45" s="1">
        <v>9903141</v>
      </c>
      <c r="AA45" s="1">
        <v>0.32</v>
      </c>
      <c r="AB45" s="1">
        <v>3028803359</v>
      </c>
      <c r="AC45" s="1">
        <v>9903141</v>
      </c>
    </row>
    <row r="46" spans="1:29" hidden="1" x14ac:dyDescent="0.35">
      <c r="A46">
        <v>2023</v>
      </c>
      <c r="B46">
        <v>100</v>
      </c>
      <c r="C46" t="str">
        <f t="shared" si="2"/>
        <v>1 DESPACHO DEL ALCALDE</v>
      </c>
      <c r="D46" t="str">
        <f>"01"</f>
        <v>01</v>
      </c>
      <c r="E46" t="s">
        <v>23</v>
      </c>
      <c r="F46" t="s">
        <v>51</v>
      </c>
      <c r="G46" s="2">
        <f t="shared" si="3"/>
        <v>2021130010272</v>
      </c>
      <c r="H46" t="str">
        <f>"001"</f>
        <v>001</v>
      </c>
      <c r="I46" t="s">
        <v>49</v>
      </c>
      <c r="J46" t="s">
        <v>26</v>
      </c>
      <c r="K46" t="s">
        <v>27</v>
      </c>
      <c r="L46" t="str">
        <f>+VLOOKUP(G46,Hoja2!$A:$B,2,FALSE)</f>
        <v>IMPLEMENTACION DEL SISTEMA DISTRITAL DE CICLOINFRAESTRUCTURA  CARTAGENA DE INDIAS</v>
      </c>
      <c r="M46" t="str">
        <f t="shared" si="4"/>
        <v>2021130010272 IMPLEMENTACION DEL SISTEMA DISTRITAL DE CICLOINFRAESTRUCTURA  CARTAGENA DE INDIAS</v>
      </c>
      <c r="N46" t="str">
        <f>+VLOOKUP(G46,Hoja1!$D:$G,2,FALSE)</f>
        <v>07. PILAR CARTAGENA RESILIENTE</v>
      </c>
      <c r="O46" t="str">
        <f>+VLOOKUP(G46,Hoja1!$D:$G,3,FALSE)</f>
        <v>7.2 LÍNEA ESTRATÉGICA ESPACIO PÚBLICO, MOVILIDAD Y TRANSPORTE RESILIENTE</v>
      </c>
      <c r="P46" t="str">
        <f>+VLOOKUP(G46,Hoja1!$D:$G,4,FALSE)</f>
        <v xml:space="preserve">7.2.3 GENERACIÓN DEL ESPACIO PÚBLICO  </v>
      </c>
      <c r="Q46" t="str">
        <f t="shared" si="0"/>
        <v>06</v>
      </c>
      <c r="R46" t="str">
        <f t="shared" si="1"/>
        <v>00</v>
      </c>
      <c r="S46" s="1">
        <v>3014690717</v>
      </c>
      <c r="T46" s="1">
        <v>-2000000000</v>
      </c>
      <c r="U46" s="1">
        <v>1014690717</v>
      </c>
      <c r="V46" s="1">
        <v>563999995</v>
      </c>
      <c r="W46" s="1">
        <v>450690722</v>
      </c>
      <c r="X46" s="1">
        <v>533079090</v>
      </c>
      <c r="Y46" s="1">
        <v>52.54</v>
      </c>
      <c r="Z46" s="1">
        <v>0</v>
      </c>
      <c r="AA46" s="1">
        <v>0</v>
      </c>
      <c r="AB46" s="1">
        <v>481611627</v>
      </c>
      <c r="AC46" s="1">
        <v>0</v>
      </c>
    </row>
    <row r="47" spans="1:29" x14ac:dyDescent="0.35">
      <c r="A47">
        <v>2023</v>
      </c>
      <c r="B47">
        <v>100</v>
      </c>
      <c r="C47" t="str">
        <f t="shared" si="2"/>
        <v>7 SECRETARIA DE EDUCACION</v>
      </c>
      <c r="D47" t="str">
        <f>"07"</f>
        <v>07</v>
      </c>
      <c r="E47" t="s">
        <v>347</v>
      </c>
      <c r="F47" t="s">
        <v>356</v>
      </c>
      <c r="G47" s="2">
        <f t="shared" si="3"/>
        <v>2020130010117</v>
      </c>
      <c r="H47" t="str">
        <f>"071"</f>
        <v>071</v>
      </c>
      <c r="I47" t="s">
        <v>404</v>
      </c>
      <c r="J47" t="s">
        <v>26</v>
      </c>
      <c r="K47" t="s">
        <v>27</v>
      </c>
      <c r="L47" t="str">
        <f>+VLOOKUP(G47,Hoja2!$A:$B,2,FALSE)</f>
        <v>IMPLEMENTACION DE LA ESTRATEGIA UNICOS E INAGOTABLES PARA LA ATENCION A POBLACION DIVERSA: UNA ESCUELA DE Y PARA TODAS Y TODOS, EN  CARTAGENA DE INDIAS</v>
      </c>
      <c r="M47" t="str">
        <f t="shared" si="4"/>
        <v>2020130010117 IMPLEMENTACION DE LA ESTRATEGIA UNICOS E INAGOTABLES PARA LA ATENCION A POBLACION DIVERSA: UNA ESCUELA DE Y PARA TODAS Y TODOS, EN  CARTAGENA DE INDIAS</v>
      </c>
      <c r="N47" t="str">
        <f>+VLOOKUP(G47,Hoja1!$D:$G,2,FALSE)</f>
        <v>08. PILAR CARTAGENA INCLUYENTE</v>
      </c>
      <c r="O47" t="str">
        <f>+VLOOKUP(G47,Hoja1!$D:$G,3,FALSE)</f>
        <v>8.2 LÍNEA ESTRATEGICA DE EDUCACION: CULTURA DE LA FORMACION "CON LA EDUCACION PARA TODOS Y TODAS SALVAMOS JUNTOS A CARTAGENA"</v>
      </c>
      <c r="P47" t="str">
        <f>+VLOOKUP(G47,Hoja1!$D:$G,4,FALSE)</f>
        <v>8.2.1 PROGRAMA: ACOGIDA “ATENCIÓN A POBLACIONES Y ESTRATEGIAS DE ACCESO Y PERMANENCIA”</v>
      </c>
      <c r="Q47" t="str">
        <f t="shared" si="0"/>
        <v>06</v>
      </c>
      <c r="R47" t="str">
        <f t="shared" si="1"/>
        <v>00</v>
      </c>
      <c r="S47" s="1">
        <v>2979536994</v>
      </c>
      <c r="T47" s="1">
        <v>-1286032880</v>
      </c>
      <c r="U47" s="1">
        <v>1693504114</v>
      </c>
      <c r="V47" s="1">
        <v>1391503715.5</v>
      </c>
      <c r="W47" s="1">
        <v>302000398.5</v>
      </c>
      <c r="X47" s="1">
        <v>1386265426</v>
      </c>
      <c r="Y47" s="1">
        <v>81.86</v>
      </c>
      <c r="Z47" s="1">
        <v>1385426390</v>
      </c>
      <c r="AA47" s="1">
        <v>81.81</v>
      </c>
      <c r="AB47" s="1">
        <v>307238688</v>
      </c>
      <c r="AC47" s="1">
        <v>1381668716</v>
      </c>
    </row>
    <row r="48" spans="1:29" hidden="1" x14ac:dyDescent="0.35">
      <c r="A48">
        <v>2023</v>
      </c>
      <c r="B48">
        <v>100</v>
      </c>
      <c r="C48" t="str">
        <f t="shared" si="2"/>
        <v>11 LOCALIDAD HISTORICA Y DEL CARIBE NORTE</v>
      </c>
      <c r="D48" t="str">
        <f>"11"</f>
        <v>11</v>
      </c>
      <c r="E48" t="s">
        <v>626</v>
      </c>
      <c r="F48" t="s">
        <v>642</v>
      </c>
      <c r="G48" s="2">
        <f t="shared" si="3"/>
        <v>2021130010017</v>
      </c>
      <c r="H48" t="str">
        <f>"001"</f>
        <v>001</v>
      </c>
      <c r="I48" t="s">
        <v>49</v>
      </c>
      <c r="J48" t="s">
        <v>26</v>
      </c>
      <c r="K48" t="s">
        <v>27</v>
      </c>
      <c r="L48" t="str">
        <f>+VLOOKUP(G48,Hoja2!$A:$B,2,FALSE)</f>
        <v xml:space="preserve">IMPLEMENTACION DEL PROYECTO EMPRENDIMIENTO Y GESTION DE LA EMPLEABILIDAD EN LOCALIDAD HISTORICA Y DEL CARIBE NORTE EN EL DISTRITO DECARTAGENA DE INDIAS
</v>
      </c>
      <c r="M48" t="str">
        <f t="shared" si="4"/>
        <v xml:space="preserve">2021130010017 IMPLEMENTACION DEL PROYECTO EMPRENDIMIENTO Y GESTION DE LA EMPLEABILIDAD EN LOCALIDAD HISTORICA Y DEL CARIBE NORTE EN EL DISTRITO DECARTAGENA DE INDIAS
</v>
      </c>
      <c r="N48" t="str">
        <f>+VLOOKUP(G48,Hoja1!$D:$G,2,FALSE)</f>
        <v>10. PILAR: CARTAGENA TRANSPARENTE</v>
      </c>
      <c r="O48" t="str">
        <f>+VLOOKUP(G48,Hoja1!$D:$G,3,FALSE)</f>
        <v>10.7 LÍNEA ESTRATÉGICA: PARTICIPACIÓN Y DESCENTRALIZACIÓN</v>
      </c>
      <c r="P48" t="str">
        <f>+VLOOKUP(G48,Hoja1!$D:$G,4,FALSE)</f>
        <v xml:space="preserve">10.7.2 PROGRAMA: MODERNIZACIÓN DEL SISTEMA DISTRITAL DE PLANEACIÓN Y DESCENTRALIZACIÓN  </v>
      </c>
      <c r="Q48" t="str">
        <f t="shared" si="0"/>
        <v>06</v>
      </c>
      <c r="R48" t="str">
        <f t="shared" si="1"/>
        <v>00</v>
      </c>
      <c r="S48" s="1">
        <v>2778000000</v>
      </c>
      <c r="T48" s="1">
        <v>0</v>
      </c>
      <c r="U48" s="1">
        <v>2778000000</v>
      </c>
      <c r="V48" s="1">
        <v>2778000000</v>
      </c>
      <c r="W48" s="1">
        <v>0</v>
      </c>
      <c r="X48" s="1">
        <v>2778000000</v>
      </c>
      <c r="Y48" s="1">
        <v>100</v>
      </c>
      <c r="Z48" s="1">
        <v>2778000000</v>
      </c>
      <c r="AA48" s="1">
        <v>100</v>
      </c>
      <c r="AB48" s="1">
        <v>0</v>
      </c>
      <c r="AC48" s="1">
        <v>2778000000</v>
      </c>
    </row>
    <row r="49" spans="1:29" x14ac:dyDescent="0.35">
      <c r="A49">
        <v>2023</v>
      </c>
      <c r="B49">
        <v>100</v>
      </c>
      <c r="C49" t="str">
        <f t="shared" si="2"/>
        <v>7 SECRETARIA DE EDUCACION</v>
      </c>
      <c r="D49" t="str">
        <f>"07"</f>
        <v>07</v>
      </c>
      <c r="E49" t="s">
        <v>347</v>
      </c>
      <c r="F49" t="s">
        <v>353</v>
      </c>
      <c r="G49" s="2">
        <f t="shared" si="3"/>
        <v>2021130010226</v>
      </c>
      <c r="H49" t="str">
        <f>"071"</f>
        <v>071</v>
      </c>
      <c r="I49" t="s">
        <v>404</v>
      </c>
      <c r="J49" t="s">
        <v>26</v>
      </c>
      <c r="K49" t="s">
        <v>27</v>
      </c>
      <c r="L49" t="str">
        <f>+VLOOKUP(G49,Hoja2!$A:$B,2,FALSE)</f>
        <v>TRANSFORMACION DEL APRENDIZAJE, INSPIRANDO, CREANDO Y DISE?ANDO CON LAS TECNOLOGIAS DE LA INFORMACION Y LAS COMUNICACIOONES EN LAS IEO Y SED DEL DISTRITO DE CARTAGENA DE INDIAS</v>
      </c>
      <c r="M49" t="str">
        <f t="shared" si="4"/>
        <v>2021130010226 TRANSFORMACION DEL APRENDIZAJE, INSPIRANDO, CREANDO Y DISE?ANDO CON LAS TECNOLOGIAS DE LA INFORMACION Y LAS COMUNICACIOONES EN LAS IEO Y SED DEL DISTRITO DE CARTAGENA DE INDIAS</v>
      </c>
      <c r="N49" t="str">
        <f>+VLOOKUP(G49,Hoja1!$D:$G,2,FALSE)</f>
        <v>08. PILAR CARTAGENA INCLUYENTE</v>
      </c>
      <c r="O49" t="str">
        <f>+VLOOKUP(G49,Hoja1!$D:$G,3,FALSE)</f>
        <v>8.2 LÍNEA ESTRATEGICA DE EDUCACION: CULTURA DE LA FORMACION "CON LA EDUCACION PARA TODOS Y TODAS SALVAMOS JUNTOS A CARTAGENA"</v>
      </c>
      <c r="P49" t="str">
        <f>+VLOOKUP(G49,Hoja1!$D:$G,4,FALSE)</f>
        <v>8.2.6 DE EDUCACIÓN MEDIANA A TRAVÉS DE TECNOLOGÍAS DE LA INFORMACIÓN Y LAS COMUNICACIONES-TIC´S</v>
      </c>
      <c r="Q49" t="str">
        <f t="shared" si="0"/>
        <v>06</v>
      </c>
      <c r="R49" t="str">
        <f t="shared" si="1"/>
        <v>00</v>
      </c>
      <c r="S49" s="1">
        <v>2666006944</v>
      </c>
      <c r="T49" s="1">
        <v>-858375982</v>
      </c>
      <c r="U49" s="1">
        <v>1807630962</v>
      </c>
      <c r="V49" s="1">
        <v>1807161633.05</v>
      </c>
      <c r="W49" s="1">
        <v>469328.95</v>
      </c>
      <c r="X49" s="1">
        <v>872626161</v>
      </c>
      <c r="Y49" s="1">
        <v>48.27</v>
      </c>
      <c r="Z49" s="1">
        <v>773060338</v>
      </c>
      <c r="AA49" s="1">
        <v>42.77</v>
      </c>
      <c r="AB49" s="1">
        <v>935004801</v>
      </c>
      <c r="AC49" s="1">
        <v>773060338</v>
      </c>
    </row>
    <row r="50" spans="1:29" hidden="1" x14ac:dyDescent="0.35">
      <c r="A50">
        <v>2023</v>
      </c>
      <c r="B50">
        <v>100</v>
      </c>
      <c r="C50" t="str">
        <f t="shared" si="2"/>
        <v>22 DISTRISEGURIDAD</v>
      </c>
      <c r="D50" t="str">
        <f>"22"</f>
        <v>22</v>
      </c>
      <c r="E50" t="s">
        <v>818</v>
      </c>
      <c r="F50" t="s">
        <v>819</v>
      </c>
      <c r="G50" s="2">
        <f t="shared" si="3"/>
        <v>2021130010279</v>
      </c>
      <c r="H50" t="str">
        <f>"076"</f>
        <v>076</v>
      </c>
      <c r="I50" t="s">
        <v>830</v>
      </c>
      <c r="J50" t="s">
        <v>26</v>
      </c>
      <c r="K50" t="s">
        <v>27</v>
      </c>
      <c r="L50" t="str">
        <f>+VLOOKUP(G50,Hoja2!$A:$B,2,FALSE)</f>
        <v>IMPLEMENTACION DEL PROGRAMA VIGILANCIA DE LAS PLAYAS DEL DISTRITO DE CARTAGENA DE INDIAS</v>
      </c>
      <c r="M50" t="str">
        <f t="shared" si="4"/>
        <v>2021130010279 IMPLEMENTACION DEL PROGRAMA VIGILANCIA DE LAS PLAYAS DEL DISTRITO DE CARTAGENA DE INDIAS</v>
      </c>
      <c r="N50" t="str">
        <f>+VLOOKUP(G50,Hoja1!$D:$G,2,FALSE)</f>
        <v>10. PILAR: CARTAGENA TRANSPARENTE</v>
      </c>
      <c r="O50" t="str">
        <f>+VLOOKUP(G50,Hoja1!$D:$G,3,FALSE)</f>
        <v>10.3 LÍNEA ESTRATÉGICA: CONVIVENCIA Y SEGURIDAD PARA LA GOBERNABILIDAD</v>
      </c>
      <c r="P50" t="str">
        <f>+VLOOKUP(G50,Hoja1!$D:$G,4,FALSE)</f>
        <v>10.3.10 PROGRAMA: VIGILANCIA DE LAS PLAYAS DEL DISTRITO DE CARTAGENA</v>
      </c>
      <c r="Q50" t="str">
        <f t="shared" si="0"/>
        <v>06</v>
      </c>
      <c r="R50" t="str">
        <f t="shared" si="1"/>
        <v>00</v>
      </c>
      <c r="S50" s="1">
        <v>2657158663</v>
      </c>
      <c r="T50" s="1">
        <v>0</v>
      </c>
      <c r="U50" s="1">
        <v>2657158663</v>
      </c>
      <c r="V50" s="1">
        <v>0</v>
      </c>
      <c r="W50" s="1">
        <v>2657158663</v>
      </c>
      <c r="X50" s="1">
        <v>0</v>
      </c>
      <c r="Y50" s="1">
        <v>0</v>
      </c>
      <c r="Z50" s="1">
        <v>0</v>
      </c>
      <c r="AA50" s="1">
        <v>0</v>
      </c>
      <c r="AB50" s="1">
        <v>2657158663</v>
      </c>
      <c r="AC50" s="1">
        <v>0</v>
      </c>
    </row>
    <row r="51" spans="1:29" hidden="1" x14ac:dyDescent="0.35">
      <c r="A51">
        <v>2023</v>
      </c>
      <c r="B51">
        <v>100</v>
      </c>
      <c r="C51" t="str">
        <f t="shared" si="2"/>
        <v>25 INSTITUCION UNIVERSITARIA MAYOR DE CARTAGENA</v>
      </c>
      <c r="D51" t="str">
        <f>"25"</f>
        <v>25</v>
      </c>
      <c r="E51" t="s">
        <v>896</v>
      </c>
      <c r="F51" t="s">
        <v>900</v>
      </c>
      <c r="G51" s="2">
        <f t="shared" si="3"/>
        <v>2021130010151</v>
      </c>
      <c r="H51" t="str">
        <f>"001"</f>
        <v>001</v>
      </c>
      <c r="I51" t="s">
        <v>49</v>
      </c>
      <c r="J51" t="s">
        <v>26</v>
      </c>
      <c r="K51" t="s">
        <v>27</v>
      </c>
      <c r="L51" t="str">
        <f>+VLOOKUP(G51,Hoja2!$A:$B,2,FALSE)</f>
        <v>AMPLIACION DE LA OFERTA ACADEMICA DE LA INSTITUCION UNIVERSITARIA MAYOR DE CARTAGENA, UMAYOR,CON CALIDAD Y PERTINENCIA EN CARTAGENA DE INDIAS -EG+-0 CARTAGENA DE INDIAS</v>
      </c>
      <c r="M51" t="str">
        <f t="shared" si="4"/>
        <v>2021130010151 AMPLIACION DE LA OFERTA ACADEMICA DE LA INSTITUCION UNIVERSITARIA MAYOR DE CARTAGENA, UMAYOR,CON CALIDAD Y PERTINENCIA EN CARTAGENA DE INDIAS -EG+-0 CARTAGENA DE INDIAS</v>
      </c>
      <c r="N51" t="str">
        <f>+VLOOKUP(G51,Hoja1!$D:$G,2,FALSE)</f>
        <v>08. PILAR CARTAGENA INCLUYENTE</v>
      </c>
      <c r="O51" t="str">
        <f>+VLOOKUP(G51,Hoja1!$D:$G,3,FALSE)</f>
        <v>8.2 LÍNEA ESTRATEGICA DE EDUCACION: CULTURA DE LA FORMACION "CON LA EDUCACION PARA TODOS Y TODAS SALVAMOS JUNTOS A CARTAGENA"</v>
      </c>
      <c r="P51" t="str">
        <f>+VLOOKUP(G51,Hoja1!$D:$G,4,FALSE)</f>
        <v>8.2.10 FORTALECIMIENTO DE LA OFERTA DE EDUCACIÓN SUPERIOR OFICIAL DEL DISTRITO DE CARTAGENA D. T. Y C.</v>
      </c>
      <c r="Q51" t="str">
        <f t="shared" si="0"/>
        <v>06</v>
      </c>
      <c r="R51" t="str">
        <f t="shared" si="1"/>
        <v>00</v>
      </c>
      <c r="S51" s="1">
        <v>2640800000</v>
      </c>
      <c r="T51" s="1">
        <v>0</v>
      </c>
      <c r="U51" s="1">
        <v>2640800000</v>
      </c>
      <c r="V51" s="1">
        <v>2640800000</v>
      </c>
      <c r="W51" s="1">
        <v>0</v>
      </c>
      <c r="X51" s="1">
        <v>2640800000</v>
      </c>
      <c r="Y51" s="1">
        <v>100</v>
      </c>
      <c r="Z51" s="1">
        <v>2640800000</v>
      </c>
      <c r="AA51" s="1">
        <v>100</v>
      </c>
      <c r="AB51" s="1">
        <v>0</v>
      </c>
      <c r="AC51" s="1">
        <v>2640800000</v>
      </c>
    </row>
    <row r="52" spans="1:29" x14ac:dyDescent="0.35">
      <c r="A52">
        <v>2023</v>
      </c>
      <c r="B52">
        <v>100</v>
      </c>
      <c r="C52" t="str">
        <f t="shared" si="2"/>
        <v>7 SECRETARIA DE EDUCACION</v>
      </c>
      <c r="D52" t="str">
        <f>"07"</f>
        <v>07</v>
      </c>
      <c r="E52" t="s">
        <v>347</v>
      </c>
      <c r="F52" t="s">
        <v>360</v>
      </c>
      <c r="G52" s="2">
        <f t="shared" si="3"/>
        <v>2020130010094</v>
      </c>
      <c r="H52" t="str">
        <f>"171"</f>
        <v>171</v>
      </c>
      <c r="I52" t="s">
        <v>409</v>
      </c>
      <c r="J52" t="s">
        <v>26</v>
      </c>
      <c r="K52" t="s">
        <v>27</v>
      </c>
      <c r="L52" t="str">
        <f>+VLOOKUP(G52,Hoja2!$A:$B,2,FALSE)</f>
        <v>FORTALECIMIENTO DE LOS AMBIENTES DE APRENDIZAJE DE LAS SEDES DE LAS INSTITUCIONES EDUCATIVAS DE CARTAGENA DE INDIAS</v>
      </c>
      <c r="M52" t="str">
        <f t="shared" si="4"/>
        <v>2020130010094 FORTALECIMIENTO DE LOS AMBIENTES DE APRENDIZAJE DE LAS SEDES DE LAS INSTITUCIONES EDUCATIVAS DE CARTAGENA DE INDIAS</v>
      </c>
      <c r="N52" t="str">
        <f>+VLOOKUP(G52,Hoja1!$D:$G,2,FALSE)</f>
        <v>08. PILAR CARTAGENA INCLUYENTE</v>
      </c>
      <c r="O52" t="str">
        <f>+VLOOKUP(G52,Hoja1!$D:$G,3,FALSE)</f>
        <v>8.2 LÍNEA ESTRATEGICA DE EDUCACION: CULTURA DE LA FORMACION "CON LA EDUCACION PARA TODOS Y TODAS SALVAMOS JUNTOS A CARTAGENA"</v>
      </c>
      <c r="P52" t="str">
        <f>+VLOOKUP(G52,Hoja1!$D:$G,4,FALSE)</f>
        <v>8.2.1 PROGRAMA: ACOGIDA “ATENCIÓN A POBLACIONES Y ESTRATEGIAS DE ACCESO Y PERMANENCIA”</v>
      </c>
      <c r="Q52" t="str">
        <f t="shared" si="0"/>
        <v>06</v>
      </c>
      <c r="R52" t="str">
        <f t="shared" si="1"/>
        <v>00</v>
      </c>
      <c r="S52" s="1">
        <v>2603792879</v>
      </c>
      <c r="T52" s="1">
        <v>634263</v>
      </c>
      <c r="U52" s="1">
        <v>2604427142</v>
      </c>
      <c r="V52" s="1">
        <v>2603779666.6799998</v>
      </c>
      <c r="W52" s="1">
        <v>647475.31999999995</v>
      </c>
      <c r="X52" s="1">
        <v>2603779515.7600002</v>
      </c>
      <c r="Y52" s="1">
        <v>99.98</v>
      </c>
      <c r="Z52" s="1">
        <v>2435412799.6199999</v>
      </c>
      <c r="AA52" s="1">
        <v>93.51</v>
      </c>
      <c r="AB52" s="1">
        <v>647626.23999999999</v>
      </c>
      <c r="AC52" s="1">
        <v>1825187286.76</v>
      </c>
    </row>
    <row r="53" spans="1:29" hidden="1" x14ac:dyDescent="0.35">
      <c r="A53">
        <v>2023</v>
      </c>
      <c r="B53">
        <v>100</v>
      </c>
      <c r="C53" t="str">
        <f t="shared" si="2"/>
        <v>8 SECRETARIA DE PARTICIPACION Y DESARROLLO SOCIAL</v>
      </c>
      <c r="D53" t="str">
        <f>"08"</f>
        <v>08</v>
      </c>
      <c r="E53" t="s">
        <v>420</v>
      </c>
      <c r="F53" t="s">
        <v>471</v>
      </c>
      <c r="G53" s="2">
        <f t="shared" si="3"/>
        <v>2021130010219</v>
      </c>
      <c r="H53" t="str">
        <f>"001"</f>
        <v>001</v>
      </c>
      <c r="I53" t="s">
        <v>49</v>
      </c>
      <c r="J53" t="s">
        <v>26</v>
      </c>
      <c r="K53" t="s">
        <v>27</v>
      </c>
      <c r="L53" t="str">
        <f>+VLOOKUP(G53,Hoja2!$A:$B,2,FALSE)</f>
        <v>FORTALECIMIENTO DE LA CAPACIDAD ADMINISTRATIVA, OPERATIVA Y TECNOLOGICA DE LAS ORGANIZACIONES COMUNALES DEL DISTRITO DE CARTAGENA DE INDIAS</v>
      </c>
      <c r="M53" t="str">
        <f t="shared" si="4"/>
        <v>2021130010219 FORTALECIMIENTO DE LA CAPACIDAD ADMINISTRATIVA, OPERATIVA Y TECNOLOGICA DE LAS ORGANIZACIONES COMUNALES DEL DISTRITO DE CARTAGENA DE INDIAS</v>
      </c>
      <c r="N53" t="str">
        <f>+VLOOKUP(G53,Hoja1!$D:$G,2,FALSE)</f>
        <v>10. PILAR: CARTAGENA TRANSPARENTE</v>
      </c>
      <c r="O53" t="str">
        <f>+VLOOKUP(G53,Hoja1!$D:$G,3,FALSE)</f>
        <v>10.7 LÍNEA ESTRATÉGICA: PARTICIPACIÓN Y DESCENTRALIZACIÓN</v>
      </c>
      <c r="P53" t="str">
        <f>+VLOOKUP(G53,Hoja1!$D:$G,4,FALSE)</f>
        <v>10.7.1 PROGRAMA: PARTICIPANDO SALVAMOS A CARTAGENA</v>
      </c>
      <c r="Q53" t="str">
        <f t="shared" si="0"/>
        <v>06</v>
      </c>
      <c r="R53" t="str">
        <f t="shared" si="1"/>
        <v>00</v>
      </c>
      <c r="S53" s="1">
        <v>2500000000</v>
      </c>
      <c r="T53" s="1">
        <v>-57216822</v>
      </c>
      <c r="U53" s="1">
        <v>2442783178</v>
      </c>
      <c r="V53" s="1">
        <v>2409773177.21</v>
      </c>
      <c r="W53" s="1">
        <v>33010000.789999999</v>
      </c>
      <c r="X53" s="1">
        <v>1796495902.6300001</v>
      </c>
      <c r="Y53" s="1">
        <v>73.540000000000006</v>
      </c>
      <c r="Z53" s="1">
        <v>1325537388.95</v>
      </c>
      <c r="AA53" s="1">
        <v>54.26</v>
      </c>
      <c r="AB53" s="1">
        <v>646287275.37</v>
      </c>
      <c r="AC53" s="1">
        <v>415431308.94999999</v>
      </c>
    </row>
    <row r="54" spans="1:29" hidden="1" x14ac:dyDescent="0.35">
      <c r="A54">
        <v>2023</v>
      </c>
      <c r="B54">
        <v>100</v>
      </c>
      <c r="C54" t="str">
        <f t="shared" si="2"/>
        <v>22 DISTRISEGURIDAD</v>
      </c>
      <c r="D54" t="str">
        <f>"22"</f>
        <v>22</v>
      </c>
      <c r="E54" t="s">
        <v>818</v>
      </c>
      <c r="F54" t="s">
        <v>822</v>
      </c>
      <c r="G54" s="2">
        <f t="shared" si="3"/>
        <v>2021130010192</v>
      </c>
      <c r="H54" t="str">
        <f>"037"</f>
        <v>037</v>
      </c>
      <c r="I54" t="s">
        <v>827</v>
      </c>
      <c r="J54" t="s">
        <v>26</v>
      </c>
      <c r="K54" t="s">
        <v>27</v>
      </c>
      <c r="L54" t="str">
        <f>+VLOOKUP(G54,Hoja2!$A:$B,2,FALSE)</f>
        <v>FORTALECIMIENTO LOGISTICO PARA LA SEGURIDAD, CONVIVENCIA, JUSTICIA Y SOCORRO EN CARTAGENA DE INDIAS</v>
      </c>
      <c r="M54" t="str">
        <f t="shared" si="4"/>
        <v>2021130010192 FORTALECIMIENTO LOGISTICO PARA LA SEGURIDAD, CONVIVENCIA, JUSTICIA Y SOCORRO EN CARTAGENA DE INDIAS</v>
      </c>
      <c r="N54" t="str">
        <f>+VLOOKUP(G54,Hoja1!$D:$G,2,FALSE)</f>
        <v>10. PILAR: CARTAGENA TRANSPARENTE</v>
      </c>
      <c r="O54" t="str">
        <f>+VLOOKUP(G54,Hoja1!$D:$G,3,FALSE)</f>
        <v>10.3 LÍNEA ESTRATÉGICA: CONVIVENCIA Y SEGURIDAD PARA LA GOBERNABILIDAD</v>
      </c>
      <c r="P54" t="str">
        <f>+VLOOKUP(G54,Hoja1!$D:$G,4,FALSE)</f>
        <v>10.3.9 PROGRAMA: OPTIMIZACIÓN DE LA INFRAESTRUCTURA Y MOVILIDAD DE LOS ORGANISMOS DE SEGURIDAD Y SOCORRO</v>
      </c>
      <c r="Q54" t="str">
        <f t="shared" si="0"/>
        <v>06</v>
      </c>
      <c r="R54" t="str">
        <f t="shared" si="1"/>
        <v>00</v>
      </c>
      <c r="S54" s="1">
        <v>2431021428</v>
      </c>
      <c r="T54" s="1">
        <v>0</v>
      </c>
      <c r="U54" s="1">
        <v>2431021428</v>
      </c>
      <c r="V54" s="1">
        <v>2431021427.6599998</v>
      </c>
      <c r="W54" s="1">
        <v>0.34</v>
      </c>
      <c r="X54" s="1">
        <v>2431021427.6599998</v>
      </c>
      <c r="Y54" s="1">
        <v>100</v>
      </c>
      <c r="Z54" s="1">
        <v>2431021427.6599998</v>
      </c>
      <c r="AA54" s="1">
        <v>100</v>
      </c>
      <c r="AB54" s="1">
        <v>0.34</v>
      </c>
      <c r="AC54" s="1">
        <v>2431021427.6599998</v>
      </c>
    </row>
    <row r="55" spans="1:29" hidden="1" x14ac:dyDescent="0.35">
      <c r="A55">
        <v>2023</v>
      </c>
      <c r="B55">
        <v>100</v>
      </c>
      <c r="C55" t="str">
        <f t="shared" si="2"/>
        <v>12 DEPARTAMENTO ADMINISTRATIVO DE TRANSITO Y TRANSPORTE</v>
      </c>
      <c r="D55" t="str">
        <f>"12"</f>
        <v>12</v>
      </c>
      <c r="E55" t="s">
        <v>644</v>
      </c>
      <c r="F55" t="s">
        <v>648</v>
      </c>
      <c r="G55" s="2">
        <f t="shared" si="3"/>
        <v>2021130010248</v>
      </c>
      <c r="H55" t="str">
        <f>"001"</f>
        <v>001</v>
      </c>
      <c r="I55" t="s">
        <v>49</v>
      </c>
      <c r="J55" t="s">
        <v>26</v>
      </c>
      <c r="K55" t="s">
        <v>27</v>
      </c>
      <c r="L55" t="str">
        <f>+VLOOKUP(G55,Hoja2!$A:$B,2,FALSE)</f>
        <v>IMPLEMENTACION DE REINGENIERIA INSTITUCIONAL Y FORTALECIMIENTO FINANCIERO DEL DEPARTAMENTO ADMINISTRATIVO DE TRANSITO Y TRANSPORTE DE   CARTAGENA DE INDIAS</v>
      </c>
      <c r="M55" t="str">
        <f t="shared" si="4"/>
        <v>2021130010248 IMPLEMENTACION DE REINGENIERIA INSTITUCIONAL Y FORTALECIMIENTO FINANCIERO DEL DEPARTAMENTO ADMINISTRATIVO DE TRANSITO Y TRANSPORTE DE   CARTAGENA DE INDIAS</v>
      </c>
      <c r="N55" t="str">
        <f>+VLOOKUP(G55,Hoja1!$D:$G,2,FALSE)</f>
        <v>07. PILAR CARTAGENA RESILIENTE</v>
      </c>
      <c r="O55" t="str">
        <f>+VLOOKUP(G55,Hoja1!$D:$G,3,FALSE)</f>
        <v>7.2 LÍNEA ESTRATÉGICA ESPACIO PÚBLICO, MOVILIDAD Y TRANSPORTE RESILIENTE</v>
      </c>
      <c r="P55" t="str">
        <f>+VLOOKUP(G55,Hoja1!$D:$G,4,FALSE)</f>
        <v>7.2.7 FORTALECIMIENTO DE LA CAPACIDAD DE RESPUESTA DEL DEPARTAMENTO ADMINISTRATIVO DE TRÁNSITO Y TRANSPORTE</v>
      </c>
      <c r="Q55" t="str">
        <f t="shared" si="0"/>
        <v>06</v>
      </c>
      <c r="R55" t="str">
        <f t="shared" si="1"/>
        <v>00</v>
      </c>
      <c r="S55" s="1">
        <v>2354996397</v>
      </c>
      <c r="T55" s="1">
        <v>0</v>
      </c>
      <c r="U55" s="1">
        <v>2354996397</v>
      </c>
      <c r="V55" s="1">
        <v>1987353238.8199999</v>
      </c>
      <c r="W55" s="1">
        <v>367643158.18000001</v>
      </c>
      <c r="X55" s="1">
        <v>1897832502.01</v>
      </c>
      <c r="Y55" s="1">
        <v>80.59</v>
      </c>
      <c r="Z55" s="1">
        <v>1095273812.5799999</v>
      </c>
      <c r="AA55" s="1">
        <v>46.51</v>
      </c>
      <c r="AB55" s="1">
        <v>457163894.99000001</v>
      </c>
      <c r="AC55" s="1">
        <v>1043386512.3</v>
      </c>
    </row>
    <row r="56" spans="1:29" hidden="1" x14ac:dyDescent="0.35">
      <c r="A56">
        <v>2023</v>
      </c>
      <c r="B56">
        <v>100</v>
      </c>
      <c r="C56" t="str">
        <f t="shared" si="2"/>
        <v>8 SECRETARIA DE PARTICIPACION Y DESARROLLO SOCIAL</v>
      </c>
      <c r="D56" t="str">
        <f>"08"</f>
        <v>08</v>
      </c>
      <c r="E56" t="s">
        <v>420</v>
      </c>
      <c r="F56" t="s">
        <v>489</v>
      </c>
      <c r="G56" s="2">
        <f t="shared" si="3"/>
        <v>2020130010319</v>
      </c>
      <c r="H56" t="str">
        <f>"088"</f>
        <v>088</v>
      </c>
      <c r="I56" t="s">
        <v>487</v>
      </c>
      <c r="J56" t="s">
        <v>26</v>
      </c>
      <c r="K56" t="s">
        <v>27</v>
      </c>
      <c r="L56" t="str">
        <f>+VLOOKUP(G56,Hoja2!$A:$B,2,FALSE)</f>
        <v>APOYO PARA LA ATENCION INTEGRAL AL ADULTO MAYOR EN ESTADO DE ABANDONO MALTRATO Y SITUACION DE CALLE EN EL DISTRITO DE   CARTAGENA DE INDIAS</v>
      </c>
      <c r="M56" t="str">
        <f t="shared" si="4"/>
        <v>2020130010319 APOYO PARA LA ATENCION INTEGRAL AL ADULTO MAYOR EN ESTADO DE ABANDONO MALTRATO Y SITUACION DE CALLE EN EL DISTRITO DE   CARTAGENA DE INDIAS</v>
      </c>
      <c r="N56" t="str">
        <f>+VLOOKUP(G56,Hoja1!$D:$G,2,FALSE)</f>
        <v>11. EJE TRANSVERSAL: CARTAGENA CON ATENCION Y GARANTIA DE DERECHOS A POBLACION DIFERENCIAL.</v>
      </c>
      <c r="O56" t="str">
        <f>+VLOOKUP(G56,Hoja1!$D:$G,3,FALSE)</f>
        <v>11.5 LÍNEA ESTRATÉGICA EN CARTAGENA SALVAMOS NUESTROS ADULTOS MAYORES</v>
      </c>
      <c r="P56" t="str">
        <f>+VLOOKUP(G56,Hoja1!$D:$G,4,FALSE)</f>
        <v>11.5.1 PROGRAMA: ATENCION INTEGRAL PARA MANTENER A SALVO LOS ADULTOS MAYORES</v>
      </c>
      <c r="Q56" t="str">
        <f t="shared" si="0"/>
        <v>06</v>
      </c>
      <c r="R56" t="str">
        <f t="shared" si="1"/>
        <v>00</v>
      </c>
      <c r="S56" s="1">
        <v>2349923353</v>
      </c>
      <c r="T56" s="1">
        <v>-6253016</v>
      </c>
      <c r="U56" s="1">
        <v>2343670337</v>
      </c>
      <c r="V56" s="1">
        <v>2343670337</v>
      </c>
      <c r="W56" s="1">
        <v>0</v>
      </c>
      <c r="X56" s="1">
        <v>2339558730</v>
      </c>
      <c r="Y56" s="1">
        <v>99.82</v>
      </c>
      <c r="Z56" s="1">
        <v>1958932181.8</v>
      </c>
      <c r="AA56" s="1">
        <v>83.58</v>
      </c>
      <c r="AB56" s="1">
        <v>4111607</v>
      </c>
      <c r="AC56" s="1">
        <v>1931369031.8</v>
      </c>
    </row>
    <row r="57" spans="1:29" hidden="1" x14ac:dyDescent="0.35">
      <c r="A57">
        <v>2023</v>
      </c>
      <c r="B57">
        <v>100</v>
      </c>
      <c r="C57" t="str">
        <f t="shared" si="2"/>
        <v>12 DEPARTAMENTO ADMINISTRATIVO DE TRANSITO Y TRANSPORTE</v>
      </c>
      <c r="D57" t="str">
        <f>"12"</f>
        <v>12</v>
      </c>
      <c r="E57" t="s">
        <v>644</v>
      </c>
      <c r="F57" t="s">
        <v>650</v>
      </c>
      <c r="G57" s="2">
        <f t="shared" si="3"/>
        <v>2021130010247</v>
      </c>
      <c r="H57" t="str">
        <f>"001"</f>
        <v>001</v>
      </c>
      <c r="I57" t="s">
        <v>49</v>
      </c>
      <c r="J57" t="s">
        <v>26</v>
      </c>
      <c r="K57" t="s">
        <v>27</v>
      </c>
      <c r="L57" t="str">
        <f>+VLOOKUP(G57,Hoja2!$A:$B,2,FALSE)</f>
        <v>AMPLIACION Y MANTENIMIENTO DE LA SE?ALIZACION VIAL EN EL DISTRITO DE CARTAGENA DE INDIAS</v>
      </c>
      <c r="M57" t="str">
        <f t="shared" si="4"/>
        <v>2021130010247 AMPLIACION Y MANTENIMIENTO DE LA SE?ALIZACION VIAL EN EL DISTRITO DE CARTAGENA DE INDIAS</v>
      </c>
      <c r="N57" t="str">
        <f>+VLOOKUP(G57,Hoja1!$D:$G,2,FALSE)</f>
        <v>07. PILAR CARTAGENA RESILIENTE</v>
      </c>
      <c r="O57" t="str">
        <f>+VLOOKUP(G57,Hoja1!$D:$G,3,FALSE)</f>
        <v>7.2 LÍNEA ESTRATÉGICA ESPACIO PÚBLICO, MOVILIDAD Y TRANSPORTE RESILIENTE</v>
      </c>
      <c r="P57" t="str">
        <f>+VLOOKUP(G57,Hoja1!$D:$G,4,FALSE)</f>
        <v>7.2.6 REDUCCIÓN DE LA SINIESTRALIDAD VIAL</v>
      </c>
      <c r="Q57" t="str">
        <f t="shared" si="0"/>
        <v>06</v>
      </c>
      <c r="R57" t="str">
        <f t="shared" si="1"/>
        <v>00</v>
      </c>
      <c r="S57" s="1">
        <v>2335000000</v>
      </c>
      <c r="T57" s="1">
        <v>618720000</v>
      </c>
      <c r="U57" s="1">
        <v>2953720000</v>
      </c>
      <c r="V57" s="1">
        <v>1657167006</v>
      </c>
      <c r="W57" s="1">
        <v>1296552994</v>
      </c>
      <c r="X57" s="1">
        <v>1636365126</v>
      </c>
      <c r="Y57" s="1">
        <v>55.4</v>
      </c>
      <c r="Z57" s="1">
        <v>1468317500</v>
      </c>
      <c r="AA57" s="1">
        <v>49.71</v>
      </c>
      <c r="AB57" s="1">
        <v>1317354874</v>
      </c>
      <c r="AC57" s="1">
        <v>285298520</v>
      </c>
    </row>
    <row r="58" spans="1:29" hidden="1" x14ac:dyDescent="0.35">
      <c r="A58">
        <v>2023</v>
      </c>
      <c r="B58">
        <v>100</v>
      </c>
      <c r="C58" t="str">
        <f t="shared" si="2"/>
        <v>3 SECRETARIA DE HACIENDA PUBLICA</v>
      </c>
      <c r="D58" t="str">
        <f>"03"</f>
        <v>03</v>
      </c>
      <c r="E58" t="s">
        <v>170</v>
      </c>
      <c r="F58" t="s">
        <v>180</v>
      </c>
      <c r="G58" s="2">
        <f t="shared" si="3"/>
        <v>2020130010296</v>
      </c>
      <c r="H58" t="str">
        <f>"138"</f>
        <v>138</v>
      </c>
      <c r="I58" t="s">
        <v>152</v>
      </c>
      <c r="J58" t="s">
        <v>26</v>
      </c>
      <c r="K58" t="s">
        <v>27</v>
      </c>
      <c r="L58" t="str">
        <f>+VLOOKUP(G58,Hoja2!$A:$B,2,FALSE)</f>
        <v>IMPLEMENTACION DEL CENTRO DE FOMENTO AL EMPRENDIMIENTO Y A LA EMPLEABILIDAD PARA UNA CARTAGENA DE INDIAS INCLUSIVA Y MAS COMPETITIVA EN  CARTAGENA DE INDIAS</v>
      </c>
      <c r="M58" t="str">
        <f t="shared" si="4"/>
        <v>2020130010296 IMPLEMENTACION DEL CENTRO DE FOMENTO AL EMPRENDIMIENTO Y A LA EMPLEABILIDAD PARA UNA CARTAGENA DE INDIAS INCLUSIVA Y MAS COMPETITIVA EN  CARTAGENA DE INDIAS</v>
      </c>
      <c r="N58" t="str">
        <f>+VLOOKUP(G58,Hoja1!$D:$G,2,FALSE)</f>
        <v>09. PILAR CARTAGENA CONTINGENTE</v>
      </c>
      <c r="O58" t="str">
        <f>+VLOOKUP(G58,Hoja1!$D:$G,3,FALSE)</f>
        <v>9.1 LÍNEA ESTRATÉGICA: DESARROLLO ECONÓMICO Y EMPLEABILIDAD</v>
      </c>
      <c r="P58" t="str">
        <f>+VLOOKUP(G58,Hoja1!$D:$G,4,FALSE)</f>
        <v>9.1.5 PROGRAMA: CARTAGENA FACILITA EL EMPRENDIMIENTO</v>
      </c>
      <c r="Q58" t="str">
        <f t="shared" si="0"/>
        <v>06</v>
      </c>
      <c r="R58" t="str">
        <f t="shared" si="1"/>
        <v>00</v>
      </c>
      <c r="S58" s="1">
        <v>2305242946</v>
      </c>
      <c r="T58" s="1">
        <v>0</v>
      </c>
      <c r="U58" s="1">
        <v>2305242946</v>
      </c>
      <c r="V58" s="1">
        <v>2209564500</v>
      </c>
      <c r="W58" s="1">
        <v>95678446</v>
      </c>
      <c r="X58" s="1">
        <v>2209564500</v>
      </c>
      <c r="Y58" s="1">
        <v>95.85</v>
      </c>
      <c r="Z58" s="1">
        <v>2209564500</v>
      </c>
      <c r="AA58" s="1">
        <v>95.85</v>
      </c>
      <c r="AB58" s="1">
        <v>95678446</v>
      </c>
      <c r="AC58" s="1">
        <v>2209564500</v>
      </c>
    </row>
    <row r="59" spans="1:29" hidden="1" x14ac:dyDescent="0.35">
      <c r="A59">
        <v>2023</v>
      </c>
      <c r="B59">
        <v>100</v>
      </c>
      <c r="C59" t="str">
        <f t="shared" si="2"/>
        <v>17 INSTITUTO DE PATRIMONIO Y CULTURA DE CARTAGENA DE INDIAS</v>
      </c>
      <c r="D59" t="str">
        <f>"17"</f>
        <v>17</v>
      </c>
      <c r="E59" t="s">
        <v>745</v>
      </c>
      <c r="F59" t="s">
        <v>752</v>
      </c>
      <c r="G59" s="2">
        <f t="shared" si="3"/>
        <v>2020130010218</v>
      </c>
      <c r="H59" t="str">
        <f>"001"</f>
        <v>001</v>
      </c>
      <c r="I59" t="s">
        <v>49</v>
      </c>
      <c r="J59" t="s">
        <v>26</v>
      </c>
      <c r="K59" t="s">
        <v>27</v>
      </c>
      <c r="L59" t="str">
        <f>+VLOOKUP(G59,Hoja2!$A:$B,2,FALSE)</f>
        <v>MANTENIMIENTO DE LA INFRAESTRUCTURA CULTURAL PARA LA INCLUSION EN EL DISTRITO DE CARTAGENA DE INDIAS</v>
      </c>
      <c r="M59" t="str">
        <f t="shared" si="4"/>
        <v>2020130010218 MANTENIMIENTO DE LA INFRAESTRUCTURA CULTURAL PARA LA INCLUSION EN EL DISTRITO DE CARTAGENA DE INDIAS</v>
      </c>
      <c r="N59" t="str">
        <f>+VLOOKUP(G59,Hoja1!$D:$G,2,FALSE)</f>
        <v>08. PILAR CARTAGENA INCLUYENTE</v>
      </c>
      <c r="O59" t="str">
        <f>+VLOOKUP(G59,Hoja1!$D:$G,3,FALSE)</f>
        <v>8.5 LÍNEA ESTRATÉGICA ARTES, CULTURA Y PATRIMONIO PARA UNA CARTAGENA INCLUYENTE</v>
      </c>
      <c r="P59" t="str">
        <f>+VLOOKUP(G59,Hoja1!$D:$G,4,FALSE)</f>
        <v>8.5.6 PROGRAMA: INFRAESTRUCTURA CULTURAL PARA LA INCLUSIÓN</v>
      </c>
      <c r="Q59" t="str">
        <f t="shared" si="0"/>
        <v>06</v>
      </c>
      <c r="R59" t="str">
        <f t="shared" si="1"/>
        <v>00</v>
      </c>
      <c r="S59" s="1">
        <v>2300000000</v>
      </c>
      <c r="T59" s="1">
        <v>0</v>
      </c>
      <c r="U59" s="1">
        <v>2300000000</v>
      </c>
      <c r="V59" s="1">
        <v>2300000000</v>
      </c>
      <c r="W59" s="1">
        <v>0</v>
      </c>
      <c r="X59" s="1">
        <v>2300000000</v>
      </c>
      <c r="Y59" s="1">
        <v>100</v>
      </c>
      <c r="Z59" s="1">
        <v>2300000000</v>
      </c>
      <c r="AA59" s="1">
        <v>100</v>
      </c>
      <c r="AB59" s="1">
        <v>0</v>
      </c>
      <c r="AC59" s="1">
        <v>2300000000</v>
      </c>
    </row>
    <row r="60" spans="1:29" hidden="1" x14ac:dyDescent="0.35">
      <c r="A60">
        <v>2023</v>
      </c>
      <c r="B60">
        <v>100</v>
      </c>
      <c r="C60" t="str">
        <f t="shared" si="2"/>
        <v>22 DISTRISEGURIDAD</v>
      </c>
      <c r="D60" t="str">
        <f>"22"</f>
        <v>22</v>
      </c>
      <c r="E60" t="s">
        <v>818</v>
      </c>
      <c r="F60" t="s">
        <v>824</v>
      </c>
      <c r="G60" s="2">
        <f t="shared" si="3"/>
        <v>2021130010180</v>
      </c>
      <c r="H60" t="str">
        <f>"051"</f>
        <v>051</v>
      </c>
      <c r="I60" t="s">
        <v>829</v>
      </c>
      <c r="J60" t="s">
        <v>26</v>
      </c>
      <c r="K60" t="s">
        <v>27</v>
      </c>
      <c r="L60" t="str">
        <f>+VLOOKUP(G60,Hoja2!$A:$B,2,FALSE)</f>
        <v>IMPLEMENTACION Y SOSTENIMIENTO DE HERRAMIENTAS TECNOLOGICAS PARA SEGURIDAD Y SOCORRO</v>
      </c>
      <c r="M60" t="str">
        <f t="shared" si="4"/>
        <v>2021130010180 IMPLEMENTACION Y SOSTENIMIENTO DE HERRAMIENTAS TECNOLOGICAS PARA SEGURIDAD Y SOCORRO</v>
      </c>
      <c r="N60" t="str">
        <f>+VLOOKUP(G60,Hoja1!$D:$G,2,FALSE)</f>
        <v>10. PILAR: CARTAGENA TRANSPARENTE</v>
      </c>
      <c r="O60" t="str">
        <f>+VLOOKUP(G60,Hoja1!$D:$G,3,FALSE)</f>
        <v>10.3 LÍNEA ESTRATÉGICA: CONVIVENCIA Y SEGURIDAD PARA LA GOBERNABILIDAD</v>
      </c>
      <c r="P60" t="str">
        <f>+VLOOKUP(G60,Hoja1!$D:$G,4,FALSE)</f>
        <v>10.3.8 PROGRAMA: IMPLEMENTACION Y SOSTENIMIENTO DE HERRAMIENTAS TECNOLOGICAS PARA SEGURIDAD Y SOCORRO.</v>
      </c>
      <c r="Q60" t="str">
        <f t="shared" si="0"/>
        <v>06</v>
      </c>
      <c r="R60" t="str">
        <f t="shared" si="1"/>
        <v>00</v>
      </c>
      <c r="S60" s="1">
        <v>2277207522</v>
      </c>
      <c r="T60" s="1">
        <v>0</v>
      </c>
      <c r="U60" s="1">
        <v>2277207522</v>
      </c>
      <c r="V60" s="1">
        <v>2243950546.6999998</v>
      </c>
      <c r="W60" s="1">
        <v>33256975.300000001</v>
      </c>
      <c r="X60" s="1">
        <v>2243950546.6999998</v>
      </c>
      <c r="Y60" s="1">
        <v>98.54</v>
      </c>
      <c r="Z60" s="1">
        <v>2243950546.6999998</v>
      </c>
      <c r="AA60" s="1">
        <v>98.54</v>
      </c>
      <c r="AB60" s="1">
        <v>33256975.300000001</v>
      </c>
      <c r="AC60" s="1">
        <v>2243950546.6999998</v>
      </c>
    </row>
    <row r="61" spans="1:29" hidden="1" x14ac:dyDescent="0.35">
      <c r="A61">
        <v>2023</v>
      </c>
      <c r="B61">
        <v>100</v>
      </c>
      <c r="C61" t="str">
        <f t="shared" si="2"/>
        <v>2 SECRETARIA DEL INTERIOR Y CONVIVENCIA CIUDADANAL</v>
      </c>
      <c r="D61" t="str">
        <f>"02"</f>
        <v>02</v>
      </c>
      <c r="E61" t="s">
        <v>110</v>
      </c>
      <c r="F61" t="s">
        <v>133</v>
      </c>
      <c r="G61" s="2">
        <f t="shared" si="3"/>
        <v>2020130010032</v>
      </c>
      <c r="H61" t="str">
        <f>"001"</f>
        <v>001</v>
      </c>
      <c r="I61" t="s">
        <v>49</v>
      </c>
      <c r="J61" t="s">
        <v>26</v>
      </c>
      <c r="K61" t="s">
        <v>27</v>
      </c>
      <c r="L61" t="str">
        <f>+VLOOKUP(G61,Hoja2!$A:$B,2,FALSE)</f>
        <v xml:space="preserve">FORTALECIMIENTO Y ATENCION INTEGRAL A INTERNOS DE LOS ESTABLECIMIENTOS CARCELARIOS DEL DISTRITO DE  CARTAGENA DE INDIAS </v>
      </c>
      <c r="M61" t="str">
        <f t="shared" si="4"/>
        <v xml:space="preserve">2020130010032 FORTALECIMIENTO Y ATENCION INTEGRAL A INTERNOS DE LOS ESTABLECIMIENTOS CARCELARIOS DEL DISTRITO DE  CARTAGENA DE INDIAS </v>
      </c>
      <c r="N61" t="str">
        <f>+VLOOKUP(G61,Hoja1!$D:$G,2,FALSE)</f>
        <v>10. PILAR: CARTAGENA TRANSPARENTE</v>
      </c>
      <c r="O61" t="str">
        <f>+VLOOKUP(G61,Hoja1!$D:$G,3,FALSE)</f>
        <v>10.4 LÍNEA ESTRATÉGICA DERECHOS HUMANOS PARA LA PAZ</v>
      </c>
      <c r="P61" t="str">
        <f>+VLOOKUP(G61,Hoja1!$D:$G,4,FALSE)</f>
        <v xml:space="preserve">10.4.2 PROGRAMA: SISTEMA PENITENCIARIO Y CARCELARIO EN EL MARCO DE LOS DERECHOS HUMANOS </v>
      </c>
      <c r="Q61" t="str">
        <f t="shared" si="0"/>
        <v>06</v>
      </c>
      <c r="R61" t="str">
        <f t="shared" si="1"/>
        <v>00</v>
      </c>
      <c r="S61" s="1">
        <v>2262000000</v>
      </c>
      <c r="T61" s="1">
        <v>-292027708</v>
      </c>
      <c r="U61" s="1">
        <v>1969972292</v>
      </c>
      <c r="V61" s="1">
        <v>1969972292</v>
      </c>
      <c r="W61" s="1">
        <v>0</v>
      </c>
      <c r="X61" s="1">
        <v>1473691536.1099999</v>
      </c>
      <c r="Y61" s="1">
        <v>74.81</v>
      </c>
      <c r="Z61" s="1">
        <v>1162379048.78</v>
      </c>
      <c r="AA61" s="1">
        <v>59</v>
      </c>
      <c r="AB61" s="1">
        <v>496280755.88999999</v>
      </c>
      <c r="AC61" s="1">
        <v>927419181.77999997</v>
      </c>
    </row>
    <row r="62" spans="1:29" hidden="1" x14ac:dyDescent="0.35">
      <c r="A62">
        <v>2023</v>
      </c>
      <c r="B62">
        <v>100</v>
      </c>
      <c r="C62" t="str">
        <f t="shared" si="2"/>
        <v>5 SECRETARIA GENERAL</v>
      </c>
      <c r="D62" t="str">
        <f>"05"</f>
        <v>05</v>
      </c>
      <c r="E62" t="s">
        <v>245</v>
      </c>
      <c r="F62" t="s">
        <v>268</v>
      </c>
      <c r="G62" s="2">
        <f t="shared" si="3"/>
        <v>2021130010212</v>
      </c>
      <c r="H62" t="str">
        <f>"185"</f>
        <v>185</v>
      </c>
      <c r="I62" t="s">
        <v>311</v>
      </c>
      <c r="J62" t="s">
        <v>26</v>
      </c>
      <c r="K62" t="s">
        <v>27</v>
      </c>
      <c r="L62" t="str">
        <f>+VLOOKUP(G62,Hoja2!$A:$B,2,FALSE)</f>
        <v>ACTUALIZACION IMPLEMENTACION DEL PLAN DE GESTION INTEGRAL DE RESIDUOS SOLIDOS (PGIRS) EN EL DISTRITO DE CARTAGENA DE INDIAS CARTAGENA DE INDIAS</v>
      </c>
      <c r="M62" t="str">
        <f t="shared" si="4"/>
        <v>2021130010212 ACTUALIZACION IMPLEMENTACION DEL PLAN DE GESTION INTEGRAL DE RESIDUOS SOLIDOS (PGIRS) EN EL DISTRITO DE CARTAGENA DE INDIAS CARTAGENA DE INDIAS</v>
      </c>
      <c r="N62" t="str">
        <f>+VLOOKUP(G62,Hoja1!$D:$G,2,FALSE)</f>
        <v>07. PILAR CARTAGENA RESILIENTE</v>
      </c>
      <c r="O62" t="str">
        <f>+VLOOKUP(G62,Hoja1!$D:$G,3,FALSE)</f>
        <v>7.6 LÍNEA ESTRATÉGICA SERVICIOS PÚBLICOS BÁSICOS DEL DISTRITO DE CARTAGENA DE INDIAS: “TODOS CON TODO”</v>
      </c>
      <c r="P62" t="str">
        <f>+VLOOKUP(G62,Hoja1!$D:$G,4,FALSE)</f>
        <v>7.6.3 GESTIÓN INTEGRAL DE RESIDUOS SÓLIDOS "CULTURA CIUDADANA PARA EL RECICLAJE INCLUSIVO Y LA ECONOMÍA CIRCULAR"</v>
      </c>
      <c r="Q62" t="str">
        <f t="shared" si="0"/>
        <v>06</v>
      </c>
      <c r="R62" t="str">
        <f t="shared" si="1"/>
        <v>00</v>
      </c>
      <c r="S62" s="1">
        <v>2253180252</v>
      </c>
      <c r="T62" s="1">
        <v>458195429</v>
      </c>
      <c r="U62" s="1">
        <v>2711375681</v>
      </c>
      <c r="V62" s="1">
        <v>0</v>
      </c>
      <c r="W62" s="1">
        <v>2711375681</v>
      </c>
      <c r="X62" s="1">
        <v>0</v>
      </c>
      <c r="Y62" s="1">
        <v>0</v>
      </c>
      <c r="Z62" s="1">
        <v>0</v>
      </c>
      <c r="AA62" s="1">
        <v>0</v>
      </c>
      <c r="AB62" s="1">
        <v>2711375681</v>
      </c>
      <c r="AC62" s="1">
        <v>0</v>
      </c>
    </row>
    <row r="63" spans="1:29" hidden="1" x14ac:dyDescent="0.35">
      <c r="A63">
        <v>2023</v>
      </c>
      <c r="B63">
        <v>100</v>
      </c>
      <c r="C63" t="str">
        <f t="shared" si="2"/>
        <v>21 ESTABLECIMIENTO PUBLICO AMBIENTAL-EPA</v>
      </c>
      <c r="D63" t="str">
        <f>"21"</f>
        <v>21</v>
      </c>
      <c r="E63" t="s">
        <v>790</v>
      </c>
      <c r="F63" t="s">
        <v>811</v>
      </c>
      <c r="G63" s="2">
        <f t="shared" si="3"/>
        <v>2020130010183</v>
      </c>
      <c r="H63" t="str">
        <f>"001"</f>
        <v>001</v>
      </c>
      <c r="I63" t="s">
        <v>49</v>
      </c>
      <c r="J63" t="s">
        <v>26</v>
      </c>
      <c r="K63" t="s">
        <v>27</v>
      </c>
      <c r="L63" t="str">
        <f>+VLOOKUP(G63,Hoja2!$A:$B,2,FALSE)</f>
        <v>IMPLEMENTACION DEL SISTEMA DE MONITOREO INTELIGENTE AMBIENTAL   CARTAGENA DE INDIAS</v>
      </c>
      <c r="M63" t="str">
        <f t="shared" si="4"/>
        <v>2020130010183 IMPLEMENTACION DEL SISTEMA DE MONITOREO INTELIGENTE AMBIENTAL   CARTAGENA DE INDIAS</v>
      </c>
      <c r="N63" t="str">
        <f>+VLOOKUP(G63,Hoja1!$D:$G,2,FALSE)</f>
        <v>07. PILAR CARTAGENA RESILIENTE</v>
      </c>
      <c r="O63" t="str">
        <f>+VLOOKUP(G63,Hoja1!$D:$G,3,FALSE)</f>
        <v>7.1 LÍNEA ESTRATÉGICA: “SALVEMOS JUNTOS NUESTRO PATRIMONIO NATURAL”</v>
      </c>
      <c r="P63" t="str">
        <f>+VLOOKUP(G63,Hoja1!$D:$G,4,FALSE)</f>
        <v>7.1.3 ASEGURAMIENTO, MONITOREO, CONTROL Y VIGILANCIA AMBIENTAL (SISTEMA INTEGRADO DE MONITOREO AMBIENTAL)</v>
      </c>
      <c r="Q63" t="str">
        <f t="shared" si="0"/>
        <v>06</v>
      </c>
      <c r="R63" t="str">
        <f t="shared" si="1"/>
        <v>00</v>
      </c>
      <c r="S63" s="1">
        <v>2200000000</v>
      </c>
      <c r="T63" s="1">
        <v>0</v>
      </c>
      <c r="U63" s="1">
        <v>2200000000</v>
      </c>
      <c r="V63" s="1">
        <v>2200000000</v>
      </c>
      <c r="W63" s="1">
        <v>0</v>
      </c>
      <c r="X63" s="1">
        <v>2200000000</v>
      </c>
      <c r="Y63" s="1">
        <v>100</v>
      </c>
      <c r="Z63" s="1">
        <v>2200000000</v>
      </c>
      <c r="AA63" s="1">
        <v>100</v>
      </c>
      <c r="AB63" s="1">
        <v>0</v>
      </c>
      <c r="AC63" s="1">
        <v>2200000000</v>
      </c>
    </row>
    <row r="64" spans="1:29" hidden="1" x14ac:dyDescent="0.35">
      <c r="A64">
        <v>2023</v>
      </c>
      <c r="B64">
        <v>100</v>
      </c>
      <c r="C64" t="str">
        <f t="shared" si="2"/>
        <v>2 SECRETARIA DEL INTERIOR Y CONVIVENCIA CIUDADANAL</v>
      </c>
      <c r="D64" t="str">
        <f>"02"</f>
        <v>02</v>
      </c>
      <c r="E64" t="s">
        <v>110</v>
      </c>
      <c r="F64" t="s">
        <v>138</v>
      </c>
      <c r="G64" s="2">
        <f t="shared" si="3"/>
        <v>2020130010272</v>
      </c>
      <c r="H64" t="str">
        <f>"040"</f>
        <v>040</v>
      </c>
      <c r="I64" t="s">
        <v>136</v>
      </c>
      <c r="J64" t="s">
        <v>26</v>
      </c>
      <c r="K64" t="s">
        <v>27</v>
      </c>
      <c r="L64" t="str">
        <f>+VLOOKUP(G64,Hoja2!$A:$B,2,FALSE)</f>
        <v>FORTALECIMIENTO DE LAS CAPACIDADES OPERATIVAS DE LA ARMADA NACIONAL PARA LA OPORTUNA ASISTENCIA MILITAR E INCREMENTO DE LA PROTECCION Y SEGURIDAD CIUDADANA EN EL DISTRITO DE   CARTAGENA DE INDIAS</v>
      </c>
      <c r="M64" t="str">
        <f t="shared" si="4"/>
        <v>2020130010272 FORTALECIMIENTO DE LAS CAPACIDADES OPERATIVAS DE LA ARMADA NACIONAL PARA LA OPORTUNA ASISTENCIA MILITAR E INCREMENTO DE LA PROTECCION Y SEGURIDAD CIUDADANA EN EL DISTRITO DE   CARTAGENA DE INDIAS</v>
      </c>
      <c r="N64" t="str">
        <f>+VLOOKUP(G64,Hoja1!$D:$G,2,FALSE)</f>
        <v>10. PILAR: CARTAGENA TRANSPARENTE</v>
      </c>
      <c r="O64" t="str">
        <f>+VLOOKUP(G64,Hoja1!$D:$G,3,FALSE)</f>
        <v>10.3 LÍNEA ESTRATÉGICA: CONVIVENCIA Y SEGURIDAD PARA LA GOBERNABILIDAD</v>
      </c>
      <c r="P64" t="str">
        <f>+VLOOKUP(G64,Hoja1!$D:$G,4,FALSE)</f>
        <v>10.3.1 PLAN INTEGRAL DE SEGURIDAD Y CONVIVENCIA CIUDADANA</v>
      </c>
      <c r="Q64" t="str">
        <f t="shared" si="0"/>
        <v>06</v>
      </c>
      <c r="R64" t="str">
        <f t="shared" si="1"/>
        <v>00</v>
      </c>
      <c r="S64" s="1">
        <v>2196140435</v>
      </c>
      <c r="T64" s="1">
        <v>-2196140435</v>
      </c>
      <c r="U64" s="1">
        <v>0</v>
      </c>
      <c r="V64" s="1">
        <v>0</v>
      </c>
      <c r="W64" s="1">
        <v>0</v>
      </c>
      <c r="X64" s="1">
        <v>0</v>
      </c>
      <c r="Y64" s="1">
        <v>0</v>
      </c>
      <c r="Z64" s="1">
        <v>0</v>
      </c>
      <c r="AA64" s="1">
        <v>0</v>
      </c>
      <c r="AB64" s="1">
        <v>0</v>
      </c>
      <c r="AC64" s="1">
        <v>0</v>
      </c>
    </row>
    <row r="65" spans="1:29" hidden="1" x14ac:dyDescent="0.35">
      <c r="A65">
        <v>2023</v>
      </c>
      <c r="B65">
        <v>100</v>
      </c>
      <c r="C65" t="str">
        <f t="shared" si="2"/>
        <v>1 DESPACHO DEL ALCALDE</v>
      </c>
      <c r="D65" t="str">
        <f>"01"</f>
        <v>01</v>
      </c>
      <c r="E65" t="s">
        <v>23</v>
      </c>
      <c r="F65" t="s">
        <v>65</v>
      </c>
      <c r="G65" s="2">
        <f t="shared" si="3"/>
        <v>2021130010159</v>
      </c>
      <c r="H65" t="str">
        <f>"001"</f>
        <v>001</v>
      </c>
      <c r="I65" t="s">
        <v>49</v>
      </c>
      <c r="J65" t="s">
        <v>26</v>
      </c>
      <c r="K65" t="s">
        <v>27</v>
      </c>
      <c r="L65" t="str">
        <f>+VLOOKUP(G65,Hoja2!$A:$B,2,FALSE)</f>
        <v xml:space="preserve">APOYO FORTALECIMIENTO PARA LA SUPERACION DE LA POBREZA EXTREMA Y DEISIGUALDAD </v>
      </c>
      <c r="M65" t="str">
        <f t="shared" si="4"/>
        <v xml:space="preserve">2021130010159 APOYO FORTALECIMIENTO PARA LA SUPERACION DE LA POBREZA EXTREMA Y DEISIGUALDAD </v>
      </c>
      <c r="N65" t="str">
        <f>+VLOOKUP(G65,Hoja1!$D:$G,2,FALSE)</f>
        <v>08. PILAR CARTAGENA INCLUYENTE</v>
      </c>
      <c r="O65" t="str">
        <f>+VLOOKUP(G65,Hoja1!$D:$G,3,FALSE)</f>
        <v>8.1 LÍNEA ESTRATÉGICA: SUPERACIÓN DE LA POBREZA Y DESIGUALDAD.</v>
      </c>
      <c r="P65" t="str">
        <f>+VLOOKUP(G65,Hoja1!$D:$G,4,FALSE)</f>
        <v xml:space="preserve">8.1.10 PROGRAMA: FORTALECIMIENTO INSTITUCIONAL PARA LA SUPERACION DE LA POBREZA EXTREMA Y DESIGUALDAD </v>
      </c>
      <c r="Q65" t="str">
        <f t="shared" si="0"/>
        <v>06</v>
      </c>
      <c r="R65" t="str">
        <f t="shared" si="1"/>
        <v>00</v>
      </c>
      <c r="S65" s="1">
        <v>2125310777</v>
      </c>
      <c r="T65" s="1">
        <v>0</v>
      </c>
      <c r="U65" s="1">
        <v>2125310777</v>
      </c>
      <c r="V65" s="1">
        <v>2125309108.96</v>
      </c>
      <c r="W65" s="1">
        <v>1668.04</v>
      </c>
      <c r="X65" s="1">
        <v>1989610725</v>
      </c>
      <c r="Y65" s="1">
        <v>93.62</v>
      </c>
      <c r="Z65" s="1">
        <v>1660737224.01</v>
      </c>
      <c r="AA65" s="1">
        <v>78.14</v>
      </c>
      <c r="AB65" s="1">
        <v>135700052</v>
      </c>
      <c r="AC65" s="1">
        <v>1586871067</v>
      </c>
    </row>
    <row r="66" spans="1:29" hidden="1" x14ac:dyDescent="0.35">
      <c r="A66">
        <v>2023</v>
      </c>
      <c r="B66">
        <v>100</v>
      </c>
      <c r="C66" t="str">
        <f t="shared" si="2"/>
        <v>13 DEPARTAMENTO ADMINISTRATIVO DE VALORIZACION</v>
      </c>
      <c r="D66" t="str">
        <f>"13"</f>
        <v>13</v>
      </c>
      <c r="E66" t="s">
        <v>669</v>
      </c>
      <c r="F66" t="s">
        <v>670</v>
      </c>
      <c r="G66" s="2">
        <f t="shared" si="3"/>
        <v>2020130010239</v>
      </c>
      <c r="H66" t="str">
        <f>"001"</f>
        <v>001</v>
      </c>
      <c r="I66" t="s">
        <v>49</v>
      </c>
      <c r="J66" t="s">
        <v>26</v>
      </c>
      <c r="K66" t="s">
        <v>27</v>
      </c>
      <c r="L66" t="str">
        <f>+VLOOKUP(G66,Hoja2!$A:$B,2,FALSE)</f>
        <v>CONSTRUCCION SISTEMA HIDRICO Y PLAN MAESTRO DE DRENAJES PLUVIALES EN LA CIUDAD DE CARTAGENA PARA SALVAR EL HABITAT  CARTAGENA DE INDIAS</v>
      </c>
      <c r="M66" t="str">
        <f t="shared" si="4"/>
        <v>2020130010239 CONSTRUCCION SISTEMA HIDRICO Y PLAN MAESTRO DE DRENAJES PLUVIALES EN LA CIUDAD DE CARTAGENA PARA SALVAR EL HABITAT  CARTAGENA DE INDIAS</v>
      </c>
      <c r="N66" t="str">
        <f>+VLOOKUP(G66,Hoja1!$D:$G,2,FALSE)</f>
        <v>07. PILAR CARTAGENA RESILIENTE</v>
      </c>
      <c r="O66" t="str">
        <f>+VLOOKUP(G66,Hoja1!$D:$G,3,FALSE)</f>
        <v>7.3 LÍNEA ESTRATÉGICA DESARROLLO URBANO</v>
      </c>
      <c r="P66" t="str">
        <f>+VLOOKUP(G66,Hoja1!$D:$G,4,FALSE)</f>
        <v>7.3.2 SISTEMA HÍDRICO Y PLAN MAESTRO DE ALCANTARILLADO PLUVIALES EN LA CIUDAD PARA SALVAR EL HÁBITAT</v>
      </c>
      <c r="Q66" t="str">
        <f t="shared" ref="Q66:Q129" si="5">"06"</f>
        <v>06</v>
      </c>
      <c r="R66" t="str">
        <f t="shared" ref="R66:R129" si="6">"00"</f>
        <v>00</v>
      </c>
      <c r="S66" s="1">
        <v>2088612467</v>
      </c>
      <c r="T66" s="1">
        <v>-787662500</v>
      </c>
      <c r="U66" s="1">
        <v>1300949967</v>
      </c>
      <c r="V66" s="1">
        <v>949242566</v>
      </c>
      <c r="W66" s="1">
        <v>351707401</v>
      </c>
      <c r="X66" s="1">
        <v>345624068</v>
      </c>
      <c r="Y66" s="1">
        <v>26.57</v>
      </c>
      <c r="Z66" s="1">
        <v>266617588</v>
      </c>
      <c r="AA66" s="1">
        <v>20.49</v>
      </c>
      <c r="AB66" s="1">
        <v>955325899</v>
      </c>
      <c r="AC66" s="1">
        <v>236610548</v>
      </c>
    </row>
    <row r="67" spans="1:29" hidden="1" x14ac:dyDescent="0.35">
      <c r="A67">
        <v>2023</v>
      </c>
      <c r="B67">
        <v>100</v>
      </c>
      <c r="C67" t="str">
        <f t="shared" ref="C67:C130" si="7">+(VALUE(D67))&amp;" "&amp;E67</f>
        <v>1 DESPACHO DEL ALCALDE</v>
      </c>
      <c r="D67" t="str">
        <f>"01"</f>
        <v>01</v>
      </c>
      <c r="E67" t="s">
        <v>23</v>
      </c>
      <c r="F67" t="s">
        <v>34</v>
      </c>
      <c r="G67" s="2">
        <f t="shared" ref="G67:G130" si="8">VALUE(RIGHT(F67,13))</f>
        <v>2021130010267</v>
      </c>
      <c r="H67" t="str">
        <f>"001"</f>
        <v>001</v>
      </c>
      <c r="I67" t="s">
        <v>49</v>
      </c>
      <c r="J67" t="s">
        <v>26</v>
      </c>
      <c r="K67" t="s">
        <v>27</v>
      </c>
      <c r="L67" t="str">
        <f>+VLOOKUP(G67,Hoja2!$A:$B,2,FALSE)</f>
        <v>RECUPERACION DEL ESPACIO PUBLICO  CARTAGENA DE INDIAS</v>
      </c>
      <c r="M67" t="str">
        <f t="shared" ref="M67:M130" si="9">+G67&amp;" "&amp;L67</f>
        <v>2021130010267 RECUPERACION DEL ESPACIO PUBLICO  CARTAGENA DE INDIAS</v>
      </c>
      <c r="N67" t="str">
        <f>+VLOOKUP(G67,Hoja1!$D:$G,2,FALSE)</f>
        <v>07. PILAR CARTAGENA RESILIENTE</v>
      </c>
      <c r="O67" t="str">
        <f>+VLOOKUP(G67,Hoja1!$D:$G,3,FALSE)</f>
        <v>7.2 LÍNEA ESTRATÉGICA ESPACIO PÚBLICO, MOVILIDAD Y TRANSPORTE RESILIENTE</v>
      </c>
      <c r="P67" t="str">
        <f>+VLOOKUP(G67,Hoja1!$D:$G,4,FALSE)</f>
        <v xml:space="preserve">7.2.2 RECUPERACIÓN DEL ESPACIO PÚBLICO </v>
      </c>
      <c r="Q67" t="str">
        <f t="shared" si="5"/>
        <v>06</v>
      </c>
      <c r="R67" t="str">
        <f t="shared" si="6"/>
        <v>00</v>
      </c>
      <c r="S67" s="1">
        <v>2035000000</v>
      </c>
      <c r="T67" s="1">
        <v>-134853426</v>
      </c>
      <c r="U67" s="1">
        <v>1900146574</v>
      </c>
      <c r="V67" s="1">
        <v>1898441924.8299999</v>
      </c>
      <c r="W67" s="1">
        <v>1704649.17</v>
      </c>
      <c r="X67" s="1">
        <v>1877282520.8299999</v>
      </c>
      <c r="Y67" s="1">
        <v>98.8</v>
      </c>
      <c r="Z67" s="1">
        <v>1590130453.8900001</v>
      </c>
      <c r="AA67" s="1">
        <v>83.68</v>
      </c>
      <c r="AB67" s="1">
        <v>22864053.170000002</v>
      </c>
      <c r="AC67" s="1">
        <v>1438130453.8900001</v>
      </c>
    </row>
    <row r="68" spans="1:29" hidden="1" x14ac:dyDescent="0.35">
      <c r="A68">
        <v>2023</v>
      </c>
      <c r="B68">
        <v>100</v>
      </c>
      <c r="C68" t="str">
        <f t="shared" si="7"/>
        <v>2 SECRETARIA DEL INTERIOR Y CONVIVENCIA CIUDADANAL</v>
      </c>
      <c r="D68" t="str">
        <f>"02"</f>
        <v>02</v>
      </c>
      <c r="E68" t="s">
        <v>110</v>
      </c>
      <c r="F68" t="s">
        <v>131</v>
      </c>
      <c r="G68" s="2">
        <f t="shared" si="8"/>
        <v>2020130010030</v>
      </c>
      <c r="H68" t="str">
        <f>"001"</f>
        <v>001</v>
      </c>
      <c r="I68" t="s">
        <v>49</v>
      </c>
      <c r="J68" t="s">
        <v>26</v>
      </c>
      <c r="K68" t="s">
        <v>27</v>
      </c>
      <c r="L68" t="str">
        <f>+VLOOKUP(G68,Hoja2!$A:$B,2,FALSE)</f>
        <v>FORTALECIMIENTO Y PROMOCION AL ACCESO A LA JUSTICIA DESDE LAS CASAS DE JUSTICIA Y COMISARIAS DE FAMILIA EN EL DISTRITO DE   CARTAGENA DE INDIAS</v>
      </c>
      <c r="M68" t="str">
        <f t="shared" si="9"/>
        <v>2020130010030 FORTALECIMIENTO Y PROMOCION AL ACCESO A LA JUSTICIA DESDE LAS CASAS DE JUSTICIA Y COMISARIAS DE FAMILIA EN EL DISTRITO DE   CARTAGENA DE INDIAS</v>
      </c>
      <c r="N68" t="str">
        <f>+VLOOKUP(G68,Hoja1!$D:$G,2,FALSE)</f>
        <v>10. PILAR: CARTAGENA TRANSPARENTE</v>
      </c>
      <c r="O68" t="str">
        <f>+VLOOKUP(G68,Hoja1!$D:$G,3,FALSE)</f>
        <v>10.3 LÍNEA ESTRATÉGICA: CONVIVENCIA Y SEGURIDAD PARA LA GOBERNABILIDAD</v>
      </c>
      <c r="P68" t="str">
        <f>+VLOOKUP(G68,Hoja1!$D:$G,4,FALSE)</f>
        <v>10.3.5 PROGRAMA:  PROMOCIÓN AL ACCESO A LA JUSTICIA</v>
      </c>
      <c r="Q68" t="str">
        <f t="shared" si="5"/>
        <v>06</v>
      </c>
      <c r="R68" t="str">
        <f t="shared" si="6"/>
        <v>00</v>
      </c>
      <c r="S68" s="1">
        <v>2000000000</v>
      </c>
      <c r="T68" s="1">
        <v>1054100000</v>
      </c>
      <c r="U68" s="1">
        <v>3054100000</v>
      </c>
      <c r="V68" s="1">
        <v>2826099999.6300001</v>
      </c>
      <c r="W68" s="1">
        <v>228000000.37</v>
      </c>
      <c r="X68" s="1">
        <v>2676160943.9400001</v>
      </c>
      <c r="Y68" s="1">
        <v>87.63</v>
      </c>
      <c r="Z68" s="1">
        <v>2319335953.0599999</v>
      </c>
      <c r="AA68" s="1">
        <v>75.94</v>
      </c>
      <c r="AB68" s="1">
        <v>377939056.06</v>
      </c>
      <c r="AC68" s="1">
        <v>2164135953.0599999</v>
      </c>
    </row>
    <row r="69" spans="1:29" hidden="1" x14ac:dyDescent="0.35">
      <c r="A69">
        <v>2023</v>
      </c>
      <c r="B69">
        <v>100</v>
      </c>
      <c r="C69" t="str">
        <f t="shared" si="7"/>
        <v>2 SECRETARIA DEL INTERIOR Y CONVIVENCIA CIUDADANAL</v>
      </c>
      <c r="D69" t="str">
        <f>"02"</f>
        <v>02</v>
      </c>
      <c r="E69" t="s">
        <v>110</v>
      </c>
      <c r="F69" t="s">
        <v>140</v>
      </c>
      <c r="G69" s="2">
        <f t="shared" si="8"/>
        <v>2020130010304</v>
      </c>
      <c r="H69" t="str">
        <f>"040"</f>
        <v>040</v>
      </c>
      <c r="I69" t="s">
        <v>136</v>
      </c>
      <c r="J69" t="s">
        <v>26</v>
      </c>
      <c r="K69" t="s">
        <v>27</v>
      </c>
      <c r="L69" t="str">
        <f>+VLOOKUP(G69,Hoja2!$A:$B,2,FALSE)</f>
        <v>MEJORAMIENTO DE LA SEDE DE LA FISCALIA GENERAL DE LA NACION UBICADA EN EL BARRIO CRESPO CALLE 66 4 -86 EDIFICIO HOCOL PISOS 1 Y 2 DEL DISTRITO DE CARTAGENA DE INDIAS</v>
      </c>
      <c r="M69" t="str">
        <f t="shared" si="9"/>
        <v>2020130010304 MEJORAMIENTO DE LA SEDE DE LA FISCALIA GENERAL DE LA NACION UBICADA EN EL BARRIO CRESPO CALLE 66 4 -86 EDIFICIO HOCOL PISOS 1 Y 2 DEL DISTRITO DE CARTAGENA DE INDIAS</v>
      </c>
      <c r="N69" t="str">
        <f>+VLOOKUP(G69,Hoja1!$D:$G,2,FALSE)</f>
        <v>10. PILAR: CARTAGENA TRANSPARENTE</v>
      </c>
      <c r="O69" t="str">
        <f>+VLOOKUP(G69,Hoja1!$D:$G,3,FALSE)</f>
        <v>10.3 LÍNEA ESTRATÉGICA: CONVIVENCIA Y SEGURIDAD PARA LA GOBERNABILIDAD</v>
      </c>
      <c r="P69" t="str">
        <f>+VLOOKUP(G69,Hoja1!$D:$G,4,FALSE)</f>
        <v>10.3.1 PLAN INTEGRAL DE SEGURIDAD Y CONVIVENCIA CIUDADANA</v>
      </c>
      <c r="Q69" t="str">
        <f t="shared" si="5"/>
        <v>06</v>
      </c>
      <c r="R69" t="str">
        <f t="shared" si="6"/>
        <v>00</v>
      </c>
      <c r="S69" s="1">
        <v>2000000000</v>
      </c>
      <c r="T69" s="1">
        <v>0</v>
      </c>
      <c r="U69" s="1">
        <v>2000000000</v>
      </c>
      <c r="V69" s="1">
        <v>1937441321</v>
      </c>
      <c r="W69" s="1">
        <v>62558679</v>
      </c>
      <c r="X69" s="1">
        <v>1937441321</v>
      </c>
      <c r="Y69" s="1">
        <v>96.87</v>
      </c>
      <c r="Z69" s="1">
        <v>1910609541.5</v>
      </c>
      <c r="AA69" s="1">
        <v>95.53</v>
      </c>
      <c r="AB69" s="1">
        <v>62558679</v>
      </c>
      <c r="AC69" s="1">
        <v>1910609541.5</v>
      </c>
    </row>
    <row r="70" spans="1:29" hidden="1" x14ac:dyDescent="0.35">
      <c r="A70">
        <v>2023</v>
      </c>
      <c r="B70">
        <v>100</v>
      </c>
      <c r="C70" t="str">
        <f t="shared" si="7"/>
        <v>6 SECRETARIA DE INFRAESTRUCTURA</v>
      </c>
      <c r="D70" t="str">
        <f>"06"</f>
        <v>06</v>
      </c>
      <c r="E70" t="s">
        <v>326</v>
      </c>
      <c r="F70" t="s">
        <v>332</v>
      </c>
      <c r="G70" s="2">
        <f t="shared" si="8"/>
        <v>2022130010025</v>
      </c>
      <c r="H70" t="str">
        <f>"001"</f>
        <v>001</v>
      </c>
      <c r="I70" t="s">
        <v>49</v>
      </c>
      <c r="J70" t="s">
        <v>26</v>
      </c>
      <c r="K70" t="s">
        <v>27</v>
      </c>
      <c r="L70" t="str">
        <f>+VLOOKUP(G70,Hoja2!$A:$B,2,FALSE)</f>
        <v xml:space="preserve"> NORMALIZACION URBANISTICA - MEDIDAS CORRECTIVAS DE DEMOLICION DE OBRA Y RESTITUCION DE BIENES DE USO PUBLICO DE CARTAGENA DE INDIAS </v>
      </c>
      <c r="M70" t="str">
        <f t="shared" si="9"/>
        <v xml:space="preserve">2022130010025  NORMALIZACION URBANISTICA - MEDIDAS CORRECTIVAS DE DEMOLICION DE OBRA Y RESTITUCION DE BIENES DE USO PUBLICO DE CARTAGENA DE INDIAS </v>
      </c>
      <c r="N70" t="str">
        <f>+VLOOKUP(G70,Hoja1!$D:$G,2,FALSE)</f>
        <v>07. PILAR CARTAGENA RESILIENTE</v>
      </c>
      <c r="O70" t="str">
        <f>+VLOOKUP(G70,Hoja1!$D:$G,3,FALSE)</f>
        <v>7.7 LÍNEA ESTRATÉGICA INSTRUMENTOS DE ORDENAMIENTO TERRITORIAL.</v>
      </c>
      <c r="P70" t="str">
        <f>+VLOOKUP(G70,Hoja1!$D:$G,4,FALSE)</f>
        <v>7.7.2 ADMINISTRANDO JUNTOS EL CONTROL URBANO</v>
      </c>
      <c r="Q70" t="str">
        <f t="shared" si="5"/>
        <v>06</v>
      </c>
      <c r="R70" t="str">
        <f t="shared" si="6"/>
        <v>00</v>
      </c>
      <c r="S70" s="1">
        <v>2000000000</v>
      </c>
      <c r="T70" s="1">
        <v>0</v>
      </c>
      <c r="U70" s="1">
        <v>2000000000</v>
      </c>
      <c r="V70" s="1">
        <v>1995446390</v>
      </c>
      <c r="W70" s="1">
        <v>4553610</v>
      </c>
      <c r="X70" s="1">
        <v>1947187723</v>
      </c>
      <c r="Y70" s="1">
        <v>97.36</v>
      </c>
      <c r="Z70" s="1">
        <v>324573333</v>
      </c>
      <c r="AA70" s="1">
        <v>16.23</v>
      </c>
      <c r="AB70" s="1">
        <v>52812277</v>
      </c>
      <c r="AC70" s="1">
        <v>321573333</v>
      </c>
    </row>
    <row r="71" spans="1:29" hidden="1" x14ac:dyDescent="0.35">
      <c r="A71">
        <v>2023</v>
      </c>
      <c r="B71">
        <v>100</v>
      </c>
      <c r="C71" t="str">
        <f t="shared" si="7"/>
        <v>21 ESTABLECIMIENTO PUBLICO AMBIENTAL-EPA</v>
      </c>
      <c r="D71" t="str">
        <f>"21"</f>
        <v>21</v>
      </c>
      <c r="E71" t="s">
        <v>790</v>
      </c>
      <c r="F71" t="s">
        <v>793</v>
      </c>
      <c r="G71" s="2">
        <f t="shared" si="8"/>
        <v>2020130010203</v>
      </c>
      <c r="H71" t="str">
        <f>"094"</f>
        <v>094</v>
      </c>
      <c r="I71" t="s">
        <v>794</v>
      </c>
      <c r="J71" t="s">
        <v>26</v>
      </c>
      <c r="K71" t="s">
        <v>27</v>
      </c>
      <c r="L71" t="str">
        <f>+VLOOKUP(G71,Hoja2!$A:$B,2,FALSE)</f>
        <v>IMPLEMENTACION SISTEMA DE GESTION HIDRICA DE LA CIENAGA DE LA VIRGEN Y RECUPERACION DEL MANGLAR DE CARTAGENA DE INDIAS</v>
      </c>
      <c r="M71" t="str">
        <f t="shared" si="9"/>
        <v>2020130010203 IMPLEMENTACION SISTEMA DE GESTION HIDRICA DE LA CIENAGA DE LA VIRGEN Y RECUPERACION DEL MANGLAR DE CARTAGENA DE INDIAS</v>
      </c>
      <c r="N71" t="str">
        <f>+VLOOKUP(G71,Hoja1!$D:$G,2,FALSE)</f>
        <v>07. PILAR CARTAGENA RESILIENTE</v>
      </c>
      <c r="O71" t="str">
        <f>+VLOOKUP(G71,Hoja1!$D:$G,3,FALSE)</f>
        <v>7.7 LÍNEA ESTRATÉGICA INSTRUMENTOS DE ORDENAMIENTO TERRITORIAL.</v>
      </c>
      <c r="P71" t="str">
        <f>+VLOOKUP(G71,Hoja1!$D:$G,4,FALSE)</f>
        <v>7.7.3 ORDENACIÓN TERRITORIAL Y  RECUPERACIÓN SOCIAL, AMBIENTAL Y URBANA DE LA CIÉNAGA DE LA VIRGEN.</v>
      </c>
      <c r="Q71" t="str">
        <f t="shared" si="5"/>
        <v>06</v>
      </c>
      <c r="R71" t="str">
        <f t="shared" si="6"/>
        <v>00</v>
      </c>
      <c r="S71" s="1">
        <v>2000000000</v>
      </c>
      <c r="T71" s="1">
        <v>0</v>
      </c>
      <c r="U71" s="1">
        <v>2000000000</v>
      </c>
      <c r="V71" s="1">
        <v>0</v>
      </c>
      <c r="W71" s="1">
        <v>2000000000</v>
      </c>
      <c r="X71" s="1">
        <v>0</v>
      </c>
      <c r="Y71" s="1">
        <v>0</v>
      </c>
      <c r="Z71" s="1">
        <v>0</v>
      </c>
      <c r="AA71" s="1">
        <v>0</v>
      </c>
      <c r="AB71" s="1">
        <v>2000000000</v>
      </c>
      <c r="AC71" s="1">
        <v>0</v>
      </c>
    </row>
    <row r="72" spans="1:29" hidden="1" x14ac:dyDescent="0.35">
      <c r="A72">
        <v>2023</v>
      </c>
      <c r="B72">
        <v>100</v>
      </c>
      <c r="C72" t="str">
        <f t="shared" si="7"/>
        <v>2 SECRETARIA DEL INTERIOR Y CONVIVENCIA CIUDADANAL</v>
      </c>
      <c r="D72" t="str">
        <f>"02"</f>
        <v>02</v>
      </c>
      <c r="E72" t="s">
        <v>110</v>
      </c>
      <c r="F72" t="s">
        <v>131</v>
      </c>
      <c r="G72" s="2">
        <f t="shared" si="8"/>
        <v>2020130010030</v>
      </c>
      <c r="H72" t="str">
        <f>"138"</f>
        <v>138</v>
      </c>
      <c r="I72" t="s">
        <v>152</v>
      </c>
      <c r="J72" t="s">
        <v>26</v>
      </c>
      <c r="K72" t="s">
        <v>27</v>
      </c>
      <c r="L72" t="str">
        <f>+VLOOKUP(G72,Hoja2!$A:$B,2,FALSE)</f>
        <v>FORTALECIMIENTO Y PROMOCION AL ACCESO A LA JUSTICIA DESDE LAS CASAS DE JUSTICIA Y COMISARIAS DE FAMILIA EN EL DISTRITO DE   CARTAGENA DE INDIAS</v>
      </c>
      <c r="M72" t="str">
        <f t="shared" si="9"/>
        <v>2020130010030 FORTALECIMIENTO Y PROMOCION AL ACCESO A LA JUSTICIA DESDE LAS CASAS DE JUSTICIA Y COMISARIAS DE FAMILIA EN EL DISTRITO DE   CARTAGENA DE INDIAS</v>
      </c>
      <c r="N72" t="str">
        <f>+VLOOKUP(G72,Hoja1!$D:$G,2,FALSE)</f>
        <v>10. PILAR: CARTAGENA TRANSPARENTE</v>
      </c>
      <c r="O72" t="str">
        <f>+VLOOKUP(G72,Hoja1!$D:$G,3,FALSE)</f>
        <v>10.3 LÍNEA ESTRATÉGICA: CONVIVENCIA Y SEGURIDAD PARA LA GOBERNABILIDAD</v>
      </c>
      <c r="P72" t="str">
        <f>+VLOOKUP(G72,Hoja1!$D:$G,4,FALSE)</f>
        <v>10.3.5 PROGRAMA:  PROMOCIÓN AL ACCESO A LA JUSTICIA</v>
      </c>
      <c r="Q72" t="str">
        <f t="shared" si="5"/>
        <v>06</v>
      </c>
      <c r="R72" t="str">
        <f t="shared" si="6"/>
        <v>00</v>
      </c>
      <c r="S72" s="1">
        <v>1992576515</v>
      </c>
      <c r="T72" s="1">
        <v>0</v>
      </c>
      <c r="U72" s="1">
        <v>1992576515</v>
      </c>
      <c r="V72" s="1">
        <v>1992576515</v>
      </c>
      <c r="W72" s="1">
        <v>0</v>
      </c>
      <c r="X72" s="1">
        <v>1992576515</v>
      </c>
      <c r="Y72" s="1">
        <v>100</v>
      </c>
      <c r="Z72" s="1">
        <v>1992576515</v>
      </c>
      <c r="AA72" s="1">
        <v>100</v>
      </c>
      <c r="AB72" s="1">
        <v>0</v>
      </c>
      <c r="AC72" s="1">
        <v>1992576515</v>
      </c>
    </row>
    <row r="73" spans="1:29" hidden="1" x14ac:dyDescent="0.35">
      <c r="A73">
        <v>2023</v>
      </c>
      <c r="B73">
        <v>100</v>
      </c>
      <c r="C73" t="str">
        <f t="shared" si="7"/>
        <v>1 DESPACHO DEL ALCALDE</v>
      </c>
      <c r="D73" t="str">
        <f>"01"</f>
        <v>01</v>
      </c>
      <c r="E73" t="s">
        <v>23</v>
      </c>
      <c r="F73" t="s">
        <v>29</v>
      </c>
      <c r="G73" s="2">
        <f t="shared" si="8"/>
        <v>2021130010147</v>
      </c>
      <c r="H73" t="str">
        <f>"001"</f>
        <v>001</v>
      </c>
      <c r="I73" t="s">
        <v>49</v>
      </c>
      <c r="J73" t="s">
        <v>26</v>
      </c>
      <c r="K73" t="s">
        <v>27</v>
      </c>
      <c r="L73" t="str">
        <f>+VLOOKUP(G73,Hoja2!$A:$B,2,FALSE)</f>
        <v>EXTENSION DEL CONOCIMIENTO DEL RIESGO EN NUESTRO TERRITORIO   CARTAGENA DE INDIAS</v>
      </c>
      <c r="M73" t="str">
        <f t="shared" si="9"/>
        <v>2021130010147 EXTENSION DEL CONOCIMIENTO DEL RIESGO EN NUESTRO TERRITORIO   CARTAGENA DE INDIAS</v>
      </c>
      <c r="N73" t="str">
        <f>+VLOOKUP(G73,Hoja1!$D:$G,2,FALSE)</f>
        <v>07. PILAR CARTAGENA RESILIENTE</v>
      </c>
      <c r="O73" t="str">
        <f>+VLOOKUP(G73,Hoja1!$D:$G,3,FALSE)</f>
        <v>7.4 LÍNEA ESTRATÉGICA GESTIÓN DEL RIESGO</v>
      </c>
      <c r="P73" t="str">
        <f>+VLOOKUP(G73,Hoja1!$D:$G,4,FALSE)</f>
        <v>7.4.1 CONOCIMIENTO DEL RIESGO</v>
      </c>
      <c r="Q73" t="str">
        <f t="shared" si="5"/>
        <v>06</v>
      </c>
      <c r="R73" t="str">
        <f t="shared" si="6"/>
        <v>00</v>
      </c>
      <c r="S73" s="1">
        <v>1987519133</v>
      </c>
      <c r="T73" s="1">
        <v>970036709</v>
      </c>
      <c r="U73" s="1">
        <v>2957555842</v>
      </c>
      <c r="V73" s="1">
        <v>1698851013.29</v>
      </c>
      <c r="W73" s="1">
        <v>1258704828.71</v>
      </c>
      <c r="X73" s="1">
        <v>1698851013.29</v>
      </c>
      <c r="Y73" s="1">
        <v>57.44</v>
      </c>
      <c r="Z73" s="1">
        <v>1620509102.29</v>
      </c>
      <c r="AA73" s="1">
        <v>54.79</v>
      </c>
      <c r="AB73" s="1">
        <v>1258704828.71</v>
      </c>
      <c r="AC73" s="1">
        <v>1249955009.6900001</v>
      </c>
    </row>
    <row r="74" spans="1:29" hidden="1" x14ac:dyDescent="0.35">
      <c r="A74">
        <v>2023</v>
      </c>
      <c r="B74">
        <v>100</v>
      </c>
      <c r="C74" t="str">
        <f t="shared" si="7"/>
        <v>9 SECRETARIA DE PLANEACION</v>
      </c>
      <c r="D74" t="str">
        <f>"09"</f>
        <v>09</v>
      </c>
      <c r="E74" t="s">
        <v>498</v>
      </c>
      <c r="F74" t="s">
        <v>527</v>
      </c>
      <c r="G74" s="2">
        <f t="shared" si="8"/>
        <v>2021130010194</v>
      </c>
      <c r="H74" t="str">
        <f>"001"</f>
        <v>001</v>
      </c>
      <c r="I74" t="s">
        <v>49</v>
      </c>
      <c r="J74" t="s">
        <v>26</v>
      </c>
      <c r="K74" t="s">
        <v>27</v>
      </c>
      <c r="L74" t="str">
        <f>+VLOOKUP(G74,Hoja2!$A:$B,2,FALSE)</f>
        <v>Asistencia nuevo proyecto de ca?os lagos lagunas y cienagas del distrito de  Cartagena de Indias</v>
      </c>
      <c r="M74" t="str">
        <f t="shared" si="9"/>
        <v>2021130010194 Asistencia nuevo proyecto de ca?os lagos lagunas y cienagas del distrito de  Cartagena de Indias</v>
      </c>
      <c r="N74" t="str">
        <f>+VLOOKUP(G74,Hoja1!$D:$G,2,FALSE)</f>
        <v>07. PILAR CARTAGENA RESILIENTE</v>
      </c>
      <c r="O74" t="str">
        <f>+VLOOKUP(G74,Hoja1!$D:$G,3,FALSE)</f>
        <v>7.3 LÍNEA ESTRATÉGICA DESARROLLO URBANO</v>
      </c>
      <c r="P74" t="str">
        <f>+VLOOKUP(G74,Hoja1!$D:$G,4,FALSE)</f>
        <v>7.3.5 INTEGRAL DE CAÑOS, LAGOS Y CIÉNAGAS DE CARTAGENA DE INDIAS</v>
      </c>
      <c r="Q74" t="str">
        <f t="shared" si="5"/>
        <v>06</v>
      </c>
      <c r="R74" t="str">
        <f t="shared" si="6"/>
        <v>00</v>
      </c>
      <c r="S74" s="1">
        <v>1986215741</v>
      </c>
      <c r="T74" s="1">
        <v>-390500000</v>
      </c>
      <c r="U74" s="1">
        <v>1595715741</v>
      </c>
      <c r="V74" s="1">
        <v>584066666</v>
      </c>
      <c r="W74" s="1">
        <v>1011649075</v>
      </c>
      <c r="X74" s="1">
        <v>567831172</v>
      </c>
      <c r="Y74" s="1">
        <v>35.58</v>
      </c>
      <c r="Z74" s="1">
        <v>449085600</v>
      </c>
      <c r="AA74" s="1">
        <v>28.14</v>
      </c>
      <c r="AB74" s="1">
        <v>1027884569</v>
      </c>
      <c r="AC74" s="1">
        <v>449085600</v>
      </c>
    </row>
    <row r="75" spans="1:29" hidden="1" x14ac:dyDescent="0.35">
      <c r="A75">
        <v>2023</v>
      </c>
      <c r="B75">
        <v>100</v>
      </c>
      <c r="C75" t="str">
        <f t="shared" si="7"/>
        <v>15 INSTITUTO DE DEPORTE Y RECREACION</v>
      </c>
      <c r="D75" t="str">
        <f>"15"</f>
        <v>15</v>
      </c>
      <c r="E75" t="s">
        <v>698</v>
      </c>
      <c r="F75" t="s">
        <v>78</v>
      </c>
      <c r="G75" s="2">
        <f t="shared" si="8"/>
        <v>2020130010036</v>
      </c>
      <c r="H75" t="str">
        <f>"025"</f>
        <v>025</v>
      </c>
      <c r="I75" t="s">
        <v>703</v>
      </c>
      <c r="J75" t="s">
        <v>26</v>
      </c>
      <c r="K75" t="s">
        <v>27</v>
      </c>
      <c r="L75" t="str">
        <f>+VLOOKUP(G75,Hoja2!$A:$B,2,FALSE)</f>
        <v>CONSERVACION , MANTENIMIENTO Y MEJORAMIENTO DE LOS ESCENARIOS DEPORTIVOS DE LA CIUDAD COMO ESTRATEGIA DE PRESERVACION DEL PATRIMONIO MATERIAL DEL DISTRITO DE   CARTAGENA DE INDIAS</v>
      </c>
      <c r="M75" t="str">
        <f t="shared" si="9"/>
        <v>2020130010036 CONSERVACION , MANTENIMIENTO Y MEJORAMIENTO DE LOS ESCENARIOS DEPORTIVOS DE LA CIUDAD COMO ESTRATEGIA DE PRESERVACION DEL PATRIMONIO MATERIAL DEL DISTRITO DE   CARTAGENA DE INDIAS</v>
      </c>
      <c r="N75" t="str">
        <f>+VLOOKUP(G75,Hoja1!$D:$G,2,FALSE)</f>
        <v>08. PILAR CARTAGENA INCLUYENTE</v>
      </c>
      <c r="O75" t="str">
        <f>+VLOOKUP(G75,Hoja1!$D:$G,3,FALSE)</f>
        <v xml:space="preserve">8.4 LÍNEA ESTRATÉGICA DEPORTE Y RECREACIÓN PARA LA TRANSFORMACION SOCIAL </v>
      </c>
      <c r="P75" t="str">
        <f>+VLOOKUP(G75,Hoja1!$D:$G,4,FALSE)</f>
        <v>8.4.7 ADMINISTRACION, MANTENIMIENTO, ADECUACION, MEJORAMIENTO Y CONSTRUCCION DE ESCENARIOS DEPORTIVOS</v>
      </c>
      <c r="Q75" t="str">
        <f t="shared" si="5"/>
        <v>06</v>
      </c>
      <c r="R75" t="str">
        <f t="shared" si="6"/>
        <v>00</v>
      </c>
      <c r="S75" s="1">
        <v>1913140653</v>
      </c>
      <c r="T75" s="1">
        <v>0</v>
      </c>
      <c r="U75" s="1">
        <v>1913140653</v>
      </c>
      <c r="V75" s="1">
        <v>1912539336.5699999</v>
      </c>
      <c r="W75" s="1">
        <v>601316.43000000005</v>
      </c>
      <c r="X75" s="1">
        <v>1912539336.5699999</v>
      </c>
      <c r="Y75" s="1">
        <v>99.97</v>
      </c>
      <c r="Z75" s="1">
        <v>1912539336.5699999</v>
      </c>
      <c r="AA75" s="1">
        <v>99.97</v>
      </c>
      <c r="AB75" s="1">
        <v>601316.43000000005</v>
      </c>
      <c r="AC75" s="1">
        <v>1912539336.5699999</v>
      </c>
    </row>
    <row r="76" spans="1:29" hidden="1" x14ac:dyDescent="0.35">
      <c r="A76">
        <v>2023</v>
      </c>
      <c r="B76">
        <v>100</v>
      </c>
      <c r="C76" t="str">
        <f t="shared" si="7"/>
        <v>23 LOCALIDAD INDUSTRIAL Y DE LA BAHIA</v>
      </c>
      <c r="D76" t="str">
        <f>"23"</f>
        <v>23</v>
      </c>
      <c r="E76" t="s">
        <v>838</v>
      </c>
      <c r="F76" t="s">
        <v>876</v>
      </c>
      <c r="G76" s="2">
        <f t="shared" si="8"/>
        <v>2021130010166</v>
      </c>
      <c r="H76" t="str">
        <f>"001"</f>
        <v>001</v>
      </c>
      <c r="I76" t="s">
        <v>49</v>
      </c>
      <c r="J76" t="s">
        <v>26</v>
      </c>
      <c r="K76" t="s">
        <v>27</v>
      </c>
      <c r="L76" t="str">
        <f>+VLOOKUP(G76,Hoja2!$A:$B,2,FALSE)</f>
        <v>REHABILITACION Y RECONSTRUCCION DE LA MALLA VIAL DE LA LOCALIDAD INDUSTRIAL Y DE LA BAHIA CARTAGENA DE INDIAS</v>
      </c>
      <c r="M76" t="str">
        <f t="shared" si="9"/>
        <v>2021130010166 REHABILITACION Y RECONSTRUCCION DE LA MALLA VIAL DE LA LOCALIDAD INDUSTRIAL Y DE LA BAHIA CARTAGENA DE INDIAS</v>
      </c>
      <c r="N76" t="str">
        <f>+VLOOKUP(G76,Hoja1!$D:$G,2,FALSE)</f>
        <v>10. PILAR: CARTAGENA TRANSPARENTE</v>
      </c>
      <c r="O76" t="str">
        <f>+VLOOKUP(G76,Hoja1!$D:$G,3,FALSE)</f>
        <v>10.7 LÍNEA ESTRATÉGICA: PARTICIPACIÓN Y DESCENTRALIZACIÓN</v>
      </c>
      <c r="P76" t="str">
        <f>+VLOOKUP(G76,Hoja1!$D:$G,4,FALSE)</f>
        <v xml:space="preserve">10.7.2 PROGRAMA: MODERNIZACIÓN DEL SISTEMA DISTRITAL DE PLANEACIÓN Y DESCENTRALIZACIÓN  </v>
      </c>
      <c r="Q76" t="str">
        <f t="shared" si="5"/>
        <v>06</v>
      </c>
      <c r="R76" t="str">
        <f t="shared" si="6"/>
        <v>00</v>
      </c>
      <c r="S76" s="1">
        <v>1900000000</v>
      </c>
      <c r="T76" s="1">
        <v>-800000000</v>
      </c>
      <c r="U76" s="1">
        <v>1100000000</v>
      </c>
      <c r="V76" s="1">
        <v>1100000000</v>
      </c>
      <c r="W76" s="1">
        <v>0</v>
      </c>
      <c r="X76" s="1">
        <v>1100000000</v>
      </c>
      <c r="Y76" s="1">
        <v>100</v>
      </c>
      <c r="Z76" s="1">
        <v>959561723.88999999</v>
      </c>
      <c r="AA76" s="1">
        <v>87.23</v>
      </c>
      <c r="AB76" s="1">
        <v>0</v>
      </c>
      <c r="AC76" s="1">
        <v>959561723.88999999</v>
      </c>
    </row>
    <row r="77" spans="1:29" hidden="1" x14ac:dyDescent="0.35">
      <c r="A77">
        <v>2023</v>
      </c>
      <c r="B77">
        <v>100</v>
      </c>
      <c r="C77" t="str">
        <f t="shared" si="7"/>
        <v>3 SECRETARIA DE HACIENDA PUBLICA</v>
      </c>
      <c r="D77" t="str">
        <f>"03"</f>
        <v>03</v>
      </c>
      <c r="E77" t="s">
        <v>170</v>
      </c>
      <c r="F77" t="s">
        <v>180</v>
      </c>
      <c r="G77" s="2">
        <f t="shared" si="8"/>
        <v>2020130010296</v>
      </c>
      <c r="H77" t="str">
        <f>"001"</f>
        <v>001</v>
      </c>
      <c r="I77" t="s">
        <v>49</v>
      </c>
      <c r="J77" t="s">
        <v>26</v>
      </c>
      <c r="K77" t="s">
        <v>27</v>
      </c>
      <c r="L77" t="str">
        <f>+VLOOKUP(G77,Hoja2!$A:$B,2,FALSE)</f>
        <v>IMPLEMENTACION DEL CENTRO DE FOMENTO AL EMPRENDIMIENTO Y A LA EMPLEABILIDAD PARA UNA CARTAGENA DE INDIAS INCLUSIVA Y MAS COMPETITIVA EN  CARTAGENA DE INDIAS</v>
      </c>
      <c r="M77" t="str">
        <f t="shared" si="9"/>
        <v>2020130010296 IMPLEMENTACION DEL CENTRO DE FOMENTO AL EMPRENDIMIENTO Y A LA EMPLEABILIDAD PARA UNA CARTAGENA DE INDIAS INCLUSIVA Y MAS COMPETITIVA EN  CARTAGENA DE INDIAS</v>
      </c>
      <c r="N77" t="str">
        <f>+VLOOKUP(G77,Hoja1!$D:$G,2,FALSE)</f>
        <v>09. PILAR CARTAGENA CONTINGENTE</v>
      </c>
      <c r="O77" t="str">
        <f>+VLOOKUP(G77,Hoja1!$D:$G,3,FALSE)</f>
        <v>9.1 LÍNEA ESTRATÉGICA: DESARROLLO ECONÓMICO Y EMPLEABILIDAD</v>
      </c>
      <c r="P77" t="str">
        <f>+VLOOKUP(G77,Hoja1!$D:$G,4,FALSE)</f>
        <v>9.1.5 PROGRAMA: CARTAGENA FACILITA EL EMPRENDIMIENTO</v>
      </c>
      <c r="Q77" t="str">
        <f t="shared" si="5"/>
        <v>06</v>
      </c>
      <c r="R77" t="str">
        <f t="shared" si="6"/>
        <v>00</v>
      </c>
      <c r="S77" s="1">
        <v>1888757054</v>
      </c>
      <c r="T77" s="1">
        <v>-1284674230</v>
      </c>
      <c r="U77" s="1">
        <v>604082824</v>
      </c>
      <c r="V77" s="1">
        <v>579031438</v>
      </c>
      <c r="W77" s="1">
        <v>25051386</v>
      </c>
      <c r="X77" s="1">
        <v>576498105</v>
      </c>
      <c r="Y77" s="1">
        <v>95.43</v>
      </c>
      <c r="Z77" s="1">
        <v>576498105</v>
      </c>
      <c r="AA77" s="1">
        <v>95.43</v>
      </c>
      <c r="AB77" s="1">
        <v>27584719</v>
      </c>
      <c r="AC77" s="1">
        <v>576498105</v>
      </c>
    </row>
    <row r="78" spans="1:29" hidden="1" x14ac:dyDescent="0.35">
      <c r="A78">
        <v>2023</v>
      </c>
      <c r="B78">
        <v>100</v>
      </c>
      <c r="C78" t="str">
        <f t="shared" si="7"/>
        <v>15 INSTITUTO DE DEPORTE Y RECREACION</v>
      </c>
      <c r="D78" t="str">
        <f>"15"</f>
        <v>15</v>
      </c>
      <c r="E78" t="s">
        <v>698</v>
      </c>
      <c r="F78" t="s">
        <v>720</v>
      </c>
      <c r="G78" s="2">
        <f t="shared" si="8"/>
        <v>2020130010055</v>
      </c>
      <c r="H78" t="str">
        <f>"097"</f>
        <v>097</v>
      </c>
      <c r="I78" t="s">
        <v>725</v>
      </c>
      <c r="J78" t="s">
        <v>26</v>
      </c>
      <c r="K78" t="s">
        <v>27</v>
      </c>
      <c r="L78" t="str">
        <f>+VLOOKUP(G78,Hoja2!$A:$B,2,FALSE)</f>
        <v>MEJORAMIENTO DE LOS ESTILOS DE VIDA MEDIANTE LA PROMOCION MASIVA DE UNA VIDA ACTIVA DE LA CIUDADANIA EN EL DISTRITO DE  CARTAGENA DE INDIAS</v>
      </c>
      <c r="M78" t="str">
        <f t="shared" si="9"/>
        <v>2020130010055 MEJORAMIENTO DE LOS ESTILOS DE VIDA MEDIANTE LA PROMOCION MASIVA DE UNA VIDA ACTIVA DE LA CIUDADANIA EN EL DISTRITO DE  CARTAGENA DE INDIAS</v>
      </c>
      <c r="N78" t="str">
        <f>+VLOOKUP(G78,Hoja1!$D:$G,2,FALSE)</f>
        <v>08. PILAR CARTAGENA INCLUYENTE</v>
      </c>
      <c r="O78" t="str">
        <f>+VLOOKUP(G78,Hoja1!$D:$G,3,FALSE)</f>
        <v xml:space="preserve">8.4 LÍNEA ESTRATÉGICA DEPORTE Y RECREACIÓN PARA LA TRANSFORMACION SOCIAL </v>
      </c>
      <c r="P78" t="str">
        <f>+VLOOKUP(G78,Hoja1!$D:$G,4,FALSE)</f>
        <v>8.4.4 HABITOS Y ESTILO DE VIDA SALUDABLE</v>
      </c>
      <c r="Q78" t="str">
        <f t="shared" si="5"/>
        <v>06</v>
      </c>
      <c r="R78" t="str">
        <f t="shared" si="6"/>
        <v>00</v>
      </c>
      <c r="S78" s="1">
        <v>1876245055</v>
      </c>
      <c r="T78" s="1">
        <v>0</v>
      </c>
      <c r="U78" s="1">
        <v>1876245055</v>
      </c>
      <c r="V78" s="1">
        <v>1875746527</v>
      </c>
      <c r="W78" s="1">
        <v>498528</v>
      </c>
      <c r="X78" s="1">
        <v>1875746527</v>
      </c>
      <c r="Y78" s="1">
        <v>99.97</v>
      </c>
      <c r="Z78" s="1">
        <v>1875746527</v>
      </c>
      <c r="AA78" s="1">
        <v>99.97</v>
      </c>
      <c r="AB78" s="1">
        <v>498528</v>
      </c>
      <c r="AC78" s="1">
        <v>1875746527</v>
      </c>
    </row>
    <row r="79" spans="1:29" hidden="1" x14ac:dyDescent="0.35">
      <c r="A79">
        <v>2023</v>
      </c>
      <c r="B79">
        <v>100</v>
      </c>
      <c r="C79" t="str">
        <f t="shared" si="7"/>
        <v>12 DEPARTAMENTO ADMINISTRATIVO DE TRANSITO Y TRANSPORTE</v>
      </c>
      <c r="D79" t="str">
        <f>"12"</f>
        <v>12</v>
      </c>
      <c r="E79" t="s">
        <v>644</v>
      </c>
      <c r="F79" t="s">
        <v>665</v>
      </c>
      <c r="G79" s="2">
        <f t="shared" si="8"/>
        <v>2021130010246</v>
      </c>
      <c r="H79" t="str">
        <f>"168"</f>
        <v>168</v>
      </c>
      <c r="I79" t="s">
        <v>661</v>
      </c>
      <c r="J79" t="s">
        <v>26</v>
      </c>
      <c r="K79" t="s">
        <v>27</v>
      </c>
      <c r="L79" t="str">
        <f>+VLOOKUP(G79,Hoja2!$A:$B,2,FALSE)</f>
        <v>FORTALECIMIENTO DE LA EDUCACION CULTURA Y SEGURIDAD VIAL EN EL DISTRITO DE   CARTAGENA DE INDIAS</v>
      </c>
      <c r="M79" t="str">
        <f t="shared" si="9"/>
        <v>2021130010246 FORTALECIMIENTO DE LA EDUCACION CULTURA Y SEGURIDAD VIAL EN EL DISTRITO DE   CARTAGENA DE INDIAS</v>
      </c>
      <c r="N79" t="str">
        <f>+VLOOKUP(G79,Hoja1!$D:$G,2,FALSE)</f>
        <v>07. PILAR CARTAGENA RESILIENTE</v>
      </c>
      <c r="O79" t="str">
        <f>+VLOOKUP(G79,Hoja1!$D:$G,3,FALSE)</f>
        <v>7.2 LÍNEA ESTRATÉGICA ESPACIO PÚBLICO, MOVILIDAD Y TRANSPORTE RESILIENTE</v>
      </c>
      <c r="P79" t="str">
        <f>+VLOOKUP(G79,Hoja1!$D:$G,4,FALSE)</f>
        <v>7.2.6 REDUCCIÓN DE LA SINIESTRALIDAD VIAL</v>
      </c>
      <c r="Q79" t="str">
        <f t="shared" si="5"/>
        <v>06</v>
      </c>
      <c r="R79" t="str">
        <f t="shared" si="6"/>
        <v>00</v>
      </c>
      <c r="S79" s="1">
        <v>1865844426</v>
      </c>
      <c r="T79" s="1">
        <v>0</v>
      </c>
      <c r="U79" s="1">
        <v>1865844426</v>
      </c>
      <c r="V79" s="1">
        <v>1349433173</v>
      </c>
      <c r="W79" s="1">
        <v>516411253</v>
      </c>
      <c r="X79" s="1">
        <v>1349433173</v>
      </c>
      <c r="Y79" s="1">
        <v>72.319999999999993</v>
      </c>
      <c r="Z79" s="1">
        <v>1333833173</v>
      </c>
      <c r="AA79" s="1">
        <v>71.489999999999995</v>
      </c>
      <c r="AB79" s="1">
        <v>516411253</v>
      </c>
      <c r="AC79" s="1">
        <v>1205258000</v>
      </c>
    </row>
    <row r="80" spans="1:29" hidden="1" x14ac:dyDescent="0.35">
      <c r="A80">
        <v>2023</v>
      </c>
      <c r="B80">
        <v>100</v>
      </c>
      <c r="C80" t="str">
        <f t="shared" si="7"/>
        <v>1 DESPACHO DEL ALCALDE</v>
      </c>
      <c r="D80" t="str">
        <f>"01"</f>
        <v>01</v>
      </c>
      <c r="E80" t="s">
        <v>23</v>
      </c>
      <c r="F80" t="s">
        <v>68</v>
      </c>
      <c r="G80" s="2">
        <f t="shared" si="8"/>
        <v>2021130010161</v>
      </c>
      <c r="H80" t="str">
        <f>"053"</f>
        <v>053</v>
      </c>
      <c r="I80" t="s">
        <v>82</v>
      </c>
      <c r="J80" t="s">
        <v>26</v>
      </c>
      <c r="K80" t="s">
        <v>27</v>
      </c>
      <c r="L80" t="str">
        <f>+VLOOKUP(G80,Hoja2!$A:$B,2,FALSE)</f>
        <v>APOYO INGRESO Y TRABAJO PARA LA SUPERACION DE LA POBREZA EXTREMA Y DESIGUALDAD</v>
      </c>
      <c r="M80" t="str">
        <f t="shared" si="9"/>
        <v>2021130010161 APOYO INGRESO Y TRABAJO PARA LA SUPERACION DE LA POBREZA EXTREMA Y DESIGUALDAD</v>
      </c>
      <c r="N80" t="str">
        <f>+VLOOKUP(G80,Hoja1!$D:$G,2,FALSE)</f>
        <v>08. PILAR CARTAGENA INCLUYENTE</v>
      </c>
      <c r="O80" t="str">
        <f>+VLOOKUP(G80,Hoja1!$D:$G,3,FALSE)</f>
        <v>8.1 LÍNEA ESTRATÉGICA: SUPERACIÓN DE LA POBREZA Y DESIGUALDAD.</v>
      </c>
      <c r="P80" t="str">
        <f>+VLOOKUP(G80,Hoja1!$D:$G,4,FALSE)</f>
        <v>8.1.5 INGRESO Y TRABAJO PARA LA SUPERACIÓN DE LA POBREZA EXTREMA Y DESIGUALDAD</v>
      </c>
      <c r="Q80" t="str">
        <f t="shared" si="5"/>
        <v>06</v>
      </c>
      <c r="R80" t="str">
        <f t="shared" si="6"/>
        <v>00</v>
      </c>
      <c r="S80" s="1">
        <v>1859408713</v>
      </c>
      <c r="T80" s="1">
        <v>0</v>
      </c>
      <c r="U80" s="1">
        <v>1859408713</v>
      </c>
      <c r="V80" s="1">
        <v>1859408713</v>
      </c>
      <c r="W80" s="1">
        <v>0</v>
      </c>
      <c r="X80" s="1">
        <v>1859408713</v>
      </c>
      <c r="Y80" s="1">
        <v>100</v>
      </c>
      <c r="Z80" s="1">
        <v>1859408713</v>
      </c>
      <c r="AA80" s="1">
        <v>100</v>
      </c>
      <c r="AB80" s="1">
        <v>0</v>
      </c>
      <c r="AC80" s="1">
        <v>1859408713</v>
      </c>
    </row>
    <row r="81" spans="1:29" hidden="1" x14ac:dyDescent="0.35">
      <c r="A81">
        <v>2023</v>
      </c>
      <c r="B81">
        <v>100</v>
      </c>
      <c r="C81" t="str">
        <f t="shared" si="7"/>
        <v>2 SECRETARIA DEL INTERIOR Y CONVIVENCIA CIUDADANAL</v>
      </c>
      <c r="D81" t="str">
        <f>"02"</f>
        <v>02</v>
      </c>
      <c r="E81" t="s">
        <v>110</v>
      </c>
      <c r="F81" t="s">
        <v>129</v>
      </c>
      <c r="G81" s="2">
        <f t="shared" si="8"/>
        <v>130010202</v>
      </c>
      <c r="H81" t="str">
        <f>"001"</f>
        <v>001</v>
      </c>
      <c r="I81" t="s">
        <v>49</v>
      </c>
      <c r="J81" t="s">
        <v>26</v>
      </c>
      <c r="K81" t="s">
        <v>27</v>
      </c>
      <c r="L81" t="str">
        <f>+VLOOKUP(G81,Hoja2!$A:$B,2,FALSE)</f>
        <v xml:space="preserve">PRESUPUESTO PARTICIPATIVO </v>
      </c>
      <c r="M81" t="str">
        <f t="shared" si="9"/>
        <v xml:space="preserve">130010202 PRESUPUESTO PARTICIPATIVO </v>
      </c>
      <c r="N81" t="str">
        <f>+VLOOKUP(G81,Hoja1!$D:$G,2,FALSE)</f>
        <v>10. PILAR: CARTAGENA TRANSPARENTE</v>
      </c>
      <c r="O81" t="str">
        <f>+VLOOKUP(G81,Hoja1!$D:$G,3,FALSE)</f>
        <v>10.7 LÍNEA ESTRATÉGICA: PARTICIPACIÓN Y DESCENTRALIZACIÓN</v>
      </c>
      <c r="P81" t="str">
        <f>+VLOOKUP(G81,Hoja1!$D:$G,4,FALSE)</f>
        <v>10.7.4 PROGRAMA: PRESUPUESTO PARTICIPATIVO</v>
      </c>
      <c r="Q81" t="str">
        <f t="shared" si="5"/>
        <v>06</v>
      </c>
      <c r="R81" t="str">
        <f t="shared" si="6"/>
        <v>00</v>
      </c>
      <c r="S81" s="1">
        <v>1800000000</v>
      </c>
      <c r="T81" s="1">
        <v>-1800000000</v>
      </c>
      <c r="U81" s="1">
        <v>0</v>
      </c>
      <c r="V81" s="1">
        <v>0</v>
      </c>
      <c r="W81" s="1">
        <v>0</v>
      </c>
      <c r="X81" s="1">
        <v>0</v>
      </c>
      <c r="Y81" s="1">
        <v>0</v>
      </c>
      <c r="Z81" s="1">
        <v>0</v>
      </c>
      <c r="AA81" s="1">
        <v>0</v>
      </c>
      <c r="AB81" s="1">
        <v>0</v>
      </c>
      <c r="AC81" s="1">
        <v>0</v>
      </c>
    </row>
    <row r="82" spans="1:29" hidden="1" x14ac:dyDescent="0.35">
      <c r="A82">
        <v>2023</v>
      </c>
      <c r="B82">
        <v>100</v>
      </c>
      <c r="C82" t="str">
        <f t="shared" si="7"/>
        <v>5 SECRETARIA GENERAL</v>
      </c>
      <c r="D82" t="str">
        <f>"05"</f>
        <v>05</v>
      </c>
      <c r="E82" t="s">
        <v>245</v>
      </c>
      <c r="F82" t="s">
        <v>272</v>
      </c>
      <c r="G82" s="2">
        <f t="shared" si="8"/>
        <v>2021130010293</v>
      </c>
      <c r="H82" t="str">
        <f>"001"</f>
        <v>001</v>
      </c>
      <c r="I82" t="s">
        <v>49</v>
      </c>
      <c r="J82" t="s">
        <v>26</v>
      </c>
      <c r="K82" t="s">
        <v>27</v>
      </c>
      <c r="L82" t="str">
        <f>+VLOOKUP(G82,Hoja2!$A:$B,2,FALSE)</f>
        <v xml:space="preserve">SANEAMIENTO DE FORMA SEGURA PARA TODOS EN EL DISTRITO DE CARTAGENA </v>
      </c>
      <c r="M82" t="str">
        <f t="shared" si="9"/>
        <v xml:space="preserve">2021130010293 SANEAMIENTO DE FORMA SEGURA PARA TODOS EN EL DISTRITO DE CARTAGENA </v>
      </c>
      <c r="N82" t="str">
        <f>+VLOOKUP(G82,Hoja1!$D:$G,2,FALSE)</f>
        <v>07. PILAR CARTAGENA RESILIENTE</v>
      </c>
      <c r="O82" t="str">
        <f>+VLOOKUP(G82,Hoja1!$D:$G,3,FALSE)</f>
        <v>7.6 LÍNEA ESTRATÉGICA SERVICIOS PÚBLICOS BÁSICOS DEL DISTRITO DE CARTAGENA DE INDIAS: “TODOS CON TODO”</v>
      </c>
      <c r="P82" t="str">
        <f>+VLOOKUP(G82,Hoja1!$D:$G,4,FALSE)</f>
        <v>7.6.1 DE AHORRO Y USO EFICIENTE DE LOS SERVICIOS PÚBLICOS, "AGUA Y SANEAMIENTO BÁSICO PARA TODOS"</v>
      </c>
      <c r="Q82" t="str">
        <f t="shared" si="5"/>
        <v>06</v>
      </c>
      <c r="R82" t="str">
        <f t="shared" si="6"/>
        <v>00</v>
      </c>
      <c r="S82" s="1">
        <v>1800000000</v>
      </c>
      <c r="T82" s="1">
        <v>0</v>
      </c>
      <c r="U82" s="1">
        <v>1800000000</v>
      </c>
      <c r="V82" s="1">
        <v>1408316169</v>
      </c>
      <c r="W82" s="1">
        <v>391683831</v>
      </c>
      <c r="X82" s="1">
        <v>1304325447</v>
      </c>
      <c r="Y82" s="1">
        <v>72.459999999999994</v>
      </c>
      <c r="Z82" s="1">
        <v>0</v>
      </c>
      <c r="AA82" s="1">
        <v>0</v>
      </c>
      <c r="AB82" s="1">
        <v>495674553</v>
      </c>
      <c r="AC82" s="1">
        <v>0</v>
      </c>
    </row>
    <row r="83" spans="1:29" hidden="1" x14ac:dyDescent="0.35">
      <c r="A83">
        <v>2023</v>
      </c>
      <c r="B83">
        <v>100</v>
      </c>
      <c r="C83" t="str">
        <f t="shared" si="7"/>
        <v>8 SECRETARIA DE PARTICIPACION Y DESARROLLO SOCIAL</v>
      </c>
      <c r="D83" t="str">
        <f>"08"</f>
        <v>08</v>
      </c>
      <c r="E83" t="s">
        <v>420</v>
      </c>
      <c r="F83" t="s">
        <v>461</v>
      </c>
      <c r="G83" s="2">
        <f t="shared" si="8"/>
        <v>2021130010229</v>
      </c>
      <c r="H83" t="str">
        <f>"001"</f>
        <v>001</v>
      </c>
      <c r="I83" t="s">
        <v>49</v>
      </c>
      <c r="J83" t="s">
        <v>26</v>
      </c>
      <c r="K83" t="s">
        <v>27</v>
      </c>
      <c r="L83" t="str">
        <f>+VLOOKUP(G83,Hoja2!$A:$B,2,FALSE)</f>
        <v>FORTALECIMIENTO DE UN ESTILO DE VIDA LIBRE DE VIOLENCIAS PARA LAS MUJERES CARTAGENA DE INDIAS</v>
      </c>
      <c r="M83" t="str">
        <f t="shared" si="9"/>
        <v>2021130010229 FORTALECIMIENTO DE UN ESTILO DE VIDA LIBRE DE VIOLENCIAS PARA LAS MUJERES CARTAGENA DE INDIAS</v>
      </c>
      <c r="N83" t="str">
        <f>+VLOOKUP(G83,Hoja1!$D:$G,2,FALSE)</f>
        <v>11. EJE TRANSVERSAL: CARTAGENA CON ATENCION Y GARANTIA DE DERECHOS A POBLACION DIFERENCIAL.</v>
      </c>
      <c r="O83" t="str">
        <f>+VLOOKUP(G83,Hoja1!$D:$G,3,FALSE)</f>
        <v>11.2 LÍNEA ESTRATÉGICA MUJERES CARTAGENERAS POR SUS DERECHOS.</v>
      </c>
      <c r="P83" t="str">
        <f>+VLOOKUP(G83,Hoja1!$D:$G,4,FALSE)</f>
        <v>11.2.3 PROGRAMA: MUJER, CONSTRUCTORAS DE PAZ</v>
      </c>
      <c r="Q83" t="str">
        <f t="shared" si="5"/>
        <v>06</v>
      </c>
      <c r="R83" t="str">
        <f t="shared" si="6"/>
        <v>00</v>
      </c>
      <c r="S83" s="1">
        <v>1800000000</v>
      </c>
      <c r="T83" s="1">
        <v>-195212564</v>
      </c>
      <c r="U83" s="1">
        <v>1604787436</v>
      </c>
      <c r="V83" s="1">
        <v>1508044928</v>
      </c>
      <c r="W83" s="1">
        <v>96742508</v>
      </c>
      <c r="X83" s="1">
        <v>1408555710</v>
      </c>
      <c r="Y83" s="1">
        <v>87.77</v>
      </c>
      <c r="Z83" s="1">
        <v>1358020088</v>
      </c>
      <c r="AA83" s="1">
        <v>84.62</v>
      </c>
      <c r="AB83" s="1">
        <v>196231726</v>
      </c>
      <c r="AC83" s="1">
        <v>886332392</v>
      </c>
    </row>
    <row r="84" spans="1:29" hidden="1" x14ac:dyDescent="0.35">
      <c r="A84">
        <v>2023</v>
      </c>
      <c r="B84">
        <v>100</v>
      </c>
      <c r="C84" t="str">
        <f t="shared" si="7"/>
        <v>2 SECRETARIA DEL INTERIOR Y CONVIVENCIA CIUDADANAL</v>
      </c>
      <c r="D84" t="str">
        <f>"02"</f>
        <v>02</v>
      </c>
      <c r="E84" t="s">
        <v>110</v>
      </c>
      <c r="F84" t="s">
        <v>135</v>
      </c>
      <c r="G84" s="2">
        <f t="shared" si="8"/>
        <v>2020130010254</v>
      </c>
      <c r="H84" t="str">
        <f>"040"</f>
        <v>040</v>
      </c>
      <c r="I84" t="s">
        <v>136</v>
      </c>
      <c r="J84" t="s">
        <v>26</v>
      </c>
      <c r="K84" t="s">
        <v>27</v>
      </c>
      <c r="L84" t="str">
        <f>+VLOOKUP(G84,Hoja2!$A:$B,2,FALSE)</f>
        <v>FORTALECIMIENTO EN PARQUE AUTOMOTOR Y TECNOLOGIA PARA LA POLICIA METROPOLITANA DE   CARTAGENA DE INDIAS</v>
      </c>
      <c r="M84" t="str">
        <f t="shared" si="9"/>
        <v>2020130010254 FORTALECIMIENTO EN PARQUE AUTOMOTOR Y TECNOLOGIA PARA LA POLICIA METROPOLITANA DE   CARTAGENA DE INDIAS</v>
      </c>
      <c r="N84" t="str">
        <f>+VLOOKUP(G84,Hoja1!$D:$G,2,FALSE)</f>
        <v>10. PILAR: CARTAGENA TRANSPARENTE</v>
      </c>
      <c r="O84" t="str">
        <f>+VLOOKUP(G84,Hoja1!$D:$G,3,FALSE)</f>
        <v>10.3 LÍNEA ESTRATÉGICA: CONVIVENCIA Y SEGURIDAD PARA LA GOBERNABILIDAD</v>
      </c>
      <c r="P84" t="str">
        <f>+VLOOKUP(G84,Hoja1!$D:$G,4,FALSE)</f>
        <v>10.3.1 PLAN INTEGRAL DE SEGURIDAD Y CONVIVENCIA CIUDADANA</v>
      </c>
      <c r="Q84" t="str">
        <f t="shared" si="5"/>
        <v>06</v>
      </c>
      <c r="R84" t="str">
        <f t="shared" si="6"/>
        <v>00</v>
      </c>
      <c r="S84" s="1">
        <v>1782298304</v>
      </c>
      <c r="T84" s="1">
        <v>0</v>
      </c>
      <c r="U84" s="1">
        <v>1782298304</v>
      </c>
      <c r="V84" s="1">
        <v>1086904612.1800001</v>
      </c>
      <c r="W84" s="1">
        <v>695393691.82000005</v>
      </c>
      <c r="X84" s="1">
        <v>950799903</v>
      </c>
      <c r="Y84" s="1">
        <v>53.35</v>
      </c>
      <c r="Z84" s="1">
        <v>0</v>
      </c>
      <c r="AA84" s="1">
        <v>0</v>
      </c>
      <c r="AB84" s="1">
        <v>831498401</v>
      </c>
      <c r="AC84" s="1">
        <v>0</v>
      </c>
    </row>
    <row r="85" spans="1:29" hidden="1" x14ac:dyDescent="0.35">
      <c r="A85">
        <v>2023</v>
      </c>
      <c r="B85">
        <v>100</v>
      </c>
      <c r="C85" t="str">
        <f t="shared" si="7"/>
        <v>23 LOCALIDAD INDUSTRIAL Y DE LA BAHIA</v>
      </c>
      <c r="D85" t="str">
        <f>"23"</f>
        <v>23</v>
      </c>
      <c r="E85" t="s">
        <v>838</v>
      </c>
      <c r="F85" t="s">
        <v>849</v>
      </c>
      <c r="G85" s="2">
        <f t="shared" si="8"/>
        <v>130012303</v>
      </c>
      <c r="H85" t="str">
        <f>"001"</f>
        <v>001</v>
      </c>
      <c r="I85" t="s">
        <v>49</v>
      </c>
      <c r="J85" t="s">
        <v>26</v>
      </c>
      <c r="K85" t="s">
        <v>27</v>
      </c>
      <c r="L85" t="str">
        <f>+VLOOKUP(G85,Hoja2!$A:$B,2,FALSE)</f>
        <v xml:space="preserve"> MODERNIZACION DEL SISTEMA DISTRITAL DE PLANEACION Y DESCENTRALIZACION  </v>
      </c>
      <c r="M85" t="str">
        <f t="shared" si="9"/>
        <v xml:space="preserve">130012303  MODERNIZACION DEL SISTEMA DISTRITAL DE PLANEACION Y DESCENTRALIZACION  </v>
      </c>
      <c r="N85" t="str">
        <f>+VLOOKUP(G85,Hoja1!$D:$G,2,FALSE)</f>
        <v>10. PILAR: CARTAGENA TRANSPARENTE</v>
      </c>
      <c r="O85" t="str">
        <f>+VLOOKUP(G85,Hoja1!$D:$G,3,FALSE)</f>
        <v>10.7 LÍNEA ESTRATÉGICA: PARTICIPACIÓN Y DESCENTRALIZACIÓN</v>
      </c>
      <c r="P85" t="str">
        <f>+VLOOKUP(G85,Hoja1!$D:$G,4,FALSE)</f>
        <v xml:space="preserve">10.7.2 PROGRAMA: MODERNIZACIÓN DEL SISTEMA DISTRITAL DE PLANEACIÓN Y DESCENTRALIZACIÓN  </v>
      </c>
      <c r="Q85" t="str">
        <f t="shared" si="5"/>
        <v>06</v>
      </c>
      <c r="R85" t="str">
        <f t="shared" si="6"/>
        <v>00</v>
      </c>
      <c r="S85" s="1">
        <v>1700000000</v>
      </c>
      <c r="T85" s="1">
        <v>2887084405</v>
      </c>
      <c r="U85" s="1">
        <v>4587084405</v>
      </c>
      <c r="V85" s="1">
        <v>1500000000</v>
      </c>
      <c r="W85" s="1">
        <v>3087084405</v>
      </c>
      <c r="X85" s="1">
        <v>1152508675.5</v>
      </c>
      <c r="Y85" s="1">
        <v>25.13</v>
      </c>
      <c r="Z85" s="1">
        <v>1152508675.5</v>
      </c>
      <c r="AA85" s="1">
        <v>25.13</v>
      </c>
      <c r="AB85" s="1">
        <v>3434575729.5</v>
      </c>
      <c r="AC85" s="1">
        <v>1152508675.5</v>
      </c>
    </row>
    <row r="86" spans="1:29" hidden="1" x14ac:dyDescent="0.35">
      <c r="A86">
        <v>2023</v>
      </c>
      <c r="B86">
        <v>100</v>
      </c>
      <c r="C86" t="str">
        <f t="shared" si="7"/>
        <v>17 INSTITUTO DE PATRIMONIO Y CULTURA DE CARTAGENA DE INDIAS</v>
      </c>
      <c r="D86" t="str">
        <f>"17"</f>
        <v>17</v>
      </c>
      <c r="E86" t="s">
        <v>745</v>
      </c>
      <c r="F86" t="s">
        <v>771</v>
      </c>
      <c r="G86" s="2">
        <f t="shared" si="8"/>
        <v>2021130010265</v>
      </c>
      <c r="H86" t="str">
        <f>"001"</f>
        <v>001</v>
      </c>
      <c r="I86" t="s">
        <v>49</v>
      </c>
      <c r="J86" t="s">
        <v>26</v>
      </c>
      <c r="K86" t="s">
        <v>27</v>
      </c>
      <c r="L86" t="str">
        <f>+VLOOKUP(G86,Hoja2!$A:$B,2,FALSE)</f>
        <v>FORTALECIMIENTO SALVAGUARDA VALORACION CUIDADO Y CONTROL DEL PATRIMONIO MATERIAL EN EL DISTRITO DE CARTAGENA DE INDIAS</v>
      </c>
      <c r="M86" t="str">
        <f t="shared" si="9"/>
        <v>2021130010265 FORTALECIMIENTO SALVAGUARDA VALORACION CUIDADO Y CONTROL DEL PATRIMONIO MATERIAL EN EL DISTRITO DE CARTAGENA DE INDIAS</v>
      </c>
      <c r="N86" t="str">
        <f>+VLOOKUP(G86,Hoja1!$D:$G,2,FALSE)</f>
        <v>08. PILAR CARTAGENA INCLUYENTE</v>
      </c>
      <c r="O86" t="str">
        <f>+VLOOKUP(G86,Hoja1!$D:$G,3,FALSE)</f>
        <v>8.5 LÍNEA ESTRATÉGICA ARTES, CULTURA Y PATRIMONIO PARA UNA CARTAGENA INCLUYENTE</v>
      </c>
      <c r="P86" t="str">
        <f>+VLOOKUP(G86,Hoja1!$D:$G,4,FALSE)</f>
        <v xml:space="preserve">8.5.4 PROGRAMA: VALORACION, CIUDADO Y APROPIACION SOCIAL DEL PATRIMONIO MATERIAL </v>
      </c>
      <c r="Q86" t="str">
        <f t="shared" si="5"/>
        <v>06</v>
      </c>
      <c r="R86" t="str">
        <f t="shared" si="6"/>
        <v>00</v>
      </c>
      <c r="S86" s="1">
        <v>1650000000</v>
      </c>
      <c r="T86" s="1">
        <v>0</v>
      </c>
      <c r="U86" s="1">
        <v>1650000000</v>
      </c>
      <c r="V86" s="1">
        <v>1650000000</v>
      </c>
      <c r="W86" s="1">
        <v>0</v>
      </c>
      <c r="X86" s="1">
        <v>1650000000</v>
      </c>
      <c r="Y86" s="1">
        <v>100</v>
      </c>
      <c r="Z86" s="1">
        <v>1650000000</v>
      </c>
      <c r="AA86" s="1">
        <v>100</v>
      </c>
      <c r="AB86" s="1">
        <v>0</v>
      </c>
      <c r="AC86" s="1">
        <v>1650000000</v>
      </c>
    </row>
    <row r="87" spans="1:29" hidden="1" x14ac:dyDescent="0.35">
      <c r="A87">
        <v>2023</v>
      </c>
      <c r="B87">
        <v>100</v>
      </c>
      <c r="C87" t="str">
        <f t="shared" si="7"/>
        <v>21 ESTABLECIMIENTO PUBLICO AMBIENTAL-EPA</v>
      </c>
      <c r="D87" t="str">
        <f>"21"</f>
        <v>21</v>
      </c>
      <c r="E87" t="s">
        <v>790</v>
      </c>
      <c r="F87" t="s">
        <v>803</v>
      </c>
      <c r="G87" s="2">
        <f t="shared" si="8"/>
        <v>2021130010198</v>
      </c>
      <c r="H87" t="str">
        <f>"031"</f>
        <v>031</v>
      </c>
      <c r="I87" t="s">
        <v>815</v>
      </c>
      <c r="J87" t="s">
        <v>26</v>
      </c>
      <c r="K87" t="s">
        <v>27</v>
      </c>
      <c r="L87" t="str">
        <f>+VLOOKUP(G87,Hoja2!$A:$B,2,FALSE)</f>
        <v>IMPLEMENTACION DE LA GESTION INTEGRAL DEL RECURSO HIDRICO  CARTAGENA DE INDIAS</v>
      </c>
      <c r="M87" t="str">
        <f t="shared" si="9"/>
        <v>2021130010198 IMPLEMENTACION DE LA GESTION INTEGRAL DEL RECURSO HIDRICO  CARTAGENA DE INDIAS</v>
      </c>
      <c r="N87" t="str">
        <f>+VLOOKUP(G87,Hoja1!$D:$G,2,FALSE)</f>
        <v>07. PILAR CARTAGENA RESILIENTE</v>
      </c>
      <c r="O87" t="str">
        <f>+VLOOKUP(G87,Hoja1!$D:$G,3,FALSE)</f>
        <v>7.1 LÍNEA ESTRATÉGICA: “SALVEMOS JUNTOS NUESTRO PATRIMONIO NATURAL”</v>
      </c>
      <c r="P87" t="str">
        <f>+VLOOKUP(G87,Hoja1!$D:$G,4,FALSE)</f>
        <v>7.1.5 SALVEMOS JUNTOS NUESTRO RECURSO HÍDRICO (GESTION INTEGRAL RECURSOS HÍDRICOS)</v>
      </c>
      <c r="Q87" t="str">
        <f t="shared" si="5"/>
        <v>06</v>
      </c>
      <c r="R87" t="str">
        <f t="shared" si="6"/>
        <v>00</v>
      </c>
      <c r="S87" s="1">
        <v>1636483401</v>
      </c>
      <c r="T87" s="1">
        <v>0</v>
      </c>
      <c r="U87" s="1">
        <v>1636483401</v>
      </c>
      <c r="V87" s="1">
        <v>0</v>
      </c>
      <c r="W87" s="1">
        <v>1636483401</v>
      </c>
      <c r="X87" s="1">
        <v>0</v>
      </c>
      <c r="Y87" s="1">
        <v>0</v>
      </c>
      <c r="Z87" s="1">
        <v>0</v>
      </c>
      <c r="AA87" s="1">
        <v>0</v>
      </c>
      <c r="AB87" s="1">
        <v>1636483401</v>
      </c>
      <c r="AC87" s="1">
        <v>0</v>
      </c>
    </row>
    <row r="88" spans="1:29" x14ac:dyDescent="0.35">
      <c r="A88">
        <v>2023</v>
      </c>
      <c r="B88">
        <v>100</v>
      </c>
      <c r="C88" t="str">
        <f t="shared" si="7"/>
        <v>7 SECRETARIA DE EDUCACION</v>
      </c>
      <c r="D88" t="str">
        <f>"07"</f>
        <v>07</v>
      </c>
      <c r="E88" t="s">
        <v>347</v>
      </c>
      <c r="F88" t="s">
        <v>368</v>
      </c>
      <c r="G88" s="2">
        <f t="shared" si="8"/>
        <v>2020130010195</v>
      </c>
      <c r="H88" t="str">
        <f>"062"</f>
        <v>062</v>
      </c>
      <c r="I88" t="s">
        <v>302</v>
      </c>
      <c r="J88" t="s">
        <v>26</v>
      </c>
      <c r="K88" t="s">
        <v>27</v>
      </c>
      <c r="L88" t="str">
        <f>+VLOOKUP(G88,Hoja2!$A:$B,2,FALSE)</f>
        <v xml:space="preserve">IMPLEMENTACION DE LA ESTRATEGIA PERMANECER: ME ALIMENTO Y APRENDO ALIMENTACION ESCOLAR EN  CARTAGENA DE INDIAS </v>
      </c>
      <c r="M88" t="str">
        <f t="shared" si="9"/>
        <v xml:space="preserve">2020130010195 IMPLEMENTACION DE LA ESTRATEGIA PERMANECER: ME ALIMENTO Y APRENDO ALIMENTACION ESCOLAR EN  CARTAGENA DE INDIAS </v>
      </c>
      <c r="N88" t="str">
        <f>+VLOOKUP(G88,Hoja1!$D:$G,2,FALSE)</f>
        <v>08. PILAR CARTAGENA INCLUYENTE</v>
      </c>
      <c r="O88" t="str">
        <f>+VLOOKUP(G88,Hoja1!$D:$G,3,FALSE)</f>
        <v>8.2 LÍNEA ESTRATEGICA DE EDUCACION: CULTURA DE LA FORMACION "CON LA EDUCACION PARA TODOS Y TODAS SALVAMOS JUNTOS A CARTAGENA"</v>
      </c>
      <c r="P88" t="str">
        <f>+VLOOKUP(G88,Hoja1!$D:$G,4,FALSE)</f>
        <v>8.2.1 PROGRAMA: ACOGIDA “ATENCIÓN A POBLACIONES Y ESTRATEGIAS DE ACCESO Y PERMANENCIA”</v>
      </c>
      <c r="Q88" t="str">
        <f t="shared" si="5"/>
        <v>06</v>
      </c>
      <c r="R88" t="str">
        <f t="shared" si="6"/>
        <v>00</v>
      </c>
      <c r="S88" s="1">
        <v>1624178456</v>
      </c>
      <c r="T88" s="1">
        <v>0</v>
      </c>
      <c r="U88" s="1">
        <v>1624178456</v>
      </c>
      <c r="V88" s="1">
        <v>1624178456</v>
      </c>
      <c r="W88" s="1">
        <v>0</v>
      </c>
      <c r="X88" s="1">
        <v>1624178456</v>
      </c>
      <c r="Y88" s="1">
        <v>100</v>
      </c>
      <c r="Z88" s="1">
        <v>1624178456</v>
      </c>
      <c r="AA88" s="1">
        <v>100</v>
      </c>
      <c r="AB88" s="1">
        <v>0</v>
      </c>
      <c r="AC88" s="1">
        <v>1624178456</v>
      </c>
    </row>
    <row r="89" spans="1:29" hidden="1" x14ac:dyDescent="0.35">
      <c r="A89">
        <v>2023</v>
      </c>
      <c r="B89">
        <v>100</v>
      </c>
      <c r="C89" t="str">
        <f t="shared" si="7"/>
        <v>12 DEPARTAMENTO ADMINISTRATIVO DE TRANSITO Y TRANSPORTE</v>
      </c>
      <c r="D89" t="str">
        <f>"12"</f>
        <v>12</v>
      </c>
      <c r="E89" t="s">
        <v>644</v>
      </c>
      <c r="F89" t="s">
        <v>654</v>
      </c>
      <c r="G89" s="2">
        <f t="shared" si="8"/>
        <v>2021130010250</v>
      </c>
      <c r="H89" t="str">
        <f>"001"</f>
        <v>001</v>
      </c>
      <c r="I89" t="s">
        <v>49</v>
      </c>
      <c r="J89" t="s">
        <v>26</v>
      </c>
      <c r="K89" t="s">
        <v>27</v>
      </c>
      <c r="L89" t="str">
        <f>+VLOOKUP(G89,Hoja2!$A:$B,2,FALSE)</f>
        <v>APOYO PARA LA GESTION DEL TRANSPORTE PUBLICO MASIVO COLECTIVO E INDIVIDUAL EN EL DISTRITO DE   CARTAGENA DE INDIAS</v>
      </c>
      <c r="M89" t="str">
        <f t="shared" si="9"/>
        <v>2021130010250 APOYO PARA LA GESTION DEL TRANSPORTE PUBLICO MASIVO COLECTIVO E INDIVIDUAL EN EL DISTRITO DE   CARTAGENA DE INDIAS</v>
      </c>
      <c r="N89" t="str">
        <f>+VLOOKUP(G89,Hoja1!$D:$G,2,FALSE)</f>
        <v>07. PILAR CARTAGENA RESILIENTE</v>
      </c>
      <c r="O89" t="str">
        <f>+VLOOKUP(G89,Hoja1!$D:$G,3,FALSE)</f>
        <v>7.2 LÍNEA ESTRATÉGICA ESPACIO PÚBLICO, MOVILIDAD Y TRANSPORTE RESILIENTE</v>
      </c>
      <c r="P89" t="str">
        <f>+VLOOKUP(G89,Hoja1!$D:$G,4,FALSE)</f>
        <v>7.2.8 MOVILIDAD SOSTENIBLE EN EL DISTRITO DE CARTAGENA</v>
      </c>
      <c r="Q89" t="str">
        <f t="shared" si="5"/>
        <v>06</v>
      </c>
      <c r="R89" t="str">
        <f t="shared" si="6"/>
        <v>00</v>
      </c>
      <c r="S89" s="1">
        <v>1600000000</v>
      </c>
      <c r="T89" s="1">
        <v>0</v>
      </c>
      <c r="U89" s="1">
        <v>1600000000</v>
      </c>
      <c r="V89" s="1">
        <v>1600000000</v>
      </c>
      <c r="W89" s="1">
        <v>0</v>
      </c>
      <c r="X89" s="1">
        <v>1600000000</v>
      </c>
      <c r="Y89" s="1">
        <v>100</v>
      </c>
      <c r="Z89" s="1">
        <v>1056948272.0599999</v>
      </c>
      <c r="AA89" s="1">
        <v>66.06</v>
      </c>
      <c r="AB89" s="1">
        <v>0</v>
      </c>
      <c r="AC89" s="1">
        <v>1056948272.0599999</v>
      </c>
    </row>
    <row r="90" spans="1:29" hidden="1" x14ac:dyDescent="0.35">
      <c r="A90">
        <v>2023</v>
      </c>
      <c r="B90">
        <v>100</v>
      </c>
      <c r="C90" t="str">
        <f t="shared" si="7"/>
        <v>1 DESPACHO DEL ALCALDE</v>
      </c>
      <c r="D90" t="str">
        <f>"01"</f>
        <v>01</v>
      </c>
      <c r="E90" t="s">
        <v>23</v>
      </c>
      <c r="F90" t="s">
        <v>36</v>
      </c>
      <c r="G90" s="2">
        <f t="shared" si="8"/>
        <v>2021130010259</v>
      </c>
      <c r="H90" t="str">
        <f>"001"</f>
        <v>001</v>
      </c>
      <c r="I90" t="s">
        <v>49</v>
      </c>
      <c r="J90" t="s">
        <v>26</v>
      </c>
      <c r="K90" t="s">
        <v>27</v>
      </c>
      <c r="L90" t="str">
        <f>+VLOOKUP(G90,Hoja2!$A:$B,2,FALSE)</f>
        <v>APOYO  IMPLEMENTACION DEL PROGRAMA DE FAMILIAS EN ACCION EN CARTAGENA DE INDIAS -GT+  CARTAGENA DE INDIAS</v>
      </c>
      <c r="M90" t="str">
        <f t="shared" si="9"/>
        <v>2021130010259 APOYO  IMPLEMENTACION DEL PROGRAMA DE FAMILIAS EN ACCION EN CARTAGENA DE INDIAS -GT+  CARTAGENA DE INDIAS</v>
      </c>
      <c r="N90" t="str">
        <f>+VLOOKUP(G90,Hoja1!$D:$G,2,FALSE)</f>
        <v>08. PILAR CARTAGENA INCLUYENTE</v>
      </c>
      <c r="O90" t="str">
        <f>+VLOOKUP(G90,Hoja1!$D:$G,3,FALSE)</f>
        <v>8.1 LÍNEA ESTRATÉGICA: SUPERACIÓN DE LA POBREZA Y DESIGUALDAD.</v>
      </c>
      <c r="P90" t="str">
        <f>+VLOOKUP(G90,Hoja1!$D:$G,4,FALSE)</f>
        <v xml:space="preserve">8.1.10 PROGRAMA: FORTALECIMIENTO INSTITUCIONAL PARA LA SUPERACION DE LA POBREZA EXTREMA Y DESIGUALDAD </v>
      </c>
      <c r="Q90" t="str">
        <f t="shared" si="5"/>
        <v>06</v>
      </c>
      <c r="R90" t="str">
        <f t="shared" si="6"/>
        <v>00</v>
      </c>
      <c r="S90" s="1">
        <v>1537200000</v>
      </c>
      <c r="T90" s="1">
        <v>416568394</v>
      </c>
      <c r="U90" s="1">
        <v>1953768394</v>
      </c>
      <c r="V90" s="1">
        <v>1537195000</v>
      </c>
      <c r="W90" s="1">
        <v>416573394</v>
      </c>
      <c r="X90" s="1">
        <v>1532939999</v>
      </c>
      <c r="Y90" s="1">
        <v>78.459999999999994</v>
      </c>
      <c r="Z90" s="1">
        <v>1532939999</v>
      </c>
      <c r="AA90" s="1">
        <v>78.459999999999994</v>
      </c>
      <c r="AB90" s="1">
        <v>420828395</v>
      </c>
      <c r="AC90" s="1">
        <v>1532939999</v>
      </c>
    </row>
    <row r="91" spans="1:29" hidden="1" x14ac:dyDescent="0.35">
      <c r="A91">
        <v>2023</v>
      </c>
      <c r="B91">
        <v>100</v>
      </c>
      <c r="C91" t="str">
        <f t="shared" si="7"/>
        <v>2 SECRETARIA DEL INTERIOR Y CONVIVENCIA CIUDADANAL</v>
      </c>
      <c r="D91" t="str">
        <f>"02"</f>
        <v>02</v>
      </c>
      <c r="E91" t="s">
        <v>110</v>
      </c>
      <c r="F91" t="s">
        <v>118</v>
      </c>
      <c r="G91" s="2">
        <f t="shared" si="8"/>
        <v>2020130010031</v>
      </c>
      <c r="H91" t="str">
        <f>"001"</f>
        <v>001</v>
      </c>
      <c r="I91" t="s">
        <v>49</v>
      </c>
      <c r="J91" t="s">
        <v>26</v>
      </c>
      <c r="K91" t="s">
        <v>27</v>
      </c>
      <c r="L91" t="str">
        <f>+VLOOKUP(G91,Hoja2!$A:$B,2,FALSE)</f>
        <v>MEJORAMIENTO DE LA CONVIVENCIA CON LA IMPLEMENTACIN DEL CODIGO NACIONAL DE SEGURIDAD Y CONVIVENCIA CIUDADANA  Y  LA MODERNIZACION DE LAS INSPECCIONES DE POLICA EN EL DISTRITO DE  CARTAGENA DE INDIAS</v>
      </c>
      <c r="M91" t="str">
        <f t="shared" si="9"/>
        <v>2020130010031 MEJORAMIENTO DE LA CONVIVENCIA CON LA IMPLEMENTACIN DEL CODIGO NACIONAL DE SEGURIDAD Y CONVIVENCIA CIUDADANA  Y  LA MODERNIZACION DE LAS INSPECCIONES DE POLICA EN EL DISTRITO DE  CARTAGENA DE INDIAS</v>
      </c>
      <c r="N91" t="str">
        <f>+VLOOKUP(G91,Hoja1!$D:$G,2,FALSE)</f>
        <v>10. PILAR: CARTAGENA TRANSPARENTE</v>
      </c>
      <c r="O91" t="str">
        <f>+VLOOKUP(G91,Hoja1!$D:$G,3,FALSE)</f>
        <v>10.3 LÍNEA ESTRATÉGICA: CONVIVENCIA Y SEGURIDAD PARA LA GOBERNABILIDAD</v>
      </c>
      <c r="P91" t="str">
        <f>+VLOOKUP(G91,Hoja1!$D:$G,4,FALSE)</f>
        <v>10.3.3 PROGRAMA:  MEJORAR LA CONVIVENCIA CIUDADANA CON LA IMPLEMENTACIÓN DEL CÓDIGO NACIONAL DE SEGURIDAD Y CONVIVENCIA CIUDADANA</v>
      </c>
      <c r="Q91" t="str">
        <f t="shared" si="5"/>
        <v>06</v>
      </c>
      <c r="R91" t="str">
        <f t="shared" si="6"/>
        <v>00</v>
      </c>
      <c r="S91" s="1">
        <v>1500000000</v>
      </c>
      <c r="T91" s="1">
        <v>200000000</v>
      </c>
      <c r="U91" s="1">
        <v>1700000000</v>
      </c>
      <c r="V91" s="1">
        <v>1699912190.6700001</v>
      </c>
      <c r="W91" s="1">
        <v>87809.33</v>
      </c>
      <c r="X91" s="1">
        <v>1566853333.6700001</v>
      </c>
      <c r="Y91" s="1">
        <v>92.17</v>
      </c>
      <c r="Z91" s="1">
        <v>1465053333.6700001</v>
      </c>
      <c r="AA91" s="1">
        <v>86.18</v>
      </c>
      <c r="AB91" s="1">
        <v>133146666.33</v>
      </c>
      <c r="AC91" s="1">
        <v>1423026667</v>
      </c>
    </row>
    <row r="92" spans="1:29" hidden="1" x14ac:dyDescent="0.35">
      <c r="A92">
        <v>2023</v>
      </c>
      <c r="B92">
        <v>100</v>
      </c>
      <c r="C92" t="str">
        <f t="shared" si="7"/>
        <v>14 ESCUELA DE GOBIERNO</v>
      </c>
      <c r="D92" t="str">
        <f>"14"</f>
        <v>14</v>
      </c>
      <c r="E92" t="s">
        <v>683</v>
      </c>
      <c r="F92" t="s">
        <v>684</v>
      </c>
      <c r="G92" s="2">
        <f t="shared" si="8"/>
        <v>2021130010239</v>
      </c>
      <c r="H92" t="str">
        <f>"001"</f>
        <v>001</v>
      </c>
      <c r="I92" t="s">
        <v>49</v>
      </c>
      <c r="J92" t="s">
        <v>26</v>
      </c>
      <c r="K92" t="s">
        <v>27</v>
      </c>
      <c r="L92" t="str">
        <f>+VLOOKUP(G92,Hoja2!$A:$B,2,FALSE)</f>
        <v>IMPLEMENTACION PLAN DECENAL DE CULTURA CIUDADANA Y CARTAGENEIDAD</v>
      </c>
      <c r="M92" t="str">
        <f t="shared" si="9"/>
        <v>2021130010239 IMPLEMENTACION PLAN DECENAL DE CULTURA CIUDADANA Y CARTAGENEIDAD</v>
      </c>
      <c r="N92" t="str">
        <f>+VLOOKUP(G92,Hoja1!$D:$G,2,FALSE)</f>
        <v>10. PILAR: CARTAGENA TRANSPARENTE</v>
      </c>
      <c r="O92" t="str">
        <f>+VLOOKUP(G92,Hoja1!$D:$G,3,FALSE)</f>
        <v>10.6 LÍNEA ESTRATÉGICA: CULTURA CIUDADANA PARA LA DEMOCRACIA Y LA PAZ</v>
      </c>
      <c r="P92" t="str">
        <f>+VLOOKUP(G92,Hoja1!$D:$G,4,FALSE)</f>
        <v>10.6.3 PROGRAMA: CARTAGENA TE QUIERE, QUIERE A CARTAGENA: PLAN DECENAL DE CULTURA CIUDADANA Y CARTAGENIDAD.</v>
      </c>
      <c r="Q92" t="str">
        <f t="shared" si="5"/>
        <v>06</v>
      </c>
      <c r="R92" t="str">
        <f t="shared" si="6"/>
        <v>00</v>
      </c>
      <c r="S92" s="1">
        <v>1500000000</v>
      </c>
      <c r="T92" s="1">
        <v>0</v>
      </c>
      <c r="U92" s="1">
        <v>1500000000</v>
      </c>
      <c r="V92" s="1">
        <v>1499960000</v>
      </c>
      <c r="W92" s="1">
        <v>40000</v>
      </c>
      <c r="X92" s="1">
        <v>1490553333.3299999</v>
      </c>
      <c r="Y92" s="1">
        <v>99.37</v>
      </c>
      <c r="Z92" s="1">
        <v>1489380000</v>
      </c>
      <c r="AA92" s="1">
        <v>99.29</v>
      </c>
      <c r="AB92" s="1">
        <v>9446666.6699999999</v>
      </c>
      <c r="AC92" s="1">
        <v>1485143333.3299999</v>
      </c>
    </row>
    <row r="93" spans="1:29" hidden="1" x14ac:dyDescent="0.35">
      <c r="A93">
        <v>2023</v>
      </c>
      <c r="B93">
        <v>100</v>
      </c>
      <c r="C93" t="str">
        <f t="shared" si="7"/>
        <v>12 DEPARTAMENTO ADMINISTRATIVO DE TRANSITO Y TRANSPORTE</v>
      </c>
      <c r="D93" t="str">
        <f>"12"</f>
        <v>12</v>
      </c>
      <c r="E93" t="s">
        <v>644</v>
      </c>
      <c r="F93" t="s">
        <v>650</v>
      </c>
      <c r="G93" s="2">
        <f t="shared" si="8"/>
        <v>2021130010247</v>
      </c>
      <c r="H93" t="str">
        <f>"168"</f>
        <v>168</v>
      </c>
      <c r="I93" t="s">
        <v>661</v>
      </c>
      <c r="J93" t="s">
        <v>26</v>
      </c>
      <c r="K93" t="s">
        <v>27</v>
      </c>
      <c r="L93" t="str">
        <f>+VLOOKUP(G93,Hoja2!$A:$B,2,FALSE)</f>
        <v>AMPLIACION Y MANTENIMIENTO DE LA SE?ALIZACION VIAL EN EL DISTRITO DE CARTAGENA DE INDIAS</v>
      </c>
      <c r="M93" t="str">
        <f t="shared" si="9"/>
        <v>2021130010247 AMPLIACION Y MANTENIMIENTO DE LA SE?ALIZACION VIAL EN EL DISTRITO DE CARTAGENA DE INDIAS</v>
      </c>
      <c r="N93" t="str">
        <f>+VLOOKUP(G93,Hoja1!$D:$G,2,FALSE)</f>
        <v>07. PILAR CARTAGENA RESILIENTE</v>
      </c>
      <c r="O93" t="str">
        <f>+VLOOKUP(G93,Hoja1!$D:$G,3,FALSE)</f>
        <v>7.2 LÍNEA ESTRATÉGICA ESPACIO PÚBLICO, MOVILIDAD Y TRANSPORTE RESILIENTE</v>
      </c>
      <c r="P93" t="str">
        <f>+VLOOKUP(G93,Hoja1!$D:$G,4,FALSE)</f>
        <v>7.2.6 REDUCCIÓN DE LA SINIESTRALIDAD VIAL</v>
      </c>
      <c r="Q93" t="str">
        <f t="shared" si="5"/>
        <v>06</v>
      </c>
      <c r="R93" t="str">
        <f t="shared" si="6"/>
        <v>00</v>
      </c>
      <c r="S93" s="1">
        <v>1496946384</v>
      </c>
      <c r="T93" s="1">
        <v>0</v>
      </c>
      <c r="U93" s="1">
        <v>1496946384</v>
      </c>
      <c r="V93" s="1">
        <v>1298392970</v>
      </c>
      <c r="W93" s="1">
        <v>198553414</v>
      </c>
      <c r="X93" s="1">
        <v>1298392970</v>
      </c>
      <c r="Y93" s="1">
        <v>86.74</v>
      </c>
      <c r="Z93" s="1">
        <v>434663910</v>
      </c>
      <c r="AA93" s="1">
        <v>29.04</v>
      </c>
      <c r="AB93" s="1">
        <v>198553414</v>
      </c>
      <c r="AC93" s="1">
        <v>0</v>
      </c>
    </row>
    <row r="94" spans="1:29" hidden="1" x14ac:dyDescent="0.35">
      <c r="A94">
        <v>2023</v>
      </c>
      <c r="B94">
        <v>100</v>
      </c>
      <c r="C94" t="str">
        <f t="shared" si="7"/>
        <v>15 INSTITUTO DE DEPORTE Y RECREACION</v>
      </c>
      <c r="D94" t="str">
        <f>"15"</f>
        <v>15</v>
      </c>
      <c r="E94" t="s">
        <v>698</v>
      </c>
      <c r="F94" t="s">
        <v>699</v>
      </c>
      <c r="G94" s="2">
        <f t="shared" si="8"/>
        <v>2020130010038</v>
      </c>
      <c r="H94" t="str">
        <f>"097"</f>
        <v>097</v>
      </c>
      <c r="I94" t="s">
        <v>725</v>
      </c>
      <c r="J94" t="s">
        <v>26</v>
      </c>
      <c r="K94" t="s">
        <v>27</v>
      </c>
      <c r="L94" t="str">
        <f>+VLOOKUP(G94,Hoja2!$A:$B,2,FALSE)</f>
        <v>CONSOLIDACION DEL SISTEMA DEPORTIVO DISTRITAL MEDIANTE UNA ESTRATEGIA DE ESTIMULOS Y/O APOYOS A LAS ORGANIZACIONES DEPORTIVAS Y DEPORTISTAS DE ALTOS LOGROS  CARTAGENA DE INDIAS</v>
      </c>
      <c r="M94" t="str">
        <f t="shared" si="9"/>
        <v>2020130010038 CONSOLIDACION DEL SISTEMA DEPORTIVO DISTRITAL MEDIANTE UNA ESTRATEGIA DE ESTIMULOS Y/O APOYOS A LAS ORGANIZACIONES DEPORTIVAS Y DEPORTISTAS DE ALTOS LOGROS  CARTAGENA DE INDIAS</v>
      </c>
      <c r="N94" t="str">
        <f>+VLOOKUP(G94,Hoja1!$D:$G,2,FALSE)</f>
        <v>08. PILAR CARTAGENA INCLUYENTE</v>
      </c>
      <c r="O94" t="str">
        <f>+VLOOKUP(G94,Hoja1!$D:$G,3,FALSE)</f>
        <v xml:space="preserve">8.4 LÍNEA ESTRATÉGICA DEPORTE Y RECREACIÓN PARA LA TRANSFORMACION SOCIAL </v>
      </c>
      <c r="P94" t="str">
        <f>+VLOOKUP(G94,Hoja1!$D:$G,4,FALSE)</f>
        <v>8.4.2 DEPORTE ASOCIADO "INCENTIVOS CON-SENTIDO"</v>
      </c>
      <c r="Q94" t="str">
        <f t="shared" si="5"/>
        <v>06</v>
      </c>
      <c r="R94" t="str">
        <f t="shared" si="6"/>
        <v>00</v>
      </c>
      <c r="S94" s="1">
        <v>1494121854</v>
      </c>
      <c r="T94" s="1">
        <v>0</v>
      </c>
      <c r="U94" s="1">
        <v>1494121854</v>
      </c>
      <c r="V94" s="1">
        <v>1494121854</v>
      </c>
      <c r="W94" s="1">
        <v>0</v>
      </c>
      <c r="X94" s="1">
        <v>1494121854</v>
      </c>
      <c r="Y94" s="1">
        <v>100</v>
      </c>
      <c r="Z94" s="1">
        <v>1494121854</v>
      </c>
      <c r="AA94" s="1">
        <v>100</v>
      </c>
      <c r="AB94" s="1">
        <v>0</v>
      </c>
      <c r="AC94" s="1">
        <v>1494121854</v>
      </c>
    </row>
    <row r="95" spans="1:29" hidden="1" x14ac:dyDescent="0.35">
      <c r="A95">
        <v>2023</v>
      </c>
      <c r="B95">
        <v>100</v>
      </c>
      <c r="C95" t="str">
        <f t="shared" si="7"/>
        <v>10 DEPARTAMENTO ADMINISTRATIVO DE SALUD</v>
      </c>
      <c r="D95" t="str">
        <f>"10"</f>
        <v>10</v>
      </c>
      <c r="E95" t="s">
        <v>535</v>
      </c>
      <c r="F95" t="s">
        <v>540</v>
      </c>
      <c r="G95" s="2">
        <f t="shared" si="8"/>
        <v>2020130010132</v>
      </c>
      <c r="H95" t="str">
        <f t="shared" ref="H95:H100" si="10">"001"</f>
        <v>001</v>
      </c>
      <c r="I95" t="s">
        <v>49</v>
      </c>
      <c r="J95" t="s">
        <v>26</v>
      </c>
      <c r="K95" t="s">
        <v>27</v>
      </c>
      <c r="L95" t="str">
        <f>+VLOOKUP(G95,Hoja2!$A:$B,2,FALSE)</f>
        <v>DESARROLLO INSTITUCIONAL DEL DEPARTAMENTO ADMINISTRATIVO DISTRITAL DE SALUD DE  CARTAGENA DE INDIAS</v>
      </c>
      <c r="M95" t="str">
        <f t="shared" si="9"/>
        <v>2020130010132 DESARROLLO INSTITUCIONAL DEL DEPARTAMENTO ADMINISTRATIVO DISTRITAL DE SALUD DE  CARTAGENA DE INDIAS</v>
      </c>
      <c r="N95" t="str">
        <f>+VLOOKUP(G95,Hoja1!$D:$G,2,FALSE)</f>
        <v>08. PILAR CARTAGENA INCLUYENTE</v>
      </c>
      <c r="O95" t="str">
        <f>+VLOOKUP(G95,Hoja1!$D:$G,3,FALSE)</f>
        <v>8.3 LÍNEA ESTRATÉGICA SALUD PARA TODOS</v>
      </c>
      <c r="P95" t="str">
        <f>+VLOOKUP(G95,Hoja1!$D:$G,4,FALSE)</f>
        <v>8.3.1 PROGRAMA: FORTALECIMIENTO DE LA AUTORIDAD SANITARIA</v>
      </c>
      <c r="Q95" t="str">
        <f t="shared" si="5"/>
        <v>06</v>
      </c>
      <c r="R95" t="str">
        <f t="shared" si="6"/>
        <v>00</v>
      </c>
      <c r="S95" s="1">
        <v>1479375000</v>
      </c>
      <c r="T95" s="1">
        <v>-200000000</v>
      </c>
      <c r="U95" s="1">
        <v>1279375000</v>
      </c>
      <c r="V95" s="1">
        <v>1259680000</v>
      </c>
      <c r="W95" s="1">
        <v>19695000</v>
      </c>
      <c r="X95" s="1">
        <v>1247223330</v>
      </c>
      <c r="Y95" s="1">
        <v>97.49</v>
      </c>
      <c r="Z95" s="1">
        <v>1247223330</v>
      </c>
      <c r="AA95" s="1">
        <v>97.49</v>
      </c>
      <c r="AB95" s="1">
        <v>32151670</v>
      </c>
      <c r="AC95" s="1">
        <v>1224476665</v>
      </c>
    </row>
    <row r="96" spans="1:29" hidden="1" x14ac:dyDescent="0.35">
      <c r="A96">
        <v>2023</v>
      </c>
      <c r="B96">
        <v>100</v>
      </c>
      <c r="C96" t="str">
        <f t="shared" si="7"/>
        <v>8 SECRETARIA DE PARTICIPACION Y DESARROLLO SOCIAL</v>
      </c>
      <c r="D96" t="str">
        <f>"08"</f>
        <v>08</v>
      </c>
      <c r="E96" t="s">
        <v>420</v>
      </c>
      <c r="F96" t="s">
        <v>431</v>
      </c>
      <c r="G96" s="2">
        <f t="shared" si="8"/>
        <v>2020130010112</v>
      </c>
      <c r="H96" t="str">
        <f t="shared" si="10"/>
        <v>001</v>
      </c>
      <c r="I96" t="s">
        <v>49</v>
      </c>
      <c r="J96" t="s">
        <v>26</v>
      </c>
      <c r="K96" t="s">
        <v>27</v>
      </c>
      <c r="L96" t="str">
        <f>+VLOOKUP(G96,Hoja2!$A:$B,2,FALSE)</f>
        <v>PROTECCION DE LA INFANCIA Y LA ADOLESCENCIA PARA LA PREVENCION Y ATENCION DE VIOLENCIAS EN EL DISTRITO DE  CARTAGENA DE INDIAS</v>
      </c>
      <c r="M96" t="str">
        <f t="shared" si="9"/>
        <v>2020130010112 PROTECCION DE LA INFANCIA Y LA ADOLESCENCIA PARA LA PREVENCION Y ATENCION DE VIOLENCIAS EN EL DISTRITO DE  CARTAGENA DE INDIAS</v>
      </c>
      <c r="N96" t="str">
        <f>+VLOOKUP(G96,Hoja1!$D:$G,2,FALSE)</f>
        <v>11. EJE TRANSVERSAL: CARTAGENA CON ATENCION Y GARANTIA DE DERECHOS A POBLACION DIFERENCIAL.</v>
      </c>
      <c r="O96" t="str">
        <f>+VLOOKUP(G96,Hoja1!$D:$G,3,FALSE)</f>
        <v>11.3 LÍNEA ESTRATÉGICA: INCLUSIÓN Y OPORTUNIDAD PARA NIÑOS, NIÑAS Y ADOLESCENTES Y FAMILIAS.</v>
      </c>
      <c r="P96" t="str">
        <f>+VLOOKUP(G96,Hoja1!$D:$G,4,FALSE)</f>
        <v>11.3.2 PROTECCIÓN DE LA INFANCIA Y LA ADOLESCENCIA PARA LA PREVENCIÓN Y ATENCIÓN DE VIOLENCIAS</v>
      </c>
      <c r="Q96" t="str">
        <f t="shared" si="5"/>
        <v>06</v>
      </c>
      <c r="R96" t="str">
        <f t="shared" si="6"/>
        <v>00</v>
      </c>
      <c r="S96" s="1">
        <v>1475000000</v>
      </c>
      <c r="T96" s="1">
        <v>-155499998</v>
      </c>
      <c r="U96" s="1">
        <v>1319500002</v>
      </c>
      <c r="V96" s="1">
        <v>1171024547.04</v>
      </c>
      <c r="W96" s="1">
        <v>148475454.96000001</v>
      </c>
      <c r="X96" s="1">
        <v>966299108.73000002</v>
      </c>
      <c r="Y96" s="1">
        <v>73.23</v>
      </c>
      <c r="Z96" s="1">
        <v>959039108.73000002</v>
      </c>
      <c r="AA96" s="1">
        <v>72.680000000000007</v>
      </c>
      <c r="AB96" s="1">
        <v>353200893.26999998</v>
      </c>
      <c r="AC96" s="1">
        <v>652060605.63999999</v>
      </c>
    </row>
    <row r="97" spans="1:29" hidden="1" x14ac:dyDescent="0.35">
      <c r="A97">
        <v>2023</v>
      </c>
      <c r="B97">
        <v>100</v>
      </c>
      <c r="C97" t="str">
        <f t="shared" si="7"/>
        <v>4 LOCALIDAD TURISTICA Y DE LA VIRGEN</v>
      </c>
      <c r="D97" t="str">
        <f>"04"</f>
        <v>04</v>
      </c>
      <c r="E97" t="s">
        <v>200</v>
      </c>
      <c r="F97" t="s">
        <v>201</v>
      </c>
      <c r="G97" s="2">
        <f t="shared" si="8"/>
        <v>130010402</v>
      </c>
      <c r="H97" t="str">
        <f t="shared" si="10"/>
        <v>001</v>
      </c>
      <c r="I97" t="s">
        <v>49</v>
      </c>
      <c r="J97" t="s">
        <v>26</v>
      </c>
      <c r="K97" t="s">
        <v>27</v>
      </c>
      <c r="L97" t="str">
        <f>+VLOOKUP(G97,Hoja2!$A:$B,2,FALSE)</f>
        <v xml:space="preserve">MODERNIZACION DEL SISTEMA DISTRITAL DE PLANEACION Y DESCENTRALIZACION  </v>
      </c>
      <c r="M97" t="str">
        <f t="shared" si="9"/>
        <v xml:space="preserve">130010402 MODERNIZACION DEL SISTEMA DISTRITAL DE PLANEACION Y DESCENTRALIZACION  </v>
      </c>
      <c r="N97" t="str">
        <f>+VLOOKUP(G97,Hoja1!$D:$G,2,FALSE)</f>
        <v>10. PILAR: CARTAGENA TRANSPARENTE</v>
      </c>
      <c r="O97" t="str">
        <f>+VLOOKUP(G97,Hoja1!$D:$G,3,FALSE)</f>
        <v>10.7 LÍNEA ESTRATÉGICA: PARTICIPACIÓN Y DESCENTRALIZACIÓN</v>
      </c>
      <c r="P97" t="str">
        <f>+VLOOKUP(G97,Hoja1!$D:$G,4,FALSE)</f>
        <v xml:space="preserve">10.7.2 PROGRAMA: MODERNIZACIÓN DEL SISTEMA DISTRITAL DE PLANEACIÓN Y DESCENTRALIZACIÓN  </v>
      </c>
      <c r="Q97" t="str">
        <f t="shared" si="5"/>
        <v>06</v>
      </c>
      <c r="R97" t="str">
        <f t="shared" si="6"/>
        <v>00</v>
      </c>
      <c r="S97" s="1">
        <v>1449999999</v>
      </c>
      <c r="T97" s="1">
        <v>0</v>
      </c>
      <c r="U97" s="1">
        <v>1449999999</v>
      </c>
      <c r="V97" s="1">
        <v>1349371948</v>
      </c>
      <c r="W97" s="1">
        <v>100628051</v>
      </c>
      <c r="X97" s="1">
        <v>1196153137.5999999</v>
      </c>
      <c r="Y97" s="1">
        <v>82.49</v>
      </c>
      <c r="Z97" s="1">
        <v>1196153137.5999999</v>
      </c>
      <c r="AA97" s="1">
        <v>82.49</v>
      </c>
      <c r="AB97" s="1">
        <v>253846861.40000001</v>
      </c>
      <c r="AC97" s="1">
        <v>1148747637.5999999</v>
      </c>
    </row>
    <row r="98" spans="1:29" hidden="1" x14ac:dyDescent="0.35">
      <c r="A98">
        <v>2023</v>
      </c>
      <c r="B98">
        <v>100</v>
      </c>
      <c r="C98" t="str">
        <f t="shared" si="7"/>
        <v>4 LOCALIDAD TURISTICA Y DE LA VIRGEN</v>
      </c>
      <c r="D98" t="str">
        <f>"04"</f>
        <v>04</v>
      </c>
      <c r="E98" t="s">
        <v>200</v>
      </c>
      <c r="F98" t="s">
        <v>207</v>
      </c>
      <c r="G98" s="2">
        <f t="shared" si="8"/>
        <v>2022130010002</v>
      </c>
      <c r="H98" t="str">
        <f t="shared" si="10"/>
        <v>001</v>
      </c>
      <c r="I98" t="s">
        <v>49</v>
      </c>
      <c r="J98" t="s">
        <v>26</v>
      </c>
      <c r="K98" t="s">
        <v>27</v>
      </c>
      <c r="L98" t="str">
        <f>+VLOOKUP(G98,Hoja2!$A:$B,2,FALSE)</f>
        <v>CONSTRUCCION Y ADECUACION DE LA MALLA VIAL DEL LA LOCALIDAD DE LA VIRGEN Y TURISTICA DEL DISTRITO DE CARTAGENA DE INDIAS BOLIVAR</v>
      </c>
      <c r="M98" t="str">
        <f t="shared" si="9"/>
        <v>2022130010002 CONSTRUCCION Y ADECUACION DE LA MALLA VIAL DEL LA LOCALIDAD DE LA VIRGEN Y TURISTICA DEL DISTRITO DE CARTAGENA DE INDIAS BOLIVAR</v>
      </c>
      <c r="N98" t="str">
        <f>+VLOOKUP(G98,Hoja1!$D:$G,2,FALSE)</f>
        <v>10. PILAR: CARTAGENA TRANSPARENTE</v>
      </c>
      <c r="O98" t="str">
        <f>+VLOOKUP(G98,Hoja1!$D:$G,3,FALSE)</f>
        <v>10.7 LÍNEA ESTRATÉGICA: PARTICIPACIÓN Y DESCENTRALIZACIÓN</v>
      </c>
      <c r="P98" t="str">
        <f>+VLOOKUP(G98,Hoja1!$D:$G,4,FALSE)</f>
        <v xml:space="preserve">10.7.2 PROGRAMA: MODERNIZACIÓN DEL SISTEMA DISTRITAL DE PLANEACIÓN Y DESCENTRALIZACIÓN  </v>
      </c>
      <c r="Q98" t="str">
        <f t="shared" si="5"/>
        <v>06</v>
      </c>
      <c r="R98" t="str">
        <f t="shared" si="6"/>
        <v>00</v>
      </c>
      <c r="S98" s="1">
        <v>1400000000</v>
      </c>
      <c r="T98" s="1">
        <v>0</v>
      </c>
      <c r="U98" s="1">
        <v>1400000000</v>
      </c>
      <c r="V98" s="1">
        <v>1400000000</v>
      </c>
      <c r="W98" s="1">
        <v>0</v>
      </c>
      <c r="X98" s="1">
        <v>1399155087</v>
      </c>
      <c r="Y98" s="1">
        <v>99.94</v>
      </c>
      <c r="Z98" s="1">
        <v>1399122882.1600001</v>
      </c>
      <c r="AA98" s="1">
        <v>99.94</v>
      </c>
      <c r="AB98" s="1">
        <v>844913</v>
      </c>
      <c r="AC98" s="1">
        <v>1126797924.52</v>
      </c>
    </row>
    <row r="99" spans="1:29" hidden="1" x14ac:dyDescent="0.35">
      <c r="A99">
        <v>2023</v>
      </c>
      <c r="B99">
        <v>100</v>
      </c>
      <c r="C99" t="str">
        <f t="shared" si="7"/>
        <v>10 DEPARTAMENTO ADMINISTRATIVO DE SALUD</v>
      </c>
      <c r="D99" t="str">
        <f>"10"</f>
        <v>10</v>
      </c>
      <c r="E99" t="s">
        <v>535</v>
      </c>
      <c r="F99" t="s">
        <v>547</v>
      </c>
      <c r="G99" s="2">
        <f t="shared" si="8"/>
        <v>2021130010169</v>
      </c>
      <c r="H99" t="str">
        <f t="shared" si="10"/>
        <v>001</v>
      </c>
      <c r="I99" t="s">
        <v>49</v>
      </c>
      <c r="J99" t="s">
        <v>26</v>
      </c>
      <c r="K99" t="s">
        <v>27</v>
      </c>
      <c r="L99" t="str">
        <f>+VLOOKUP(G99,Hoja2!$A:$B,2,FALSE)</f>
        <v>SERVICIO  DE GESTION INTEGRAL Y RESPUESTA EN SALUD ANTE EMERGENCIAS Y DESASTRES EN EL DISTRITO DE   CARTAGENA DE INDIAS</v>
      </c>
      <c r="M99" t="str">
        <f t="shared" si="9"/>
        <v>2021130010169 SERVICIO  DE GESTION INTEGRAL Y RESPUESTA EN SALUD ANTE EMERGENCIAS Y DESASTRES EN EL DISTRITO DE   CARTAGENA DE INDIAS</v>
      </c>
      <c r="N99" t="str">
        <f>+VLOOKUP(G99,Hoja1!$D:$G,2,FALSE)</f>
        <v>08. PILAR CARTAGENA INCLUYENTE</v>
      </c>
      <c r="O99" t="str">
        <f>+VLOOKUP(G99,Hoja1!$D:$G,3,FALSE)</f>
        <v>8.3 LÍNEA ESTRATÉGICA SALUD PARA TODOS</v>
      </c>
      <c r="P99" t="str">
        <f>+VLOOKUP(G99,Hoja1!$D:$G,4,FALSE)</f>
        <v>8.3.9 SALUD PÚBLICA EN EMERGENCIAS Y DESASTRES</v>
      </c>
      <c r="Q99" t="str">
        <f t="shared" si="5"/>
        <v>06</v>
      </c>
      <c r="R99" t="str">
        <f t="shared" si="6"/>
        <v>00</v>
      </c>
      <c r="S99" s="1">
        <v>1380625000</v>
      </c>
      <c r="T99" s="1">
        <v>0</v>
      </c>
      <c r="U99" s="1">
        <v>1380625000</v>
      </c>
      <c r="V99" s="1">
        <v>1327600000</v>
      </c>
      <c r="W99" s="1">
        <v>53025000</v>
      </c>
      <c r="X99" s="1">
        <v>1301868237</v>
      </c>
      <c r="Y99" s="1">
        <v>94.3</v>
      </c>
      <c r="Z99" s="1">
        <v>1291868237</v>
      </c>
      <c r="AA99" s="1">
        <v>93.57</v>
      </c>
      <c r="AB99" s="1">
        <v>78756763</v>
      </c>
      <c r="AC99" s="1">
        <v>1241173332</v>
      </c>
    </row>
    <row r="100" spans="1:29" hidden="1" x14ac:dyDescent="0.35">
      <c r="A100">
        <v>2023</v>
      </c>
      <c r="B100">
        <v>100</v>
      </c>
      <c r="C100" t="str">
        <f t="shared" si="7"/>
        <v>10 DEPARTAMENTO ADMINISTRATIVO DE SALUD</v>
      </c>
      <c r="D100" t="str">
        <f>"10"</f>
        <v>10</v>
      </c>
      <c r="E100" t="s">
        <v>535</v>
      </c>
      <c r="F100" t="s">
        <v>550</v>
      </c>
      <c r="G100" s="2">
        <f t="shared" si="8"/>
        <v>2021130010156</v>
      </c>
      <c r="H100" t="str">
        <f t="shared" si="10"/>
        <v>001</v>
      </c>
      <c r="I100" t="s">
        <v>49</v>
      </c>
      <c r="J100" t="s">
        <v>26</v>
      </c>
      <c r="K100" t="s">
        <v>27</v>
      </c>
      <c r="L100" t="str">
        <f>+VLOOKUP(G100,Hoja2!$A:$B,2,FALSE)</f>
        <v>AMPLIACION Y CONTINUIDAD DE LA AFILIACION AL REGIMEN SUBSIDIADO EN SALUD EN EL DISTRITO DE  CARTAGENA DE INDIAS</v>
      </c>
      <c r="M100" t="str">
        <f t="shared" si="9"/>
        <v>2021130010156 AMPLIACION Y CONTINUIDAD DE LA AFILIACION AL REGIMEN SUBSIDIADO EN SALUD EN EL DISTRITO DE  CARTAGENA DE INDIAS</v>
      </c>
      <c r="N100" t="str">
        <f>+VLOOKUP(G100,Hoja1!$D:$G,2,FALSE)</f>
        <v>08. PILAR CARTAGENA INCLUYENTE</v>
      </c>
      <c r="O100" t="str">
        <f>+VLOOKUP(G100,Hoja1!$D:$G,3,FALSE)</f>
        <v>8.3 LÍNEA ESTRATÉGICA SALUD PARA TODOS</v>
      </c>
      <c r="P100" t="str">
        <f>+VLOOKUP(G100,Hoja1!$D:$G,4,FALSE)</f>
        <v>8.3.1 PROGRAMA: FORTALECIMIENTO DE LA AUTORIDAD SANITARIA</v>
      </c>
      <c r="Q100" t="str">
        <f t="shared" si="5"/>
        <v>06</v>
      </c>
      <c r="R100" t="str">
        <f t="shared" si="6"/>
        <v>00</v>
      </c>
      <c r="S100" s="1">
        <v>1320000000</v>
      </c>
      <c r="T100" s="1">
        <v>0</v>
      </c>
      <c r="U100" s="1">
        <v>1320000000</v>
      </c>
      <c r="V100" s="1">
        <v>1320000000</v>
      </c>
      <c r="W100" s="1">
        <v>0</v>
      </c>
      <c r="X100" s="1">
        <v>1320000000</v>
      </c>
      <c r="Y100" s="1">
        <v>100</v>
      </c>
      <c r="Z100" s="1">
        <v>1320000000</v>
      </c>
      <c r="AA100" s="1">
        <v>100</v>
      </c>
      <c r="AB100" s="1">
        <v>0</v>
      </c>
      <c r="AC100" s="1">
        <v>1320000000</v>
      </c>
    </row>
    <row r="101" spans="1:29" hidden="1" x14ac:dyDescent="0.35">
      <c r="A101">
        <v>2023</v>
      </c>
      <c r="B101">
        <v>100</v>
      </c>
      <c r="C101" t="str">
        <f t="shared" si="7"/>
        <v>6 SECRETARIA DE INFRAESTRUCTURA</v>
      </c>
      <c r="D101" t="str">
        <f>"06"</f>
        <v>06</v>
      </c>
      <c r="E101" t="s">
        <v>326</v>
      </c>
      <c r="F101" t="s">
        <v>330</v>
      </c>
      <c r="G101" s="2">
        <f t="shared" si="8"/>
        <v>2021130010141</v>
      </c>
      <c r="H101" t="str">
        <f>"138"</f>
        <v>138</v>
      </c>
      <c r="I101" t="s">
        <v>152</v>
      </c>
      <c r="J101" t="s">
        <v>26</v>
      </c>
      <c r="K101" t="s">
        <v>27</v>
      </c>
      <c r="L101" t="str">
        <f>+VLOOKUP(G101,Hoja2!$A:$B,2,FALSE)</f>
        <v>CONSTRUCCION, RECTIFICACION Y RECUPERACION DEL SISTEMA HIDRICO Y PLAN MAESTRO DE ALCANTARILLADO PLUVIAL PARA SALVAR EL HABITAT EN EL DISTRITO DE CARTAGENA DE INDIAS</v>
      </c>
      <c r="M101" t="str">
        <f t="shared" si="9"/>
        <v>2021130010141 CONSTRUCCION, RECTIFICACION Y RECUPERACION DEL SISTEMA HIDRICO Y PLAN MAESTRO DE ALCANTARILLADO PLUVIAL PARA SALVAR EL HABITAT EN EL DISTRITO DE CARTAGENA DE INDIAS</v>
      </c>
      <c r="N101" t="str">
        <f>+VLOOKUP(G101,Hoja1!$D:$G,2,FALSE)</f>
        <v>07. PILAR CARTAGENA RESILIENTE</v>
      </c>
      <c r="O101" t="str">
        <f>+VLOOKUP(G101,Hoja1!$D:$G,3,FALSE)</f>
        <v>7.3 LÍNEA ESTRATÉGICA DESARROLLO URBANO</v>
      </c>
      <c r="P101" t="str">
        <f>+VLOOKUP(G101,Hoja1!$D:$G,4,FALSE)</f>
        <v>7.3.2 SISTEMA HÍDRICO Y PLAN MAESTRO DE ALCANTARILLADO PLUVIALES EN LA CIUDAD PARA SALVAR EL HÁBITAT</v>
      </c>
      <c r="Q101" t="str">
        <f t="shared" si="5"/>
        <v>06</v>
      </c>
      <c r="R101" t="str">
        <f t="shared" si="6"/>
        <v>00</v>
      </c>
      <c r="S101" s="1">
        <v>1267081637</v>
      </c>
      <c r="T101" s="1">
        <v>-1127948191</v>
      </c>
      <c r="U101" s="1">
        <v>139133446</v>
      </c>
      <c r="V101" s="1">
        <v>139133446</v>
      </c>
      <c r="W101" s="1">
        <v>0</v>
      </c>
      <c r="X101" s="1">
        <v>139133446</v>
      </c>
      <c r="Y101" s="1">
        <v>100</v>
      </c>
      <c r="Z101" s="1">
        <v>139133446</v>
      </c>
      <c r="AA101" s="1">
        <v>100</v>
      </c>
      <c r="AB101" s="1">
        <v>0</v>
      </c>
      <c r="AC101" s="1">
        <v>139133446</v>
      </c>
    </row>
    <row r="102" spans="1:29" hidden="1" x14ac:dyDescent="0.35">
      <c r="A102">
        <v>2023</v>
      </c>
      <c r="B102">
        <v>100</v>
      </c>
      <c r="C102" t="str">
        <f t="shared" si="7"/>
        <v>15 INSTITUTO DE DEPORTE Y RECREACION</v>
      </c>
      <c r="D102" t="str">
        <f>"15"</f>
        <v>15</v>
      </c>
      <c r="E102" t="s">
        <v>698</v>
      </c>
      <c r="F102" t="s">
        <v>710</v>
      </c>
      <c r="G102" s="2">
        <f t="shared" si="8"/>
        <v>2020130010053</v>
      </c>
      <c r="H102" t="str">
        <f>"097"</f>
        <v>097</v>
      </c>
      <c r="I102" t="s">
        <v>725</v>
      </c>
      <c r="J102" t="s">
        <v>26</v>
      </c>
      <c r="K102" t="s">
        <v>27</v>
      </c>
      <c r="L102" t="str">
        <f>+VLOOKUP(G102,Hoja2!$A:$B,2,FALSE)</f>
        <v>DESARROLLO DE LA ESCUELA DE INICIACION Y FORMACION DEPORTIVA - EIFD EN EL DISTRITO DE CARTAGENA DE INDIAS</v>
      </c>
      <c r="M102" t="str">
        <f t="shared" si="9"/>
        <v>2020130010053 DESARROLLO DE LA ESCUELA DE INICIACION Y FORMACION DEPORTIVA - EIFD EN EL DISTRITO DE CARTAGENA DE INDIAS</v>
      </c>
      <c r="N102" t="str">
        <f>+VLOOKUP(G102,Hoja1!$D:$G,2,FALSE)</f>
        <v>08. PILAR CARTAGENA INCLUYENTE</v>
      </c>
      <c r="O102" t="str">
        <f>+VLOOKUP(G102,Hoja1!$D:$G,3,FALSE)</f>
        <v xml:space="preserve">8.4 LÍNEA ESTRATÉGICA DEPORTE Y RECREACIÓN PARA LA TRANSFORMACION SOCIAL </v>
      </c>
      <c r="P102" t="str">
        <f>+VLOOKUP(G102,Hoja1!$D:$G,4,FALSE)</f>
        <v xml:space="preserve">8.4.1 “LA ESCUELA Y EL DEPORTE SON DE TODOS” </v>
      </c>
      <c r="Q102" t="str">
        <f t="shared" si="5"/>
        <v>06</v>
      </c>
      <c r="R102" t="str">
        <f t="shared" si="6"/>
        <v>00</v>
      </c>
      <c r="S102" s="1">
        <v>1250822596</v>
      </c>
      <c r="T102" s="1">
        <v>0</v>
      </c>
      <c r="U102" s="1">
        <v>1250822596</v>
      </c>
      <c r="V102" s="1">
        <v>1250822596</v>
      </c>
      <c r="W102" s="1">
        <v>0</v>
      </c>
      <c r="X102" s="1">
        <v>1250822596</v>
      </c>
      <c r="Y102" s="1">
        <v>100</v>
      </c>
      <c r="Z102" s="1">
        <v>1250822596</v>
      </c>
      <c r="AA102" s="1">
        <v>100</v>
      </c>
      <c r="AB102" s="1">
        <v>0</v>
      </c>
      <c r="AC102" s="1">
        <v>1250822596</v>
      </c>
    </row>
    <row r="103" spans="1:29" hidden="1" x14ac:dyDescent="0.35">
      <c r="A103">
        <v>2023</v>
      </c>
      <c r="B103">
        <v>100</v>
      </c>
      <c r="C103" t="str">
        <f t="shared" si="7"/>
        <v>5 SECRETARIA GENERAL</v>
      </c>
      <c r="D103" t="str">
        <f>"05"</f>
        <v>05</v>
      </c>
      <c r="E103" t="s">
        <v>245</v>
      </c>
      <c r="F103" t="s">
        <v>284</v>
      </c>
      <c r="G103" s="2">
        <f t="shared" si="8"/>
        <v>2021130010190</v>
      </c>
      <c r="H103" t="str">
        <f>"001"</f>
        <v>001</v>
      </c>
      <c r="I103" t="s">
        <v>49</v>
      </c>
      <c r="J103" t="s">
        <v>26</v>
      </c>
      <c r="K103" t="s">
        <v>27</v>
      </c>
      <c r="L103" t="str">
        <f>+VLOOKUP(G103,Hoja2!$A:$B,2,FALSE)</f>
        <v>FORTALECIMIENTO DEL SISTEMA INTEGRADO DE MERCADOS PUBLICOS MEDIANTE EL DESARROLLO DE ACTIVIDADES Y/O ACTUACIONES ADMINISTRATIVAS, OPERATIVAS, JURIDICAS, CONTRACTUALES Y AMBIENTALES EN EL DISTRITO DE CARTAGENA DE INDIAS</v>
      </c>
      <c r="M103" t="str">
        <f t="shared" si="9"/>
        <v>2021130010190 FORTALECIMIENTO DEL SISTEMA INTEGRADO DE MERCADOS PUBLICOS MEDIANTE EL DESARROLLO DE ACTIVIDADES Y/O ACTUACIONES ADMINISTRATIVAS, OPERATIVAS, JURIDICAS, CONTRACTUALES Y AMBIENTALES EN EL DISTRITO DE CARTAGENA DE INDIAS</v>
      </c>
      <c r="N103" t="str">
        <f>+VLOOKUP(G103,Hoja1!$D:$G,2,FALSE)</f>
        <v>09. PILAR CARTAGENA CONTINGENTE</v>
      </c>
      <c r="O103" t="str">
        <f>+VLOOKUP(G103,Hoja1!$D:$G,3,FALSE)</f>
        <v>9.1 LÍNEA ESTRATÉGICA: DESARROLLO ECONÓMICO Y EMPLEABILIDAD</v>
      </c>
      <c r="P103" t="str">
        <f>+VLOOKUP(G103,Hoja1!$D:$G,4,FALSE)</f>
        <v>9.1.11 PROGRAMA: SISTEMAS DE MERCADOS PÚBLICOS</v>
      </c>
      <c r="Q103" t="str">
        <f t="shared" si="5"/>
        <v>06</v>
      </c>
      <c r="R103" t="str">
        <f t="shared" si="6"/>
        <v>00</v>
      </c>
      <c r="S103" s="1">
        <v>1250000000</v>
      </c>
      <c r="T103" s="1">
        <v>0</v>
      </c>
      <c r="U103" s="1">
        <v>1250000000</v>
      </c>
      <c r="V103" s="1">
        <v>1250000000</v>
      </c>
      <c r="W103" s="1">
        <v>0</v>
      </c>
      <c r="X103" s="1">
        <v>1249863333</v>
      </c>
      <c r="Y103" s="1">
        <v>99.99</v>
      </c>
      <c r="Z103" s="1">
        <v>1245863333</v>
      </c>
      <c r="AA103" s="1">
        <v>99.67</v>
      </c>
      <c r="AB103" s="1">
        <v>136667</v>
      </c>
      <c r="AC103" s="1">
        <v>1245863333</v>
      </c>
    </row>
    <row r="104" spans="1:29" hidden="1" x14ac:dyDescent="0.35">
      <c r="A104">
        <v>2023</v>
      </c>
      <c r="B104">
        <v>100</v>
      </c>
      <c r="C104" t="str">
        <f t="shared" si="7"/>
        <v>9 SECRETARIA DE PLANEACION</v>
      </c>
      <c r="D104" t="str">
        <f>"09"</f>
        <v>09</v>
      </c>
      <c r="E104" t="s">
        <v>498</v>
      </c>
      <c r="F104" t="s">
        <v>513</v>
      </c>
      <c r="G104" s="2">
        <f t="shared" si="8"/>
        <v>2021130010256</v>
      </c>
      <c r="H104" t="str">
        <f>"001"</f>
        <v>001</v>
      </c>
      <c r="I104" t="s">
        <v>49</v>
      </c>
      <c r="J104" t="s">
        <v>26</v>
      </c>
      <c r="K104" t="s">
        <v>27</v>
      </c>
      <c r="L104" t="str">
        <f>+VLOOKUP(G104,Hoja2!$A:$B,2,FALSE)</f>
        <v>Implementacion DE LA METODOLOGIA IV DEL SISBEN EN   Cartagena de Indias</v>
      </c>
      <c r="M104" t="str">
        <f t="shared" si="9"/>
        <v>2021130010256 Implementacion DE LA METODOLOGIA IV DEL SISBEN EN   Cartagena de Indias</v>
      </c>
      <c r="N104" t="str">
        <f>+VLOOKUP(G104,Hoja1!$D:$G,2,FALSE)</f>
        <v>08. PILAR CARTAGENA INCLUYENTE</v>
      </c>
      <c r="O104" t="str">
        <f>+VLOOKUP(G104,Hoja1!$D:$G,3,FALSE)</f>
        <v>8.6 LÍNEA ESTRATÉGICA PLANEACIÓN SOCIAL DEL TERRITORIO</v>
      </c>
      <c r="P104" t="str">
        <f>+VLOOKUP(G104,Hoja1!$D:$G,4,FALSE)</f>
        <v>8.6.1 PROGRAMA: INSTRUMENTOS DE PLANIFICACIÓN SOCIAL DEL TERRITORIO</v>
      </c>
      <c r="Q104" t="str">
        <f t="shared" si="5"/>
        <v>06</v>
      </c>
      <c r="R104" t="str">
        <f t="shared" si="6"/>
        <v>00</v>
      </c>
      <c r="S104" s="1">
        <v>1241307865</v>
      </c>
      <c r="T104" s="1">
        <v>0</v>
      </c>
      <c r="U104" s="1">
        <v>1241307865</v>
      </c>
      <c r="V104" s="1">
        <v>1240126149</v>
      </c>
      <c r="W104" s="1">
        <v>1181716</v>
      </c>
      <c r="X104" s="1">
        <v>1233583983</v>
      </c>
      <c r="Y104" s="1">
        <v>99.38</v>
      </c>
      <c r="Z104" s="1">
        <v>1228183983</v>
      </c>
      <c r="AA104" s="1">
        <v>98.94</v>
      </c>
      <c r="AB104" s="1">
        <v>7723882</v>
      </c>
      <c r="AC104" s="1">
        <v>1216363983</v>
      </c>
    </row>
    <row r="105" spans="1:29" hidden="1" x14ac:dyDescent="0.35">
      <c r="A105">
        <v>2023</v>
      </c>
      <c r="B105">
        <v>100</v>
      </c>
      <c r="C105" t="str">
        <f t="shared" si="7"/>
        <v>10 DEPARTAMENTO ADMINISTRATIVO DE SALUD</v>
      </c>
      <c r="D105" t="str">
        <f>"10"</f>
        <v>10</v>
      </c>
      <c r="E105" t="s">
        <v>535</v>
      </c>
      <c r="F105" t="s">
        <v>615</v>
      </c>
      <c r="G105" s="2">
        <f t="shared" si="8"/>
        <v>2020130010151</v>
      </c>
      <c r="H105" t="str">
        <f>"170"</f>
        <v>170</v>
      </c>
      <c r="I105" t="s">
        <v>570</v>
      </c>
      <c r="J105" t="s">
        <v>26</v>
      </c>
      <c r="K105" t="s">
        <v>27</v>
      </c>
      <c r="L105" t="str">
        <f>+VLOOKUP(G105,Hoja2!$A:$B,2,FALSE)</f>
        <v>PROGRAMACION DE LA VIGILANCIA EN SALUD PUBLICA EN EL DISTRITO DE  CARTAGENA DE INDIAS</v>
      </c>
      <c r="M105" t="str">
        <f t="shared" si="9"/>
        <v>2020130010151 PROGRAMACION DE LA VIGILANCIA EN SALUD PUBLICA EN EL DISTRITO DE  CARTAGENA DE INDIAS</v>
      </c>
      <c r="N105" t="str">
        <f>+VLOOKUP(G105,Hoja1!$D:$G,2,FALSE)</f>
        <v>08. PILAR CARTAGENA INCLUYENTE</v>
      </c>
      <c r="O105" t="str">
        <f>+VLOOKUP(G105,Hoja1!$D:$G,3,FALSE)</f>
        <v>8.3 LÍNEA ESTRATÉGICA SALUD PARA TODOS</v>
      </c>
      <c r="P105" t="str">
        <f>+VLOOKUP(G105,Hoja1!$D:$G,4,FALSE)</f>
        <v>8.3.1 PROGRAMA: FORTALECIMIENTO DE LA AUTORIDAD SANITARIA</v>
      </c>
      <c r="Q105" t="str">
        <f t="shared" si="5"/>
        <v>06</v>
      </c>
      <c r="R105" t="str">
        <f t="shared" si="6"/>
        <v>00</v>
      </c>
      <c r="S105" s="1">
        <v>1240490927</v>
      </c>
      <c r="T105" s="1">
        <v>36960000</v>
      </c>
      <c r="U105" s="1">
        <v>1277450927</v>
      </c>
      <c r="V105" s="1">
        <v>1259948257</v>
      </c>
      <c r="W105" s="1">
        <v>17502670</v>
      </c>
      <c r="X105" s="1">
        <v>1240031590</v>
      </c>
      <c r="Y105" s="1">
        <v>97.07</v>
      </c>
      <c r="Z105" s="1">
        <v>1182075219</v>
      </c>
      <c r="AA105" s="1">
        <v>92.53</v>
      </c>
      <c r="AB105" s="1">
        <v>37419337</v>
      </c>
      <c r="AC105" s="1">
        <v>1078066663</v>
      </c>
    </row>
    <row r="106" spans="1:29" hidden="1" x14ac:dyDescent="0.35">
      <c r="A106">
        <v>2023</v>
      </c>
      <c r="B106">
        <v>100</v>
      </c>
      <c r="C106" t="str">
        <f t="shared" si="7"/>
        <v>1 DESPACHO DEL ALCALDE</v>
      </c>
      <c r="D106" t="str">
        <f>"01"</f>
        <v>01</v>
      </c>
      <c r="E106" t="s">
        <v>23</v>
      </c>
      <c r="F106" t="s">
        <v>24</v>
      </c>
      <c r="G106" s="2">
        <f t="shared" si="8"/>
        <v>2020130010034</v>
      </c>
      <c r="H106" t="str">
        <f>"001"</f>
        <v>001</v>
      </c>
      <c r="I106" t="s">
        <v>49</v>
      </c>
      <c r="J106" t="s">
        <v>26</v>
      </c>
      <c r="K106" t="s">
        <v>27</v>
      </c>
      <c r="L106" t="str">
        <f>+VLOOKUP(G106,Hoja2!$A:$B,2,FALSE)</f>
        <v>APORTES PARA MITIGAR EL RIESGO EN LAS COMUNIDADES DEL DISTRITO   CARTAGENA DE INDIAS</v>
      </c>
      <c r="M106" t="str">
        <f t="shared" si="9"/>
        <v>2020130010034 APORTES PARA MITIGAR EL RIESGO EN LAS COMUNIDADES DEL DISTRITO   CARTAGENA DE INDIAS</v>
      </c>
      <c r="N106" t="str">
        <f>+VLOOKUP(G106,Hoja1!$D:$G,2,FALSE)</f>
        <v>07. PILAR CARTAGENA RESILIENTE</v>
      </c>
      <c r="O106" t="str">
        <f>+VLOOKUP(G106,Hoja1!$D:$G,3,FALSE)</f>
        <v>7.4 LÍNEA ESTRATÉGICA GESTIÓN DEL RIESGO</v>
      </c>
      <c r="P106" t="str">
        <f>+VLOOKUP(G106,Hoja1!$D:$G,4,FALSE)</f>
        <v>7.4.2 REDUCCIÓN DEL RIESGO</v>
      </c>
      <c r="Q106" t="str">
        <f t="shared" si="5"/>
        <v>06</v>
      </c>
      <c r="R106" t="str">
        <f t="shared" si="6"/>
        <v>00</v>
      </c>
      <c r="S106" s="1">
        <v>1240337907</v>
      </c>
      <c r="T106" s="1">
        <v>0</v>
      </c>
      <c r="U106" s="1">
        <v>1240337907</v>
      </c>
      <c r="V106" s="1">
        <v>971270471</v>
      </c>
      <c r="W106" s="1">
        <v>269067436</v>
      </c>
      <c r="X106" s="1">
        <v>813789972</v>
      </c>
      <c r="Y106" s="1">
        <v>65.61</v>
      </c>
      <c r="Z106" s="1">
        <v>813789972</v>
      </c>
      <c r="AA106" s="1">
        <v>65.61</v>
      </c>
      <c r="AB106" s="1">
        <v>426547935</v>
      </c>
      <c r="AC106" s="1">
        <v>813789972</v>
      </c>
    </row>
    <row r="107" spans="1:29" hidden="1" x14ac:dyDescent="0.35">
      <c r="A107">
        <v>2023</v>
      </c>
      <c r="B107">
        <v>100</v>
      </c>
      <c r="C107" t="str">
        <f t="shared" si="7"/>
        <v>11 LOCALIDAD HISTORICA Y DEL CARIBE NORTE</v>
      </c>
      <c r="D107" t="str">
        <f>"11"</f>
        <v>11</v>
      </c>
      <c r="E107" t="s">
        <v>626</v>
      </c>
      <c r="F107" t="s">
        <v>634</v>
      </c>
      <c r="G107" s="2">
        <f t="shared" si="8"/>
        <v>130011101</v>
      </c>
      <c r="H107" t="str">
        <f>"001"</f>
        <v>001</v>
      </c>
      <c r="I107" t="s">
        <v>49</v>
      </c>
      <c r="J107" t="s">
        <v>26</v>
      </c>
      <c r="K107" t="s">
        <v>27</v>
      </c>
      <c r="L107" t="str">
        <f>+VLOOKUP(G107,Hoja2!$A:$B,2,FALSE)</f>
        <v xml:space="preserve"> MODERNIZACION DEL SISTEMA DISTRITAL DE PLANEACION Y DESCENTRALIZACION  </v>
      </c>
      <c r="M107" t="str">
        <f t="shared" si="9"/>
        <v xml:space="preserve">130011101  MODERNIZACION DEL SISTEMA DISTRITAL DE PLANEACION Y DESCENTRALIZACION  </v>
      </c>
      <c r="N107" t="str">
        <f>+VLOOKUP(G107,Hoja1!$D:$G,2,FALSE)</f>
        <v>10. PILAR: CARTAGENA TRANSPARENTE</v>
      </c>
      <c r="O107" t="str">
        <f>+VLOOKUP(G107,Hoja1!$D:$G,3,FALSE)</f>
        <v>10.7 LÍNEA ESTRATÉGICA: PARTICIPACIÓN Y DESCENTRALIZACIÓN</v>
      </c>
      <c r="P107" t="str">
        <f>+VLOOKUP(G107,Hoja1!$D:$G,4,FALSE)</f>
        <v xml:space="preserve">10.7.2 PROGRAMA: MODERNIZACIÓN DEL SISTEMA DISTRITAL DE PLANEACIÓN Y DESCENTRALIZACIÓN  </v>
      </c>
      <c r="Q107" t="str">
        <f t="shared" si="5"/>
        <v>06</v>
      </c>
      <c r="R107" t="str">
        <f t="shared" si="6"/>
        <v>00</v>
      </c>
      <c r="S107" s="1">
        <v>1240000000</v>
      </c>
      <c r="T107" s="1">
        <v>2886385146</v>
      </c>
      <c r="U107" s="1">
        <v>4126385146</v>
      </c>
      <c r="V107" s="1">
        <v>1160000000</v>
      </c>
      <c r="W107" s="1">
        <v>2966385146</v>
      </c>
      <c r="X107" s="1">
        <v>1159636240.8</v>
      </c>
      <c r="Y107" s="1">
        <v>28.1</v>
      </c>
      <c r="Z107" s="1">
        <v>1159636240.8</v>
      </c>
      <c r="AA107" s="1">
        <v>28.1</v>
      </c>
      <c r="AB107" s="1">
        <v>2966748905.1999998</v>
      </c>
      <c r="AC107" s="1">
        <v>1159636240.8</v>
      </c>
    </row>
    <row r="108" spans="1:29" x14ac:dyDescent="0.35">
      <c r="A108">
        <v>2023</v>
      </c>
      <c r="B108">
        <v>100</v>
      </c>
      <c r="C108" t="str">
        <f t="shared" si="7"/>
        <v>7 SECRETARIA DE EDUCACION</v>
      </c>
      <c r="D108" t="str">
        <f>"07"</f>
        <v>07</v>
      </c>
      <c r="E108" t="s">
        <v>347</v>
      </c>
      <c r="F108" t="s">
        <v>372</v>
      </c>
      <c r="G108" s="2">
        <f t="shared" si="8"/>
        <v>2020130010065</v>
      </c>
      <c r="H108" t="str">
        <f>"001"</f>
        <v>001</v>
      </c>
      <c r="I108" t="s">
        <v>49</v>
      </c>
      <c r="J108" t="s">
        <v>26</v>
      </c>
      <c r="K108" t="s">
        <v>27</v>
      </c>
      <c r="L108" t="str">
        <f>+VLOOKUP(G108,Hoja2!$A:$B,2,FALSE)</f>
        <v>IMPLEMENTACION DE LA ESTRATEGIA ESCUELA DINAMICA: LLEGO Y ME QUEDO EN LA ESCUELA EN EL DISTRITO DE  CARTAGENA DE INDIAS</v>
      </c>
      <c r="M108" t="str">
        <f t="shared" si="9"/>
        <v>2020130010065 IMPLEMENTACION DE LA ESTRATEGIA ESCUELA DINAMICA: LLEGO Y ME QUEDO EN LA ESCUELA EN EL DISTRITO DE  CARTAGENA DE INDIAS</v>
      </c>
      <c r="N108" t="str">
        <f>+VLOOKUP(G108,Hoja1!$D:$G,2,FALSE)</f>
        <v>08. PILAR CARTAGENA INCLUYENTE</v>
      </c>
      <c r="O108" t="str">
        <f>+VLOOKUP(G108,Hoja1!$D:$G,3,FALSE)</f>
        <v>8.2 LÍNEA ESTRATEGICA DE EDUCACION: CULTURA DE LA FORMACION "CON LA EDUCACION PARA TODOS Y TODAS SALVAMOS JUNTOS A CARTAGENA"</v>
      </c>
      <c r="P108" t="str">
        <f>+VLOOKUP(G108,Hoja1!$D:$G,4,FALSE)</f>
        <v>8.2.1 PROGRAMA: ACOGIDA “ATENCIÓN A POBLACIONES Y ESTRATEGIAS DE ACCESO Y PERMANENCIA”</v>
      </c>
      <c r="Q108" t="str">
        <f t="shared" si="5"/>
        <v>06</v>
      </c>
      <c r="R108" t="str">
        <f t="shared" si="6"/>
        <v>00</v>
      </c>
      <c r="S108" s="1">
        <v>1200000000</v>
      </c>
      <c r="T108" s="1">
        <v>-40396459</v>
      </c>
      <c r="U108" s="1">
        <v>1159603541</v>
      </c>
      <c r="V108" s="1">
        <v>1159603540</v>
      </c>
      <c r="W108" s="1">
        <v>1</v>
      </c>
      <c r="X108" s="1">
        <v>1151145940</v>
      </c>
      <c r="Y108" s="1">
        <v>99.27</v>
      </c>
      <c r="Z108" s="1">
        <v>1151145940</v>
      </c>
      <c r="AA108" s="1">
        <v>99.27</v>
      </c>
      <c r="AB108" s="1">
        <v>8457601</v>
      </c>
      <c r="AC108" s="1">
        <v>1151145940</v>
      </c>
    </row>
    <row r="109" spans="1:29" hidden="1" x14ac:dyDescent="0.35">
      <c r="A109">
        <v>2023</v>
      </c>
      <c r="B109">
        <v>100</v>
      </c>
      <c r="C109" t="str">
        <f t="shared" si="7"/>
        <v>9 SECRETARIA DE PLANEACION</v>
      </c>
      <c r="D109" t="str">
        <f>"09"</f>
        <v>09</v>
      </c>
      <c r="E109" t="s">
        <v>498</v>
      </c>
      <c r="F109" t="s">
        <v>506</v>
      </c>
      <c r="G109" s="2">
        <f t="shared" si="8"/>
        <v>2021130010262</v>
      </c>
      <c r="H109" t="str">
        <f>"138"</f>
        <v>138</v>
      </c>
      <c r="I109" t="s">
        <v>152</v>
      </c>
      <c r="J109" t="s">
        <v>26</v>
      </c>
      <c r="K109" t="s">
        <v>27</v>
      </c>
      <c r="L109" t="str">
        <f>+VLOOKUP(G109,Hoja2!$A:$B,2,FALSE)</f>
        <v>Fortalecimiento a la reglamentacion urbanistica del ordenamiento territorial y estrategias de planeacion para planes parciales en el distrito de  Cartagena de Indias</v>
      </c>
      <c r="M109" t="str">
        <f t="shared" si="9"/>
        <v>2021130010262 Fortalecimiento a la reglamentacion urbanistica del ordenamiento territorial y estrategias de planeacion para planes parciales en el distrito de  Cartagena de Indias</v>
      </c>
      <c r="N109" t="str">
        <f>+VLOOKUP(G109,Hoja1!$D:$G,2,FALSE)</f>
        <v>07. PILAR CARTAGENA RESILIENTE</v>
      </c>
      <c r="O109" t="str">
        <f>+VLOOKUP(G109,Hoja1!$D:$G,3,FALSE)</f>
        <v>7.7 LÍNEA ESTRATÉGICA INSTRUMENTOS DE ORDENAMIENTO TERRITORIAL.</v>
      </c>
      <c r="P109" t="str">
        <f>+VLOOKUP(G109,Hoja1!$D:$G,4,FALSE)</f>
        <v>7.7.1 PLAN DE ORDENAMIENTO TERRITORIAL Y ESPECIAL DE MANEJO DE PATRIMONIO.</v>
      </c>
      <c r="Q109" t="str">
        <f t="shared" si="5"/>
        <v>06</v>
      </c>
      <c r="R109" t="str">
        <f t="shared" si="6"/>
        <v>00</v>
      </c>
      <c r="S109" s="1">
        <v>1123148025</v>
      </c>
      <c r="T109" s="1">
        <v>0</v>
      </c>
      <c r="U109" s="1">
        <v>1123148025</v>
      </c>
      <c r="V109" s="1">
        <v>554970000</v>
      </c>
      <c r="W109" s="1">
        <v>568178025</v>
      </c>
      <c r="X109" s="1">
        <v>551399138</v>
      </c>
      <c r="Y109" s="1">
        <v>49.09</v>
      </c>
      <c r="Z109" s="1">
        <v>551399138</v>
      </c>
      <c r="AA109" s="1">
        <v>49.09</v>
      </c>
      <c r="AB109" s="1">
        <v>571748887</v>
      </c>
      <c r="AC109" s="1">
        <v>551399138</v>
      </c>
    </row>
    <row r="110" spans="1:29" hidden="1" x14ac:dyDescent="0.35">
      <c r="A110">
        <v>2023</v>
      </c>
      <c r="B110">
        <v>100</v>
      </c>
      <c r="C110" t="str">
        <f t="shared" si="7"/>
        <v>5 SECRETARIA GENERAL</v>
      </c>
      <c r="D110" t="str">
        <f>"05"</f>
        <v>05</v>
      </c>
      <c r="E110" t="s">
        <v>245</v>
      </c>
      <c r="F110" t="s">
        <v>270</v>
      </c>
      <c r="G110" s="2">
        <f t="shared" si="8"/>
        <v>2021130010292</v>
      </c>
      <c r="H110" t="str">
        <f>"053"</f>
        <v>053</v>
      </c>
      <c r="I110" t="s">
        <v>82</v>
      </c>
      <c r="J110" t="s">
        <v>26</v>
      </c>
      <c r="K110" t="s">
        <v>27</v>
      </c>
      <c r="L110" t="str">
        <f>+VLOOKUP(G110,Hoja2!$A:$B,2,FALSE)</f>
        <v>DEFINICION E IMPLEMENTACION DEL ESQUEMA DE PRESTACION DE LOS SERVICIOS DE ACUEDUCTO Y ALCANTARILLADO DE LAS COMUNIDADES DE TIERRA BOMBA, ARCHIPIELAGO DE SAN BERNARDO, ISLA FUERTE E ISLA DE BARU,</v>
      </c>
      <c r="M110" t="str">
        <f t="shared" si="9"/>
        <v>2021130010292 DEFINICION E IMPLEMENTACION DEL ESQUEMA DE PRESTACION DE LOS SERVICIOS DE ACUEDUCTO Y ALCANTARILLADO DE LAS COMUNIDADES DE TIERRA BOMBA, ARCHIPIELAGO DE SAN BERNARDO, ISLA FUERTE E ISLA DE BARU,</v>
      </c>
      <c r="N110" t="str">
        <f>+VLOOKUP(G110,Hoja1!$D:$G,2,FALSE)</f>
        <v>07. PILAR CARTAGENA RESILIENTE</v>
      </c>
      <c r="O110" t="str">
        <f>+VLOOKUP(G110,Hoja1!$D:$G,3,FALSE)</f>
        <v>7.6 LÍNEA ESTRATÉGICA SERVICIOS PÚBLICOS BÁSICOS DEL DISTRITO DE CARTAGENA DE INDIAS: “TODOS CON TODO”</v>
      </c>
      <c r="P110" t="str">
        <f>+VLOOKUP(G110,Hoja1!$D:$G,4,FALSE)</f>
        <v>7.6.1 DE AHORRO Y USO EFICIENTE DE LOS SERVICIOS PÚBLICOS, "AGUA Y SANEAMIENTO BÁSICO PARA TODOS"</v>
      </c>
      <c r="Q110" t="str">
        <f t="shared" si="5"/>
        <v>06</v>
      </c>
      <c r="R110" t="str">
        <f t="shared" si="6"/>
        <v>00</v>
      </c>
      <c r="S110" s="1">
        <v>1114827103</v>
      </c>
      <c r="T110" s="1">
        <v>0</v>
      </c>
      <c r="U110" s="1">
        <v>1114827103</v>
      </c>
      <c r="V110" s="1">
        <v>1114827103</v>
      </c>
      <c r="W110" s="1">
        <v>0</v>
      </c>
      <c r="X110" s="1">
        <v>1114827103</v>
      </c>
      <c r="Y110" s="1">
        <v>100</v>
      </c>
      <c r="Z110" s="1">
        <v>1114827103</v>
      </c>
      <c r="AA110" s="1">
        <v>100</v>
      </c>
      <c r="AB110" s="1">
        <v>0</v>
      </c>
      <c r="AC110" s="1">
        <v>1114827103</v>
      </c>
    </row>
    <row r="111" spans="1:29" hidden="1" x14ac:dyDescent="0.35">
      <c r="A111">
        <v>2023</v>
      </c>
      <c r="B111">
        <v>100</v>
      </c>
      <c r="C111" t="str">
        <f t="shared" si="7"/>
        <v>5 SECRETARIA GENERAL</v>
      </c>
      <c r="D111" t="str">
        <f>"05"</f>
        <v>05</v>
      </c>
      <c r="E111" t="s">
        <v>245</v>
      </c>
      <c r="F111" t="s">
        <v>266</v>
      </c>
      <c r="G111" s="2">
        <f t="shared" si="8"/>
        <v>2021130010196</v>
      </c>
      <c r="H111" t="str">
        <f>"001"</f>
        <v>001</v>
      </c>
      <c r="I111" t="s">
        <v>49</v>
      </c>
      <c r="J111" t="s">
        <v>26</v>
      </c>
      <c r="K111" t="s">
        <v>27</v>
      </c>
      <c r="L111" t="str">
        <f>+VLOOKUP(G111,Hoja2!$A:$B,2,FALSE)</f>
        <v>ADMINISTRACION DEL FONDO DE SOLIDARIDAD Y REDISTRIBUCION DEL INGRESOS PARA LOS SERVICIOS PUBLICOS DOMICILIARIOS DE ACUEDUCTO, ALCANTARILLADO Y ASEO EN EL DISTRITO DE CARTAGENA DE INDIAS</v>
      </c>
      <c r="M111" t="str">
        <f t="shared" si="9"/>
        <v>2021130010196 ADMINISTRACION DEL FONDO DE SOLIDARIDAD Y REDISTRIBUCION DEL INGRESOS PARA LOS SERVICIOS PUBLICOS DOMICILIARIOS DE ACUEDUCTO, ALCANTARILLADO Y ASEO EN EL DISTRITO DE CARTAGENA DE INDIAS</v>
      </c>
      <c r="N111" t="str">
        <f>+VLOOKUP(G111,Hoja1!$D:$G,2,FALSE)</f>
        <v>07. PILAR CARTAGENA RESILIENTE</v>
      </c>
      <c r="O111" t="str">
        <f>+VLOOKUP(G111,Hoja1!$D:$G,3,FALSE)</f>
        <v>7.6 LÍNEA ESTRATÉGICA SERVICIOS PÚBLICOS BÁSICOS DEL DISTRITO DE CARTAGENA DE INDIAS: “TODOS CON TODO”</v>
      </c>
      <c r="P111" t="str">
        <f>+VLOOKUP(G111,Hoja1!$D:$G,4,FALSE)</f>
        <v>7.6.1 DE AHORRO Y USO EFICIENTE DE LOS SERVICIOS PÚBLICOS, "AGUA Y SANEAMIENTO BÁSICO PARA TODOS"</v>
      </c>
      <c r="Q111" t="str">
        <f t="shared" si="5"/>
        <v>06</v>
      </c>
      <c r="R111" t="str">
        <f t="shared" si="6"/>
        <v>00</v>
      </c>
      <c r="S111" s="1">
        <v>1065000000</v>
      </c>
      <c r="T111" s="1">
        <v>0</v>
      </c>
      <c r="U111" s="1">
        <v>1065000000</v>
      </c>
      <c r="V111" s="1">
        <v>1065000000</v>
      </c>
      <c r="W111" s="1">
        <v>0</v>
      </c>
      <c r="X111" s="1">
        <v>1065000000</v>
      </c>
      <c r="Y111" s="1">
        <v>100</v>
      </c>
      <c r="Z111" s="1">
        <v>1065000000</v>
      </c>
      <c r="AA111" s="1">
        <v>100</v>
      </c>
      <c r="AB111" s="1">
        <v>0</v>
      </c>
      <c r="AC111" s="1">
        <v>1065000000</v>
      </c>
    </row>
    <row r="112" spans="1:29" hidden="1" x14ac:dyDescent="0.35">
      <c r="A112">
        <v>2023</v>
      </c>
      <c r="B112">
        <v>100</v>
      </c>
      <c r="C112" t="str">
        <f t="shared" si="7"/>
        <v>1 DESPACHO DEL ALCALDE</v>
      </c>
      <c r="D112" t="str">
        <f>"01"</f>
        <v>01</v>
      </c>
      <c r="E112" t="s">
        <v>23</v>
      </c>
      <c r="F112" t="s">
        <v>68</v>
      </c>
      <c r="G112" s="2">
        <f t="shared" si="8"/>
        <v>2021130010161</v>
      </c>
      <c r="H112" t="str">
        <f>"001"</f>
        <v>001</v>
      </c>
      <c r="I112" t="s">
        <v>49</v>
      </c>
      <c r="J112" t="s">
        <v>26</v>
      </c>
      <c r="K112" t="s">
        <v>27</v>
      </c>
      <c r="L112" t="str">
        <f>+VLOOKUP(G112,Hoja2!$A:$B,2,FALSE)</f>
        <v>APOYO INGRESO Y TRABAJO PARA LA SUPERACION DE LA POBREZA EXTREMA Y DESIGUALDAD</v>
      </c>
      <c r="M112" t="str">
        <f t="shared" si="9"/>
        <v>2021130010161 APOYO INGRESO Y TRABAJO PARA LA SUPERACION DE LA POBREZA EXTREMA Y DESIGUALDAD</v>
      </c>
      <c r="N112" t="str">
        <f>+VLOOKUP(G112,Hoja1!$D:$G,2,FALSE)</f>
        <v>08. PILAR CARTAGENA INCLUYENTE</v>
      </c>
      <c r="O112" t="str">
        <f>+VLOOKUP(G112,Hoja1!$D:$G,3,FALSE)</f>
        <v>8.1 LÍNEA ESTRATÉGICA: SUPERACIÓN DE LA POBREZA Y DESIGUALDAD.</v>
      </c>
      <c r="P112" t="str">
        <f>+VLOOKUP(G112,Hoja1!$D:$G,4,FALSE)</f>
        <v>8.1.5 INGRESO Y TRABAJO PARA LA SUPERACIÓN DE LA POBREZA EXTREMA Y DESIGUALDAD</v>
      </c>
      <c r="Q112" t="str">
        <f t="shared" si="5"/>
        <v>06</v>
      </c>
      <c r="R112" t="str">
        <f t="shared" si="6"/>
        <v>00</v>
      </c>
      <c r="S112" s="1">
        <v>1040591287</v>
      </c>
      <c r="T112" s="1">
        <v>0</v>
      </c>
      <c r="U112" s="1">
        <v>1040591287</v>
      </c>
      <c r="V112" s="1">
        <v>1040591287</v>
      </c>
      <c r="W112" s="1">
        <v>0</v>
      </c>
      <c r="X112" s="1">
        <v>1030129619.67</v>
      </c>
      <c r="Y112" s="1">
        <v>98.99</v>
      </c>
      <c r="Z112" s="1">
        <v>1030129619.67</v>
      </c>
      <c r="AA112" s="1">
        <v>98.99</v>
      </c>
      <c r="AB112" s="1">
        <v>10461667.33</v>
      </c>
      <c r="AC112" s="1">
        <v>1026129619.67</v>
      </c>
    </row>
    <row r="113" spans="1:29" hidden="1" x14ac:dyDescent="0.35">
      <c r="A113">
        <v>2023</v>
      </c>
      <c r="B113">
        <v>100</v>
      </c>
      <c r="C113" t="str">
        <f t="shared" si="7"/>
        <v>5 SECRETARIA GENERAL</v>
      </c>
      <c r="D113" t="str">
        <f>"05"</f>
        <v>05</v>
      </c>
      <c r="E113" t="s">
        <v>245</v>
      </c>
      <c r="F113" t="s">
        <v>284</v>
      </c>
      <c r="G113" s="2">
        <f t="shared" si="8"/>
        <v>2021130010190</v>
      </c>
      <c r="H113" t="str">
        <f>"070"</f>
        <v>070</v>
      </c>
      <c r="I113" t="s">
        <v>83</v>
      </c>
      <c r="J113" t="s">
        <v>26</v>
      </c>
      <c r="K113" t="s">
        <v>27</v>
      </c>
      <c r="L113" t="str">
        <f>+VLOOKUP(G113,Hoja2!$A:$B,2,FALSE)</f>
        <v>FORTALECIMIENTO DEL SISTEMA INTEGRADO DE MERCADOS PUBLICOS MEDIANTE EL DESARROLLO DE ACTIVIDADES Y/O ACTUACIONES ADMINISTRATIVAS, OPERATIVAS, JURIDICAS, CONTRACTUALES Y AMBIENTALES EN EL DISTRITO DE CARTAGENA DE INDIAS</v>
      </c>
      <c r="M113" t="str">
        <f t="shared" si="9"/>
        <v>2021130010190 FORTALECIMIENTO DEL SISTEMA INTEGRADO DE MERCADOS PUBLICOS MEDIANTE EL DESARROLLO DE ACTIVIDADES Y/O ACTUACIONES ADMINISTRATIVAS, OPERATIVAS, JURIDICAS, CONTRACTUALES Y AMBIENTALES EN EL DISTRITO DE CARTAGENA DE INDIAS</v>
      </c>
      <c r="N113" t="str">
        <f>+VLOOKUP(G113,Hoja1!$D:$G,2,FALSE)</f>
        <v>09. PILAR CARTAGENA CONTINGENTE</v>
      </c>
      <c r="O113" t="str">
        <f>+VLOOKUP(G113,Hoja1!$D:$G,3,FALSE)</f>
        <v>9.1 LÍNEA ESTRATÉGICA: DESARROLLO ECONÓMICO Y EMPLEABILIDAD</v>
      </c>
      <c r="P113" t="str">
        <f>+VLOOKUP(G113,Hoja1!$D:$G,4,FALSE)</f>
        <v>9.1.11 PROGRAMA: SISTEMAS DE MERCADOS PÚBLICOS</v>
      </c>
      <c r="Q113" t="str">
        <f t="shared" si="5"/>
        <v>06</v>
      </c>
      <c r="R113" t="str">
        <f t="shared" si="6"/>
        <v>00</v>
      </c>
      <c r="S113" s="1">
        <v>1026000000</v>
      </c>
      <c r="T113" s="1">
        <v>0</v>
      </c>
      <c r="U113" s="1">
        <v>1026000000</v>
      </c>
      <c r="V113" s="1">
        <v>1025751112.11</v>
      </c>
      <c r="W113" s="1">
        <v>248887.89</v>
      </c>
      <c r="X113" s="1">
        <v>1014409798.11</v>
      </c>
      <c r="Y113" s="1">
        <v>98.87</v>
      </c>
      <c r="Z113" s="1">
        <v>770571544.11000001</v>
      </c>
      <c r="AA113" s="1">
        <v>75.099999999999994</v>
      </c>
      <c r="AB113" s="1">
        <v>11590201.890000001</v>
      </c>
      <c r="AC113" s="1">
        <v>770571544.11000001</v>
      </c>
    </row>
    <row r="114" spans="1:29" hidden="1" x14ac:dyDescent="0.35">
      <c r="A114">
        <v>2023</v>
      </c>
      <c r="B114">
        <v>100</v>
      </c>
      <c r="C114" t="str">
        <f t="shared" si="7"/>
        <v>10 DEPARTAMENTO ADMINISTRATIVO DE SALUD</v>
      </c>
      <c r="D114" t="str">
        <f>"10"</f>
        <v>10</v>
      </c>
      <c r="E114" t="s">
        <v>535</v>
      </c>
      <c r="F114" t="s">
        <v>540</v>
      </c>
      <c r="G114" s="2">
        <f t="shared" si="8"/>
        <v>2020130010132</v>
      </c>
      <c r="H114" t="str">
        <f>"188"</f>
        <v>188</v>
      </c>
      <c r="I114" t="s">
        <v>580</v>
      </c>
      <c r="J114" t="s">
        <v>26</v>
      </c>
      <c r="K114" t="s">
        <v>27</v>
      </c>
      <c r="L114" t="str">
        <f>+VLOOKUP(G114,Hoja2!$A:$B,2,FALSE)</f>
        <v>DESARROLLO INSTITUCIONAL DEL DEPARTAMENTO ADMINISTRATIVO DISTRITAL DE SALUD DE  CARTAGENA DE INDIAS</v>
      </c>
      <c r="M114" t="str">
        <f t="shared" si="9"/>
        <v>2020130010132 DESARROLLO INSTITUCIONAL DEL DEPARTAMENTO ADMINISTRATIVO DISTRITAL DE SALUD DE  CARTAGENA DE INDIAS</v>
      </c>
      <c r="N114" t="str">
        <f>+VLOOKUP(G114,Hoja1!$D:$G,2,FALSE)</f>
        <v>08. PILAR CARTAGENA INCLUYENTE</v>
      </c>
      <c r="O114" t="str">
        <f>+VLOOKUP(G114,Hoja1!$D:$G,3,FALSE)</f>
        <v>8.3 LÍNEA ESTRATÉGICA SALUD PARA TODOS</v>
      </c>
      <c r="P114" t="str">
        <f>+VLOOKUP(G114,Hoja1!$D:$G,4,FALSE)</f>
        <v>8.3.1 PROGRAMA: FORTALECIMIENTO DE LA AUTORIDAD SANITARIA</v>
      </c>
      <c r="Q114" t="str">
        <f t="shared" si="5"/>
        <v>06</v>
      </c>
      <c r="R114" t="str">
        <f t="shared" si="6"/>
        <v>00</v>
      </c>
      <c r="S114" s="1">
        <v>1020000000</v>
      </c>
      <c r="T114" s="1">
        <v>0</v>
      </c>
      <c r="U114" s="1">
        <v>1020000000</v>
      </c>
      <c r="V114" s="1">
        <v>1018396477</v>
      </c>
      <c r="W114" s="1">
        <v>1603523</v>
      </c>
      <c r="X114" s="1">
        <v>965254975</v>
      </c>
      <c r="Y114" s="1">
        <v>94.63</v>
      </c>
      <c r="Z114" s="1">
        <v>960732975</v>
      </c>
      <c r="AA114" s="1">
        <v>94.19</v>
      </c>
      <c r="AB114" s="1">
        <v>54745025</v>
      </c>
      <c r="AC114" s="1">
        <v>912871879</v>
      </c>
    </row>
    <row r="115" spans="1:29" hidden="1" x14ac:dyDescent="0.35">
      <c r="A115">
        <v>2023</v>
      </c>
      <c r="B115">
        <v>100</v>
      </c>
      <c r="C115" t="str">
        <f t="shared" si="7"/>
        <v>5 SECRETARIA GENERAL</v>
      </c>
      <c r="D115" t="str">
        <f>"05"</f>
        <v>05</v>
      </c>
      <c r="E115" t="s">
        <v>245</v>
      </c>
      <c r="F115" t="s">
        <v>280</v>
      </c>
      <c r="G115" s="2">
        <f t="shared" si="8"/>
        <v>2021130010178</v>
      </c>
      <c r="H115" t="str">
        <f>"001"</f>
        <v>001</v>
      </c>
      <c r="I115" t="s">
        <v>49</v>
      </c>
      <c r="J115" t="s">
        <v>26</v>
      </c>
      <c r="K115" t="s">
        <v>27</v>
      </c>
      <c r="L115" t="str">
        <f>+VLOOKUP(G115,Hoja2!$A:$B,2,FALSE)</f>
        <v>GESTION DOCUMENTAL, MEDIANTE EL AVANCE EN LA IMPLEMENTACION DEL PLAN INSTITUCIONAL DE ARCHIVO-PINAR, PARA AUMENTAR LA EFICIENCIA Y EFICACIA EN LOS PROCESOS DOCUMENTALES</v>
      </c>
      <c r="M115" t="str">
        <f t="shared" si="9"/>
        <v>2021130010178 GESTION DOCUMENTAL, MEDIANTE EL AVANCE EN LA IMPLEMENTACION DEL PLAN INSTITUCIONAL DE ARCHIVO-PINAR, PARA AUMENTAR LA EFICIENCIA Y EFICACIA EN LOS PROCESOS DOCUMENTALES</v>
      </c>
      <c r="N115" t="str">
        <f>+VLOOKUP(G115,Hoja1!$D:$G,2,FALSE)</f>
        <v>10. PILAR: CARTAGENA TRANSPARENTE</v>
      </c>
      <c r="O115" t="str">
        <f>+VLOOKUP(G115,Hoja1!$D:$G,3,FALSE)</f>
        <v>10.1 LÍNEA ESTRATÉGICA GESTIÓN Y DESEMPEÑO INSTITUCIONAL PARA LA GOBERNANZA</v>
      </c>
      <c r="P115" t="str">
        <f>+VLOOKUP(G115,Hoja1!$D:$G,4,FALSE)</f>
        <v>10.1.1 PROGRAMA: GESTIÓN PÚBLICA INTEGRADA Y TRANSPARENTE</v>
      </c>
      <c r="Q115" t="str">
        <f t="shared" si="5"/>
        <v>06</v>
      </c>
      <c r="R115" t="str">
        <f t="shared" si="6"/>
        <v>00</v>
      </c>
      <c r="S115" s="1">
        <v>1011000000</v>
      </c>
      <c r="T115" s="1">
        <v>0</v>
      </c>
      <c r="U115" s="1">
        <v>1011000000</v>
      </c>
      <c r="V115" s="1">
        <v>1008016867</v>
      </c>
      <c r="W115" s="1">
        <v>2983133</v>
      </c>
      <c r="X115" s="1">
        <v>663002666</v>
      </c>
      <c r="Y115" s="1">
        <v>65.58</v>
      </c>
      <c r="Z115" s="1">
        <v>654152666</v>
      </c>
      <c r="AA115" s="1">
        <v>64.7</v>
      </c>
      <c r="AB115" s="1">
        <v>347997334</v>
      </c>
      <c r="AC115" s="1">
        <v>650797666</v>
      </c>
    </row>
    <row r="116" spans="1:29" hidden="1" x14ac:dyDescent="0.35">
      <c r="A116">
        <v>2023</v>
      </c>
      <c r="B116">
        <v>100</v>
      </c>
      <c r="C116" t="str">
        <f t="shared" si="7"/>
        <v>1 DESPACHO DEL ALCALDE</v>
      </c>
      <c r="D116" t="str">
        <f>"01"</f>
        <v>01</v>
      </c>
      <c r="E116" t="s">
        <v>23</v>
      </c>
      <c r="F116" t="s">
        <v>67</v>
      </c>
      <c r="G116" s="2">
        <f t="shared" si="8"/>
        <v>2021130010160</v>
      </c>
      <c r="H116" t="str">
        <f>"001"</f>
        <v>001</v>
      </c>
      <c r="I116" t="s">
        <v>49</v>
      </c>
      <c r="J116" t="s">
        <v>26</v>
      </c>
      <c r="K116" t="s">
        <v>27</v>
      </c>
      <c r="L116" t="str">
        <f>+VLOOKUP(G116,Hoja2!$A:$B,2,FALSE)</f>
        <v>APOYO A LA SEGURIDAD ALIMENTARIA Y NUTRICION PARA LA SUPERACION DE LA POBREZA EXTREMA Y DESIGUALDAD</v>
      </c>
      <c r="M116" t="str">
        <f t="shared" si="9"/>
        <v>2021130010160 APOYO A LA SEGURIDAD ALIMENTARIA Y NUTRICION PARA LA SUPERACION DE LA POBREZA EXTREMA Y DESIGUALDAD</v>
      </c>
      <c r="N116" t="str">
        <f>+VLOOKUP(G116,Hoja1!$D:$G,2,FALSE)</f>
        <v>08. PILAR CARTAGENA INCLUYENTE</v>
      </c>
      <c r="O116" t="str">
        <f>+VLOOKUP(G116,Hoja1!$D:$G,3,FALSE)</f>
        <v>8.1 LÍNEA ESTRATÉGICA: SUPERACIÓN DE LA POBREZA Y DESIGUALDAD.</v>
      </c>
      <c r="P116" t="str">
        <f>+VLOOKUP(G116,Hoja1!$D:$G,4,FALSE)</f>
        <v>8.1.8 PROGRAMA: SEGURIDAD ALIMENTARIA Y NUTRICIÓN PARA LA SUPERACIÓN DE LA POBREZA EXTREMA</v>
      </c>
      <c r="Q116" t="str">
        <f t="shared" si="5"/>
        <v>06</v>
      </c>
      <c r="R116" t="str">
        <f t="shared" si="6"/>
        <v>00</v>
      </c>
      <c r="S116" s="1">
        <v>1000000000</v>
      </c>
      <c r="T116" s="1">
        <v>0</v>
      </c>
      <c r="U116" s="1">
        <v>1000000000</v>
      </c>
      <c r="V116" s="1">
        <v>999999999.25</v>
      </c>
      <c r="W116" s="1">
        <v>0.75</v>
      </c>
      <c r="X116" s="1">
        <v>811891926.77999997</v>
      </c>
      <c r="Y116" s="1">
        <v>81.19</v>
      </c>
      <c r="Z116" s="1">
        <v>811184276.77999997</v>
      </c>
      <c r="AA116" s="1">
        <v>81.12</v>
      </c>
      <c r="AB116" s="1">
        <v>188108073.22</v>
      </c>
      <c r="AC116" s="1">
        <v>807584276.77999997</v>
      </c>
    </row>
    <row r="117" spans="1:29" hidden="1" x14ac:dyDescent="0.35">
      <c r="A117">
        <v>2023</v>
      </c>
      <c r="B117">
        <v>100</v>
      </c>
      <c r="C117" t="str">
        <f t="shared" si="7"/>
        <v>5 SECRETARIA GENERAL</v>
      </c>
      <c r="D117" t="str">
        <f>"05"</f>
        <v>05</v>
      </c>
      <c r="E117" t="s">
        <v>245</v>
      </c>
      <c r="F117" t="s">
        <v>250</v>
      </c>
      <c r="G117" s="2">
        <f t="shared" si="8"/>
        <v>2021130010172</v>
      </c>
      <c r="H117" t="str">
        <f>"001"</f>
        <v>001</v>
      </c>
      <c r="I117" t="s">
        <v>49</v>
      </c>
      <c r="J117" t="s">
        <v>26</v>
      </c>
      <c r="K117" t="s">
        <v>27</v>
      </c>
      <c r="L117" t="str">
        <f>+VLOOKUP(G117,Hoja2!$A:$B,2,FALSE)</f>
        <v>IMPLEMENTACION DEL PROGRAMA DE FORMACION INTEGRAL ESCUELA TALLER CARTAGENA DE INDIAS DEL DISTRITO DE  CARTAGENA DE INDIAS</v>
      </c>
      <c r="M117" t="str">
        <f t="shared" si="9"/>
        <v>2021130010172 IMPLEMENTACION DEL PROGRAMA DE FORMACION INTEGRAL ESCUELA TALLER CARTAGENA DE INDIAS DEL DISTRITO DE  CARTAGENA DE INDIAS</v>
      </c>
      <c r="N117" t="str">
        <f>+VLOOKUP(G117,Hoja1!$D:$G,2,FALSE)</f>
        <v>08. PILAR CARTAGENA INCLUYENTE</v>
      </c>
      <c r="O117" t="str">
        <f>+VLOOKUP(G117,Hoja1!$D:$G,3,FALSE)</f>
        <v>8.2 LÍNEA ESTRATEGICA DE EDUCACION: CULTURA DE LA FORMACION "CON LA EDUCACION PARA TODOS Y TODAS SALVAMOS JUNTOS A CARTAGENA"</v>
      </c>
      <c r="P117" t="str">
        <f>+VLOOKUP(G117,Hoja1!$D:$G,4,FALSE)</f>
        <v>8.2.9 PROGRAMA: POR UNA EDUCACIÓN POST SECUNDARIA DISTRITAL</v>
      </c>
      <c r="Q117" t="str">
        <f t="shared" si="5"/>
        <v>06</v>
      </c>
      <c r="R117" t="str">
        <f t="shared" si="6"/>
        <v>00</v>
      </c>
      <c r="S117" s="1">
        <v>1000000000</v>
      </c>
      <c r="T117" s="1">
        <v>0</v>
      </c>
      <c r="U117" s="1">
        <v>1000000000</v>
      </c>
      <c r="V117" s="1">
        <v>1000000000</v>
      </c>
      <c r="W117" s="1">
        <v>0</v>
      </c>
      <c r="X117" s="1">
        <v>1000000000</v>
      </c>
      <c r="Y117" s="1">
        <v>100</v>
      </c>
      <c r="Z117" s="1">
        <v>976655847</v>
      </c>
      <c r="AA117" s="1">
        <v>97.67</v>
      </c>
      <c r="AB117" s="1">
        <v>0</v>
      </c>
      <c r="AC117" s="1">
        <v>976655847</v>
      </c>
    </row>
    <row r="118" spans="1:29" hidden="1" x14ac:dyDescent="0.35">
      <c r="A118">
        <v>2023</v>
      </c>
      <c r="B118">
        <v>100</v>
      </c>
      <c r="C118" t="str">
        <f t="shared" si="7"/>
        <v>5 SECRETARIA GENERAL</v>
      </c>
      <c r="D118" t="str">
        <f>"05"</f>
        <v>05</v>
      </c>
      <c r="E118" t="s">
        <v>245</v>
      </c>
      <c r="F118" t="s">
        <v>268</v>
      </c>
      <c r="G118" s="2">
        <f t="shared" si="8"/>
        <v>2021130010212</v>
      </c>
      <c r="H118" t="str">
        <f>"001"</f>
        <v>001</v>
      </c>
      <c r="I118" t="s">
        <v>49</v>
      </c>
      <c r="J118" t="s">
        <v>26</v>
      </c>
      <c r="K118" t="s">
        <v>27</v>
      </c>
      <c r="L118" t="str">
        <f>+VLOOKUP(G118,Hoja2!$A:$B,2,FALSE)</f>
        <v>ACTUALIZACION IMPLEMENTACION DEL PLAN DE GESTION INTEGRAL DE RESIDUOS SOLIDOS (PGIRS) EN EL DISTRITO DE CARTAGENA DE INDIAS CARTAGENA DE INDIAS</v>
      </c>
      <c r="M118" t="str">
        <f t="shared" si="9"/>
        <v>2021130010212 ACTUALIZACION IMPLEMENTACION DEL PLAN DE GESTION INTEGRAL DE RESIDUOS SOLIDOS (PGIRS) EN EL DISTRITO DE CARTAGENA DE INDIAS CARTAGENA DE INDIAS</v>
      </c>
      <c r="N118" t="str">
        <f>+VLOOKUP(G118,Hoja1!$D:$G,2,FALSE)</f>
        <v>07. PILAR CARTAGENA RESILIENTE</v>
      </c>
      <c r="O118" t="str">
        <f>+VLOOKUP(G118,Hoja1!$D:$G,3,FALSE)</f>
        <v>7.6 LÍNEA ESTRATÉGICA SERVICIOS PÚBLICOS BÁSICOS DEL DISTRITO DE CARTAGENA DE INDIAS: “TODOS CON TODO”</v>
      </c>
      <c r="P118" t="str">
        <f>+VLOOKUP(G118,Hoja1!$D:$G,4,FALSE)</f>
        <v>7.6.3 GESTIÓN INTEGRAL DE RESIDUOS SÓLIDOS "CULTURA CIUDADANA PARA EL RECICLAJE INCLUSIVO Y LA ECONOMÍA CIRCULAR"</v>
      </c>
      <c r="Q118" t="str">
        <f t="shared" si="5"/>
        <v>06</v>
      </c>
      <c r="R118" t="str">
        <f t="shared" si="6"/>
        <v>00</v>
      </c>
      <c r="S118" s="1">
        <v>1000000000</v>
      </c>
      <c r="T118" s="1">
        <v>0</v>
      </c>
      <c r="U118" s="1">
        <v>1000000000</v>
      </c>
      <c r="V118" s="1">
        <v>820300000</v>
      </c>
      <c r="W118" s="1">
        <v>179700000</v>
      </c>
      <c r="X118" s="1">
        <v>715543332</v>
      </c>
      <c r="Y118" s="1">
        <v>71.55</v>
      </c>
      <c r="Z118" s="1">
        <v>714369999</v>
      </c>
      <c r="AA118" s="1">
        <v>71.44</v>
      </c>
      <c r="AB118" s="1">
        <v>284456668</v>
      </c>
      <c r="AC118" s="1">
        <v>386789999</v>
      </c>
    </row>
    <row r="119" spans="1:29" hidden="1" x14ac:dyDescent="0.35">
      <c r="A119">
        <v>2023</v>
      </c>
      <c r="B119">
        <v>100</v>
      </c>
      <c r="C119" t="str">
        <f t="shared" si="7"/>
        <v>6 SECRETARIA DE INFRAESTRUCTURA</v>
      </c>
      <c r="D119" t="str">
        <f>"06"</f>
        <v>06</v>
      </c>
      <c r="E119" t="s">
        <v>326</v>
      </c>
      <c r="F119" t="s">
        <v>329</v>
      </c>
      <c r="G119" s="2">
        <f t="shared" si="8"/>
        <v>2021130010184</v>
      </c>
      <c r="H119" t="str">
        <f>"138"</f>
        <v>138</v>
      </c>
      <c r="I119" t="s">
        <v>152</v>
      </c>
      <c r="J119" t="s">
        <v>26</v>
      </c>
      <c r="K119" t="s">
        <v>27</v>
      </c>
      <c r="L119" t="str">
        <f>+VLOOKUP(G119,Hoja2!$A:$B,2,FALSE)</f>
        <v>RECUPERACION Y APROVECHAMIENTO INTEGRAL DEL SISTEMA INTEGRAL DE CA?OS, LAGOS Y CIENAGAS DEL DISTRITO DE CARTAGENA DE INDIAS</v>
      </c>
      <c r="M119" t="str">
        <f t="shared" si="9"/>
        <v>2021130010184 RECUPERACION Y APROVECHAMIENTO INTEGRAL DEL SISTEMA INTEGRAL DE CA?OS, LAGOS Y CIENAGAS DEL DISTRITO DE CARTAGENA DE INDIAS</v>
      </c>
      <c r="N119" t="str">
        <f>+VLOOKUP(G119,Hoja1!$D:$G,2,FALSE)</f>
        <v>07. PILAR CARTAGENA RESILIENTE</v>
      </c>
      <c r="O119" t="str">
        <f>+VLOOKUP(G119,Hoja1!$D:$G,3,FALSE)</f>
        <v>7.3 LÍNEA ESTRATÉGICA DESARROLLO URBANO</v>
      </c>
      <c r="P119" t="str">
        <f>+VLOOKUP(G119,Hoja1!$D:$G,4,FALSE)</f>
        <v>7.3.5 INTEGRAL DE CAÑOS, LAGOS Y CIÉNAGAS DE CARTAGENA DE INDIAS</v>
      </c>
      <c r="Q119" t="str">
        <f t="shared" si="5"/>
        <v>06</v>
      </c>
      <c r="R119" t="str">
        <f t="shared" si="6"/>
        <v>00</v>
      </c>
      <c r="S119" s="1">
        <v>1000000000</v>
      </c>
      <c r="T119" s="1">
        <v>1127948191</v>
      </c>
      <c r="U119" s="1">
        <v>2127948191</v>
      </c>
      <c r="V119" s="1">
        <v>0</v>
      </c>
      <c r="W119" s="1">
        <v>2127948191</v>
      </c>
      <c r="X119" s="1">
        <v>0</v>
      </c>
      <c r="Y119" s="1">
        <v>0</v>
      </c>
      <c r="Z119" s="1">
        <v>0</v>
      </c>
      <c r="AA119" s="1">
        <v>0</v>
      </c>
      <c r="AB119" s="1">
        <v>2127948191</v>
      </c>
      <c r="AC119" s="1">
        <v>0</v>
      </c>
    </row>
    <row r="120" spans="1:29" x14ac:dyDescent="0.35">
      <c r="A120">
        <v>2023</v>
      </c>
      <c r="B120">
        <v>100</v>
      </c>
      <c r="C120" t="str">
        <f t="shared" si="7"/>
        <v>7 SECRETARIA DE EDUCACION</v>
      </c>
      <c r="D120" t="str">
        <f>"07"</f>
        <v>07</v>
      </c>
      <c r="E120" t="s">
        <v>347</v>
      </c>
      <c r="F120" t="s">
        <v>376</v>
      </c>
      <c r="G120" s="2">
        <f t="shared" si="8"/>
        <v>2020130010136</v>
      </c>
      <c r="H120" t="str">
        <f t="shared" ref="H120:H126" si="11">"001"</f>
        <v>001</v>
      </c>
      <c r="I120" t="s">
        <v>49</v>
      </c>
      <c r="J120" t="s">
        <v>26</v>
      </c>
      <c r="K120" t="s">
        <v>27</v>
      </c>
      <c r="L120" t="str">
        <f>+VLOOKUP(G120,Hoja2!$A:$B,2,FALSE)</f>
        <v>IMPLEMENTACION DE LA ESTRATEGIA UNICOS E INAGOTABLES ACOGIDA - ATENCION A JOVENES Y ADULTOS EN EL DISTRITO DE  CARTAGENA DE INDIAS</v>
      </c>
      <c r="M120" t="str">
        <f t="shared" si="9"/>
        <v>2020130010136 IMPLEMENTACION DE LA ESTRATEGIA UNICOS E INAGOTABLES ACOGIDA - ATENCION A JOVENES Y ADULTOS EN EL DISTRITO DE  CARTAGENA DE INDIAS</v>
      </c>
      <c r="N120" t="str">
        <f>+VLOOKUP(G120,Hoja1!$D:$G,2,FALSE)</f>
        <v>08. PILAR CARTAGENA INCLUYENTE</v>
      </c>
      <c r="O120" t="str">
        <f>+VLOOKUP(G120,Hoja1!$D:$G,3,FALSE)</f>
        <v>8.2 LÍNEA ESTRATEGICA DE EDUCACION: CULTURA DE LA FORMACION "CON LA EDUCACION PARA TODOS Y TODAS SALVAMOS JUNTOS A CARTAGENA"</v>
      </c>
      <c r="P120" t="str">
        <f>+VLOOKUP(G120,Hoja1!$D:$G,4,FALSE)</f>
        <v>8.2.1 PROGRAMA: ACOGIDA “ATENCIÓN A POBLACIONES Y ESTRATEGIAS DE ACCESO Y PERMANENCIA”</v>
      </c>
      <c r="Q120" t="str">
        <f t="shared" si="5"/>
        <v>06</v>
      </c>
      <c r="R120" t="str">
        <f t="shared" si="6"/>
        <v>00</v>
      </c>
      <c r="S120" s="1">
        <v>1000000000</v>
      </c>
      <c r="T120" s="1">
        <v>-191340874</v>
      </c>
      <c r="U120" s="1">
        <v>808659126</v>
      </c>
      <c r="V120" s="1">
        <v>808659126</v>
      </c>
      <c r="W120" s="1">
        <v>0</v>
      </c>
      <c r="X120" s="1">
        <v>803919286.5</v>
      </c>
      <c r="Y120" s="1">
        <v>99.41</v>
      </c>
      <c r="Z120" s="1">
        <v>803919286.5</v>
      </c>
      <c r="AA120" s="1">
        <v>99.41</v>
      </c>
      <c r="AB120" s="1">
        <v>4739839.5</v>
      </c>
      <c r="AC120" s="1">
        <v>801145818.5</v>
      </c>
    </row>
    <row r="121" spans="1:29" x14ac:dyDescent="0.35">
      <c r="A121">
        <v>2023</v>
      </c>
      <c r="B121">
        <v>100</v>
      </c>
      <c r="C121" t="str">
        <f t="shared" si="7"/>
        <v>7 SECRETARIA DE EDUCACION</v>
      </c>
      <c r="D121" t="str">
        <f>"07"</f>
        <v>07</v>
      </c>
      <c r="E121" t="s">
        <v>347</v>
      </c>
      <c r="F121" t="s">
        <v>393</v>
      </c>
      <c r="G121" s="2">
        <f t="shared" si="8"/>
        <v>2021130010277</v>
      </c>
      <c r="H121" t="str">
        <f t="shared" si="11"/>
        <v>001</v>
      </c>
      <c r="I121" t="s">
        <v>49</v>
      </c>
      <c r="J121" t="s">
        <v>26</v>
      </c>
      <c r="K121" t="s">
        <v>27</v>
      </c>
      <c r="L121" t="str">
        <f>+VLOOKUP(G121,Hoja2!$A:$B,2,FALSE)</f>
        <v>IMPLEMENTACION DE LA ESTRATEGIA ESCUELA DINAMICA: YO TAMBIEN LLEGO, ATENCION A POBLACION CON EXTRAEDAD EN EL DISTRITO DE  CARTAGENA DE INDIAS</v>
      </c>
      <c r="M121" t="str">
        <f t="shared" si="9"/>
        <v>2021130010277 IMPLEMENTACION DE LA ESTRATEGIA ESCUELA DINAMICA: YO TAMBIEN LLEGO, ATENCION A POBLACION CON EXTRAEDAD EN EL DISTRITO DE  CARTAGENA DE INDIAS</v>
      </c>
      <c r="N121" t="str">
        <f>+VLOOKUP(G121,Hoja1!$D:$G,2,FALSE)</f>
        <v>08. PILAR CARTAGENA INCLUYENTE</v>
      </c>
      <c r="O121" t="str">
        <f>+VLOOKUP(G121,Hoja1!$D:$G,3,FALSE)</f>
        <v>8.2 LÍNEA ESTRATEGICA DE EDUCACION: CULTURA DE LA FORMACION "CON LA EDUCACION PARA TODOS Y TODAS SALVAMOS JUNTOS A CARTAGENA"</v>
      </c>
      <c r="P121" t="str">
        <f>+VLOOKUP(G121,Hoja1!$D:$G,4,FALSE)</f>
        <v>8.2.1 PROGRAMA: ACOGIDA “ATENCIÓN A POBLACIONES Y ESTRATEGIAS DE ACCESO Y PERMANENCIA”</v>
      </c>
      <c r="Q121" t="str">
        <f t="shared" si="5"/>
        <v>06</v>
      </c>
      <c r="R121" t="str">
        <f t="shared" si="6"/>
        <v>00</v>
      </c>
      <c r="S121" s="1">
        <v>1000000000</v>
      </c>
      <c r="T121" s="1">
        <v>-11065469</v>
      </c>
      <c r="U121" s="1">
        <v>988934531</v>
      </c>
      <c r="V121" s="1">
        <v>988934531</v>
      </c>
      <c r="W121" s="1">
        <v>0</v>
      </c>
      <c r="X121" s="1">
        <v>963884899</v>
      </c>
      <c r="Y121" s="1">
        <v>97.47</v>
      </c>
      <c r="Z121" s="1">
        <v>963884899</v>
      </c>
      <c r="AA121" s="1">
        <v>97.47</v>
      </c>
      <c r="AB121" s="1">
        <v>25049632</v>
      </c>
      <c r="AC121" s="1">
        <v>962172136</v>
      </c>
    </row>
    <row r="122" spans="1:29" x14ac:dyDescent="0.35">
      <c r="A122">
        <v>2023</v>
      </c>
      <c r="B122">
        <v>100</v>
      </c>
      <c r="C122" t="str">
        <f t="shared" si="7"/>
        <v>7 SECRETARIA DE EDUCACION</v>
      </c>
      <c r="D122" t="str">
        <f>"07"</f>
        <v>07</v>
      </c>
      <c r="E122" t="s">
        <v>347</v>
      </c>
      <c r="F122" t="s">
        <v>399</v>
      </c>
      <c r="G122" s="2">
        <f t="shared" si="8"/>
        <v>2020130010165</v>
      </c>
      <c r="H122" t="str">
        <f t="shared" si="11"/>
        <v>001</v>
      </c>
      <c r="I122" t="s">
        <v>49</v>
      </c>
      <c r="J122" t="s">
        <v>26</v>
      </c>
      <c r="K122" t="s">
        <v>27</v>
      </c>
      <c r="L122" t="str">
        <f>+VLOOKUP(G122,Hoja2!$A:$B,2,FALSE)</f>
        <v>MEJORAMIENTO DEL BIENESTAR Y PROTECCION DE LOS FUNCIONARIOS DE LA SECRETARIA DE EDUCACION DISTRITAL  PARA CONTRIBUIR A UNA MEJOR CALIDAD DE VIDA EN EL DISTRITO DE  CARTAGENA DE INDIAS</v>
      </c>
      <c r="M122" t="str">
        <f t="shared" si="9"/>
        <v>2020130010165 MEJORAMIENTO DEL BIENESTAR Y PROTECCION DE LOS FUNCIONARIOS DE LA SECRETARIA DE EDUCACION DISTRITAL  PARA CONTRIBUIR A UNA MEJOR CALIDAD DE VIDA EN EL DISTRITO DE  CARTAGENA DE INDIAS</v>
      </c>
      <c r="N122" t="str">
        <f>+VLOOKUP(G122,Hoja1!$D:$G,2,FALSE)</f>
        <v>08. PILAR CARTAGENA INCLUYENTE</v>
      </c>
      <c r="O122" t="str">
        <f>+VLOOKUP(G122,Hoja1!$D:$G,3,FALSE)</f>
        <v>8.2 LÍNEA ESTRATEGICA DE EDUCACION: CULTURA DE LA FORMACION "CON LA EDUCACION PARA TODOS Y TODAS SALVAMOS JUNTOS A CARTAGENA"</v>
      </c>
      <c r="P122" t="str">
        <f>+VLOOKUP(G122,Hoja1!$D:$G,4,FALSE)</f>
        <v>8.2.8 PROGRAMA: MOVILIZACIÓN  “POR UNA GESTIÓN EDUCATIVA TRANSPARENTE, PARTICIPATIVA Y EFICIENTE”</v>
      </c>
      <c r="Q122" t="str">
        <f t="shared" si="5"/>
        <v>06</v>
      </c>
      <c r="R122" t="str">
        <f t="shared" si="6"/>
        <v>00</v>
      </c>
      <c r="S122" s="1">
        <v>1000000000</v>
      </c>
      <c r="T122" s="1">
        <v>650000000</v>
      </c>
      <c r="U122" s="1">
        <v>1650000000</v>
      </c>
      <c r="V122" s="1">
        <v>1650000000</v>
      </c>
      <c r="W122" s="1">
        <v>0</v>
      </c>
      <c r="X122" s="1">
        <v>1527498927.3</v>
      </c>
      <c r="Y122" s="1">
        <v>92.58</v>
      </c>
      <c r="Z122" s="1">
        <v>1189240655.0999999</v>
      </c>
      <c r="AA122" s="1">
        <v>72.08</v>
      </c>
      <c r="AB122" s="1">
        <v>122501072.7</v>
      </c>
      <c r="AC122" s="1">
        <v>1189240655.0999999</v>
      </c>
    </row>
    <row r="123" spans="1:29" hidden="1" x14ac:dyDescent="0.35">
      <c r="A123">
        <v>2023</v>
      </c>
      <c r="B123">
        <v>100</v>
      </c>
      <c r="C123" t="str">
        <f t="shared" si="7"/>
        <v>8 SECRETARIA DE PARTICIPACION Y DESARROLLO SOCIAL</v>
      </c>
      <c r="D123" t="str">
        <f>"08"</f>
        <v>08</v>
      </c>
      <c r="E123" t="s">
        <v>420</v>
      </c>
      <c r="F123" t="s">
        <v>433</v>
      </c>
      <c r="G123" s="2">
        <f t="shared" si="8"/>
        <v>2020130010119</v>
      </c>
      <c r="H123" t="str">
        <f t="shared" si="11"/>
        <v>001</v>
      </c>
      <c r="I123" t="s">
        <v>49</v>
      </c>
      <c r="J123" t="s">
        <v>26</v>
      </c>
      <c r="K123" t="s">
        <v>27</v>
      </c>
      <c r="L123" t="str">
        <f>+VLOOKUP(G123,Hoja2!$A:$B,2,FALSE)</f>
        <v>COMPROMISO CON LA SALVACION DE  NUESTRA PRIMERA INFANCIA EN EL DISTRITO DE  CARTAGENA DE INDIAS</v>
      </c>
      <c r="M123" t="str">
        <f t="shared" si="9"/>
        <v>2020130010119 COMPROMISO CON LA SALVACION DE  NUESTRA PRIMERA INFANCIA EN EL DISTRITO DE  CARTAGENA DE INDIAS</v>
      </c>
      <c r="N123" t="str">
        <f>+VLOOKUP(G123,Hoja1!$D:$G,2,FALSE)</f>
        <v>11. EJE TRANSVERSAL: CARTAGENA CON ATENCION Y GARANTIA DE DERECHOS A POBLACION DIFERENCIAL.</v>
      </c>
      <c r="O123" t="str">
        <f>+VLOOKUP(G123,Hoja1!$D:$G,3,FALSE)</f>
        <v>11.3 LÍNEA ESTRATÉGICA: INCLUSIÓN Y OPORTUNIDAD PARA NIÑOS, NIÑAS Y ADOLESCENTES Y FAMILIAS.</v>
      </c>
      <c r="P123" t="str">
        <f>+VLOOKUP(G123,Hoja1!$D:$G,4,FALSE)</f>
        <v>11.3.1 PROGRAMA: COMPROMETIDOS CON LA SALVACIÓN DE NUESTRA PRIMERA INFANCIA</v>
      </c>
      <c r="Q123" t="str">
        <f t="shared" si="5"/>
        <v>06</v>
      </c>
      <c r="R123" t="str">
        <f t="shared" si="6"/>
        <v>00</v>
      </c>
      <c r="S123" s="1">
        <v>1000000000</v>
      </c>
      <c r="T123" s="1">
        <v>370500000</v>
      </c>
      <c r="U123" s="1">
        <v>1370500000</v>
      </c>
      <c r="V123" s="1">
        <v>1306561191.95</v>
      </c>
      <c r="W123" s="1">
        <v>63938808.049999997</v>
      </c>
      <c r="X123" s="1">
        <v>1211625594.5999999</v>
      </c>
      <c r="Y123" s="1">
        <v>88.41</v>
      </c>
      <c r="Z123" s="1">
        <v>1092203027.95</v>
      </c>
      <c r="AA123" s="1">
        <v>79.69</v>
      </c>
      <c r="AB123" s="1">
        <v>158874405.40000001</v>
      </c>
      <c r="AC123" s="1">
        <v>456824310.94999999</v>
      </c>
    </row>
    <row r="124" spans="1:29" hidden="1" x14ac:dyDescent="0.35">
      <c r="A124">
        <v>2023</v>
      </c>
      <c r="B124">
        <v>100</v>
      </c>
      <c r="C124" t="str">
        <f t="shared" si="7"/>
        <v>21 ESTABLECIMIENTO PUBLICO AMBIENTAL-EPA</v>
      </c>
      <c r="D124" t="str">
        <f>"21"</f>
        <v>21</v>
      </c>
      <c r="E124" t="s">
        <v>790</v>
      </c>
      <c r="F124" t="s">
        <v>799</v>
      </c>
      <c r="G124" s="2">
        <f t="shared" si="8"/>
        <v>2021130010191</v>
      </c>
      <c r="H124" t="str">
        <f t="shared" si="11"/>
        <v>001</v>
      </c>
      <c r="I124" t="s">
        <v>49</v>
      </c>
      <c r="J124" t="s">
        <v>26</v>
      </c>
      <c r="K124" t="s">
        <v>27</v>
      </c>
      <c r="L124" t="str">
        <f>+VLOOKUP(G124,Hoja2!$A:$B,2,FALSE)</f>
        <v>IMPLEMENTACION DE UN SISTEMA DE ARBOLADO URBANO EN LA CIUDAD DE  CARTAGENA DE INDIAS</v>
      </c>
      <c r="M124" t="str">
        <f t="shared" si="9"/>
        <v>2021130010191 IMPLEMENTACION DE UN SISTEMA DE ARBOLADO URBANO EN LA CIUDAD DE  CARTAGENA DE INDIAS</v>
      </c>
      <c r="N124" t="str">
        <f>+VLOOKUP(G124,Hoja1!$D:$G,2,FALSE)</f>
        <v>07. PILAR CARTAGENA RESILIENTE</v>
      </c>
      <c r="O124" t="str">
        <f>+VLOOKUP(G124,Hoja1!$D:$G,3,FALSE)</f>
        <v>7.1 LÍNEA ESTRATÉGICA: “SALVEMOS JUNTOS NUESTRO PATRIMONIO NATURAL”</v>
      </c>
      <c r="P124" t="str">
        <f>+VLOOKUP(G124,Hoja1!$D:$G,4,FALSE)</f>
        <v>7.1.1 RECUPERAR Y RESTAURAR NUESTRAS ÁREAS NATURALES (BOSQUES Y BIODIVERSIDAD Y SERVICIOS ECO SISTÉMICOS)</v>
      </c>
      <c r="Q124" t="str">
        <f t="shared" si="5"/>
        <v>06</v>
      </c>
      <c r="R124" t="str">
        <f t="shared" si="6"/>
        <v>00</v>
      </c>
      <c r="S124" s="1">
        <v>1000000000</v>
      </c>
      <c r="T124" s="1">
        <v>0</v>
      </c>
      <c r="U124" s="1">
        <v>1000000000</v>
      </c>
      <c r="V124" s="1">
        <v>1000000000</v>
      </c>
      <c r="W124" s="1">
        <v>0</v>
      </c>
      <c r="X124" s="1">
        <v>1000000000</v>
      </c>
      <c r="Y124" s="1">
        <v>100</v>
      </c>
      <c r="Z124" s="1">
        <v>1000000000</v>
      </c>
      <c r="AA124" s="1">
        <v>100</v>
      </c>
      <c r="AB124" s="1">
        <v>0</v>
      </c>
      <c r="AC124" s="1">
        <v>1000000000</v>
      </c>
    </row>
    <row r="125" spans="1:29" hidden="1" x14ac:dyDescent="0.35">
      <c r="A125">
        <v>2023</v>
      </c>
      <c r="B125">
        <v>100</v>
      </c>
      <c r="C125" t="str">
        <f t="shared" si="7"/>
        <v>21 ESTABLECIMIENTO PUBLICO AMBIENTAL-EPA</v>
      </c>
      <c r="D125" t="str">
        <f>"21"</f>
        <v>21</v>
      </c>
      <c r="E125" t="s">
        <v>790</v>
      </c>
      <c r="F125" t="s">
        <v>44</v>
      </c>
      <c r="G125" s="2">
        <f t="shared" si="8"/>
        <v>2021130010197</v>
      </c>
      <c r="H125" t="str">
        <f t="shared" si="11"/>
        <v>001</v>
      </c>
      <c r="I125" t="s">
        <v>49</v>
      </c>
      <c r="J125" t="s">
        <v>26</v>
      </c>
      <c r="K125" t="s">
        <v>27</v>
      </c>
      <c r="L125" t="str">
        <f>+VLOOKUP(G125,Hoja2!$A:$B,2,FALSE)</f>
        <v>RECUPERACION DE AREAS AMBIENTALMENTE DEGRADADAS  CARTAGENA DE INDIAS</v>
      </c>
      <c r="M125" t="str">
        <f t="shared" si="9"/>
        <v>2021130010197 RECUPERACION DE AREAS AMBIENTALMENTE DEGRADADAS  CARTAGENA DE INDIAS</v>
      </c>
      <c r="N125" t="str">
        <f>+VLOOKUP(G125,Hoja1!$D:$G,2,FALSE)</f>
        <v>07. PILAR CARTAGENA RESILIENTE</v>
      </c>
      <c r="O125" t="str">
        <f>+VLOOKUP(G125,Hoja1!$D:$G,3,FALSE)</f>
        <v>7.1 LÍNEA ESTRATÉGICA: “SALVEMOS JUNTOS NUESTRO PATRIMONIO NATURAL”</v>
      </c>
      <c r="P125" t="str">
        <f>+VLOOKUP(G125,Hoja1!$D:$G,4,FALSE)</f>
        <v>7.1.1 RECUPERAR Y RESTAURAR NUESTRAS ÁREAS NATURALES (BOSQUES Y BIODIVERSIDAD Y SERVICIOS ECO SISTÉMICOS)</v>
      </c>
      <c r="Q125" t="str">
        <f t="shared" si="5"/>
        <v>06</v>
      </c>
      <c r="R125" t="str">
        <f t="shared" si="6"/>
        <v>00</v>
      </c>
      <c r="S125" s="1">
        <v>1000000000</v>
      </c>
      <c r="T125" s="1">
        <v>0</v>
      </c>
      <c r="U125" s="1">
        <v>1000000000</v>
      </c>
      <c r="V125" s="1">
        <v>1000000000</v>
      </c>
      <c r="W125" s="1">
        <v>0</v>
      </c>
      <c r="X125" s="1">
        <v>1000000000</v>
      </c>
      <c r="Y125" s="1">
        <v>100</v>
      </c>
      <c r="Z125" s="1">
        <v>1000000000</v>
      </c>
      <c r="AA125" s="1">
        <v>100</v>
      </c>
      <c r="AB125" s="1">
        <v>0</v>
      </c>
      <c r="AC125" s="1">
        <v>1000000000</v>
      </c>
    </row>
    <row r="126" spans="1:29" hidden="1" x14ac:dyDescent="0.35">
      <c r="A126">
        <v>2023</v>
      </c>
      <c r="B126">
        <v>100</v>
      </c>
      <c r="C126" t="str">
        <f t="shared" si="7"/>
        <v>9 SECRETARIA DE PLANEACION</v>
      </c>
      <c r="D126" t="str">
        <f>"09"</f>
        <v>09</v>
      </c>
      <c r="E126" t="s">
        <v>498</v>
      </c>
      <c r="F126" t="s">
        <v>506</v>
      </c>
      <c r="G126" s="2">
        <f t="shared" si="8"/>
        <v>2021130010262</v>
      </c>
      <c r="H126" t="str">
        <f t="shared" si="11"/>
        <v>001</v>
      </c>
      <c r="I126" t="s">
        <v>49</v>
      </c>
      <c r="J126" t="s">
        <v>26</v>
      </c>
      <c r="K126" t="s">
        <v>27</v>
      </c>
      <c r="L126" t="str">
        <f>+VLOOKUP(G126,Hoja2!$A:$B,2,FALSE)</f>
        <v>Fortalecimiento a la reglamentacion urbanistica del ordenamiento territorial y estrategias de planeacion para planes parciales en el distrito de  Cartagena de Indias</v>
      </c>
      <c r="M126" t="str">
        <f t="shared" si="9"/>
        <v>2021130010262 Fortalecimiento a la reglamentacion urbanistica del ordenamiento territorial y estrategias de planeacion para planes parciales en el distrito de  Cartagena de Indias</v>
      </c>
      <c r="N126" t="str">
        <f>+VLOOKUP(G126,Hoja1!$D:$G,2,FALSE)</f>
        <v>07. PILAR CARTAGENA RESILIENTE</v>
      </c>
      <c r="O126" t="str">
        <f>+VLOOKUP(G126,Hoja1!$D:$G,3,FALSE)</f>
        <v>7.7 LÍNEA ESTRATÉGICA INSTRUMENTOS DE ORDENAMIENTO TERRITORIAL.</v>
      </c>
      <c r="P126" t="str">
        <f>+VLOOKUP(G126,Hoja1!$D:$G,4,FALSE)</f>
        <v>7.7.1 PLAN DE ORDENAMIENTO TERRITORIAL Y ESPECIAL DE MANEJO DE PATRIMONIO.</v>
      </c>
      <c r="Q126" t="str">
        <f t="shared" si="5"/>
        <v>06</v>
      </c>
      <c r="R126" t="str">
        <f t="shared" si="6"/>
        <v>00</v>
      </c>
      <c r="S126" s="1">
        <v>991051975</v>
      </c>
      <c r="T126" s="1">
        <v>509626667</v>
      </c>
      <c r="U126" s="1">
        <v>1500678642</v>
      </c>
      <c r="V126" s="1">
        <v>1403318000</v>
      </c>
      <c r="W126" s="1">
        <v>97360642</v>
      </c>
      <c r="X126" s="1">
        <v>1272769333</v>
      </c>
      <c r="Y126" s="1">
        <v>84.81</v>
      </c>
      <c r="Z126" s="1">
        <v>1060891333</v>
      </c>
      <c r="AA126" s="1">
        <v>70.69</v>
      </c>
      <c r="AB126" s="1">
        <v>227909309</v>
      </c>
      <c r="AC126" s="1">
        <v>1045188000</v>
      </c>
    </row>
    <row r="127" spans="1:29" hidden="1" x14ac:dyDescent="0.35">
      <c r="A127">
        <v>2023</v>
      </c>
      <c r="B127">
        <v>100</v>
      </c>
      <c r="C127" t="str">
        <f t="shared" si="7"/>
        <v>9 SECRETARIA DE PLANEACION</v>
      </c>
      <c r="D127" t="str">
        <f>"09"</f>
        <v>09</v>
      </c>
      <c r="E127" t="s">
        <v>498</v>
      </c>
      <c r="F127" t="s">
        <v>522</v>
      </c>
      <c r="G127" s="2">
        <f t="shared" si="8"/>
        <v>2021130010257</v>
      </c>
      <c r="H127" t="str">
        <f>"070"</f>
        <v>070</v>
      </c>
      <c r="I127" t="s">
        <v>83</v>
      </c>
      <c r="J127" t="s">
        <v>26</v>
      </c>
      <c r="K127" t="s">
        <v>27</v>
      </c>
      <c r="L127" t="str">
        <f>+VLOOKUP(G127,Hoja2!$A:$B,2,FALSE)</f>
        <v>Modernizacion del Sistema Distrital de Planeacion en  Cartagena de Indias</v>
      </c>
      <c r="M127" t="str">
        <f t="shared" si="9"/>
        <v>2021130010257 Modernizacion del Sistema Distrital de Planeacion en  Cartagena de Indias</v>
      </c>
      <c r="N127" t="str">
        <f>+VLOOKUP(G127,Hoja1!$D:$G,2,FALSE)</f>
        <v>10. PILAR: CARTAGENA TRANSPARENTE</v>
      </c>
      <c r="O127" t="str">
        <f>+VLOOKUP(G127,Hoja1!$D:$G,3,FALSE)</f>
        <v>10.7 LÍNEA ESTRATÉGICA: PARTICIPACIÓN Y DESCENTRALIZACIÓN</v>
      </c>
      <c r="P127" t="str">
        <f>+VLOOKUP(G127,Hoja1!$D:$G,4,FALSE)</f>
        <v xml:space="preserve">10.7.2 PROGRAMA: MODERNIZACIÓN DEL SISTEMA DISTRITAL DE PLANEACIÓN Y DESCENTRALIZACIÓN  </v>
      </c>
      <c r="Q127" t="str">
        <f t="shared" si="5"/>
        <v>06</v>
      </c>
      <c r="R127" t="str">
        <f t="shared" si="6"/>
        <v>00</v>
      </c>
      <c r="S127" s="1">
        <v>965852079</v>
      </c>
      <c r="T127" s="1">
        <v>0</v>
      </c>
      <c r="U127" s="1">
        <v>965852079</v>
      </c>
      <c r="V127" s="1">
        <v>902511178</v>
      </c>
      <c r="W127" s="1">
        <v>63340901</v>
      </c>
      <c r="X127" s="1">
        <v>769397843</v>
      </c>
      <c r="Y127" s="1">
        <v>79.66</v>
      </c>
      <c r="Z127" s="1">
        <v>769397843</v>
      </c>
      <c r="AA127" s="1">
        <v>79.66</v>
      </c>
      <c r="AB127" s="1">
        <v>196454236</v>
      </c>
      <c r="AC127" s="1">
        <v>762597843</v>
      </c>
    </row>
    <row r="128" spans="1:29" x14ac:dyDescent="0.35">
      <c r="A128">
        <v>2023</v>
      </c>
      <c r="B128">
        <v>100</v>
      </c>
      <c r="C128" t="str">
        <f t="shared" si="7"/>
        <v>7 SECRETARIA DE EDUCACION</v>
      </c>
      <c r="D128" t="str">
        <f>"07"</f>
        <v>07</v>
      </c>
      <c r="E128" t="s">
        <v>347</v>
      </c>
      <c r="F128" t="s">
        <v>370</v>
      </c>
      <c r="G128" s="2">
        <f t="shared" si="8"/>
        <v>2020130010057</v>
      </c>
      <c r="H128" t="str">
        <f>"081"</f>
        <v>081</v>
      </c>
      <c r="I128" t="s">
        <v>361</v>
      </c>
      <c r="J128" t="s">
        <v>26</v>
      </c>
      <c r="K128" t="s">
        <v>27</v>
      </c>
      <c r="L128" t="str">
        <f>+VLOOKUP(G128,Hoja2!$A:$B,2,FALSE)</f>
        <v>OPTIMIZACION DE LA OPERACION DE LAS INSTITUCIONES EDUCATIVAS OFICIALES DEL DISTRITO DE   CARTAGENA DE INDIAS</v>
      </c>
      <c r="M128" t="str">
        <f t="shared" si="9"/>
        <v>2020130010057 OPTIMIZACION DE LA OPERACION DE LAS INSTITUCIONES EDUCATIVAS OFICIALES DEL DISTRITO DE   CARTAGENA DE INDIAS</v>
      </c>
      <c r="N128" t="str">
        <f>+VLOOKUP(G128,Hoja1!$D:$G,2,FALSE)</f>
        <v>08. PILAR CARTAGENA INCLUYENTE</v>
      </c>
      <c r="O128" t="str">
        <f>+VLOOKUP(G128,Hoja1!$D:$G,3,FALSE)</f>
        <v>8.2 LÍNEA ESTRATEGICA DE EDUCACION: CULTURA DE LA FORMACION "CON LA EDUCACION PARA TODOS Y TODAS SALVAMOS JUNTOS A CARTAGENA"</v>
      </c>
      <c r="P128" t="str">
        <f>+VLOOKUP(G128,Hoja1!$D:$G,4,FALSE)</f>
        <v>8.2.1 PROGRAMA: ACOGIDA “ATENCIÓN A POBLACIONES Y ESTRATEGIAS DE ACCESO Y PERMANENCIA”</v>
      </c>
      <c r="Q128" t="str">
        <f t="shared" si="5"/>
        <v>06</v>
      </c>
      <c r="R128" t="str">
        <f t="shared" si="6"/>
        <v>00</v>
      </c>
      <c r="S128" s="1">
        <v>948413934</v>
      </c>
      <c r="T128" s="1">
        <v>-200000000</v>
      </c>
      <c r="U128" s="1">
        <v>748413934</v>
      </c>
      <c r="V128" s="1">
        <v>102213389</v>
      </c>
      <c r="W128" s="1">
        <v>646200545</v>
      </c>
      <c r="X128" s="1">
        <v>102213389</v>
      </c>
      <c r="Y128" s="1">
        <v>13.66</v>
      </c>
      <c r="Z128" s="1">
        <v>102213389</v>
      </c>
      <c r="AA128" s="1">
        <v>13.66</v>
      </c>
      <c r="AB128" s="1">
        <v>646200545</v>
      </c>
      <c r="AC128" s="1">
        <v>102213389</v>
      </c>
    </row>
    <row r="129" spans="1:29" x14ac:dyDescent="0.35">
      <c r="A129">
        <v>2023</v>
      </c>
      <c r="B129">
        <v>100</v>
      </c>
      <c r="C129" t="str">
        <f t="shared" si="7"/>
        <v>7 SECRETARIA DE EDUCACION</v>
      </c>
      <c r="D129" t="str">
        <f>"07"</f>
        <v>07</v>
      </c>
      <c r="E129" t="s">
        <v>347</v>
      </c>
      <c r="F129" t="s">
        <v>358</v>
      </c>
      <c r="G129" s="2">
        <f t="shared" si="8"/>
        <v>2021130010224</v>
      </c>
      <c r="H129" t="str">
        <f>"001"</f>
        <v>001</v>
      </c>
      <c r="I129" t="s">
        <v>49</v>
      </c>
      <c r="J129" t="s">
        <v>26</v>
      </c>
      <c r="K129" t="s">
        <v>27</v>
      </c>
      <c r="L129" t="str">
        <f>+VLOOKUP(G129,Hoja2!$A:$B,2,FALSE)</f>
        <v>FORTALECIMIENTO DE LA EDUCACION INTEGRAL DESDE LA PARTICIPACION, DEMOCRACIA Y AUTONOMIA  EN LAS INSTITUCIONES EDUCATIVAS OFICIALES DEL DISTRITO DE CARTAGENA?</v>
      </c>
      <c r="M129" t="str">
        <f t="shared" si="9"/>
        <v>2021130010224 FORTALECIMIENTO DE LA EDUCACION INTEGRAL DESDE LA PARTICIPACION, DEMOCRACIA Y AUTONOMIA  EN LAS INSTITUCIONES EDUCATIVAS OFICIALES DEL DISTRITO DE CARTAGENA?</v>
      </c>
      <c r="N129" t="str">
        <f>+VLOOKUP(G129,Hoja1!$D:$G,2,FALSE)</f>
        <v>08. PILAR CARTAGENA INCLUYENTE</v>
      </c>
      <c r="O129" t="str">
        <f>+VLOOKUP(G129,Hoja1!$D:$G,3,FALSE)</f>
        <v>8.2 LÍNEA ESTRATEGICA DE EDUCACION: CULTURA DE LA FORMACION "CON LA EDUCACION PARA TODOS Y TODAS SALVAMOS JUNTOS A CARTAGENA"</v>
      </c>
      <c r="P129" t="str">
        <f>+VLOOKUP(G129,Hoja1!$D:$G,4,FALSE)</f>
        <v>8.2.5 PARTICIPACIÓN, DEMOCRACIA Y AUTONOMÍA</v>
      </c>
      <c r="Q129" t="str">
        <f t="shared" si="5"/>
        <v>06</v>
      </c>
      <c r="R129" t="str">
        <f t="shared" si="6"/>
        <v>00</v>
      </c>
      <c r="S129" s="1">
        <v>945693727</v>
      </c>
      <c r="T129" s="1">
        <v>326863230.91000003</v>
      </c>
      <c r="U129" s="1">
        <v>1272556957.9100001</v>
      </c>
      <c r="V129" s="1">
        <v>1256612608</v>
      </c>
      <c r="W129" s="1">
        <v>15944349.91</v>
      </c>
      <c r="X129" s="1">
        <v>1237575808</v>
      </c>
      <c r="Y129" s="1">
        <v>97.25</v>
      </c>
      <c r="Z129" s="1">
        <v>1198924608</v>
      </c>
      <c r="AA129" s="1">
        <v>94.21</v>
      </c>
      <c r="AB129" s="1">
        <v>34981149.909999996</v>
      </c>
      <c r="AC129" s="1">
        <v>1198924608</v>
      </c>
    </row>
    <row r="130" spans="1:29" hidden="1" x14ac:dyDescent="0.35">
      <c r="A130">
        <v>2023</v>
      </c>
      <c r="B130">
        <v>100</v>
      </c>
      <c r="C130" t="str">
        <f t="shared" si="7"/>
        <v>2 SECRETARIA DEL INTERIOR Y CONVIVENCIA CIUDADANAL</v>
      </c>
      <c r="D130" t="str">
        <f>"02"</f>
        <v>02</v>
      </c>
      <c r="E130" t="s">
        <v>110</v>
      </c>
      <c r="F130" t="s">
        <v>111</v>
      </c>
      <c r="G130" s="2">
        <f t="shared" si="8"/>
        <v>2020130010061</v>
      </c>
      <c r="H130" t="str">
        <f>"001"</f>
        <v>001</v>
      </c>
      <c r="I130" t="s">
        <v>49</v>
      </c>
      <c r="J130" t="s">
        <v>26</v>
      </c>
      <c r="K130" t="s">
        <v>27</v>
      </c>
      <c r="L130" t="str">
        <f>+VLOOKUP(G130,Hoja2!$A:$B,2,FALSE)</f>
        <v>ASISTENCIA ATENCION Y REPARACION INTEGRAL A LAS VICTIMAS DEL CONFLICTO ARMADO EN EL DISTRITO DE   CARTAGENA DE INDIAS</v>
      </c>
      <c r="M130" t="str">
        <f t="shared" si="9"/>
        <v>2020130010061 ASISTENCIA ATENCION Y REPARACION INTEGRAL A LAS VICTIMAS DEL CONFLICTO ARMADO EN EL DISTRITO DE   CARTAGENA DE INDIAS</v>
      </c>
      <c r="N130" t="str">
        <f>+VLOOKUP(G130,Hoja1!$D:$G,2,FALSE)</f>
        <v>10. PILAR: CARTAGENA TRANSPARENTE</v>
      </c>
      <c r="O130" t="str">
        <f>+VLOOKUP(G130,Hoja1!$D:$G,3,FALSE)</f>
        <v>10.5 LÍNEA ESTRATÉGICA: ATENCIÓN Y REPARACIÓN A VICTIMAS PARA LA CONSTRUCCIÓN DE LA PAZ TERRITORIAL</v>
      </c>
      <c r="P130" t="str">
        <f>+VLOOKUP(G130,Hoja1!$D:$G,4,FALSE)</f>
        <v>10.5.1 PROGRAMA: ATENCIÓN, ASISTENCIA Y REPARACIÓN INTEGRAL A LAS VÍCTIMAS</v>
      </c>
      <c r="Q130" t="str">
        <f t="shared" ref="Q130:Q193" si="12">"06"</f>
        <v>06</v>
      </c>
      <c r="R130" t="str">
        <f t="shared" ref="R130:R193" si="13">"00"</f>
        <v>00</v>
      </c>
      <c r="S130" s="1">
        <v>900000000</v>
      </c>
      <c r="T130" s="1">
        <v>60000000</v>
      </c>
      <c r="U130" s="1">
        <v>960000000</v>
      </c>
      <c r="V130" s="1">
        <v>926865833.33000004</v>
      </c>
      <c r="W130" s="1">
        <v>33134166.670000002</v>
      </c>
      <c r="X130" s="1">
        <v>873160800</v>
      </c>
      <c r="Y130" s="1">
        <v>90.95</v>
      </c>
      <c r="Z130" s="1">
        <v>824942590.79999995</v>
      </c>
      <c r="AA130" s="1">
        <v>85.93</v>
      </c>
      <c r="AB130" s="1">
        <v>86839200</v>
      </c>
      <c r="AC130" s="1">
        <v>817642590.79999995</v>
      </c>
    </row>
    <row r="131" spans="1:29" hidden="1" x14ac:dyDescent="0.35">
      <c r="A131">
        <v>2023</v>
      </c>
      <c r="B131">
        <v>100</v>
      </c>
      <c r="C131" t="str">
        <f t="shared" ref="C131:C194" si="14">+(VALUE(D131))&amp;" "&amp;E131</f>
        <v>15 INSTITUTO DE DEPORTE Y RECREACION</v>
      </c>
      <c r="D131" t="str">
        <f>"15"</f>
        <v>15</v>
      </c>
      <c r="E131" t="s">
        <v>698</v>
      </c>
      <c r="F131" t="s">
        <v>722</v>
      </c>
      <c r="G131" s="2">
        <f t="shared" ref="G131:G194" si="15">VALUE(RIGHT(F131,13))</f>
        <v>2021130010230</v>
      </c>
      <c r="H131" t="str">
        <f>"097"</f>
        <v>097</v>
      </c>
      <c r="I131" t="s">
        <v>725</v>
      </c>
      <c r="J131" t="s">
        <v>26</v>
      </c>
      <c r="K131" t="s">
        <v>27</v>
      </c>
      <c r="L131" t="str">
        <f>+VLOOKUP(G131,Hoja2!$A:$B,2,FALSE)</f>
        <v>RECREACION COMUNITARIA Y APROVECHAMIENTO DEL TIEMPO LIBRE, COMO MECANISMO DE COHESION E INTEGRACION SOCIAL EN EL DISTRITO DE   CARTAGENA DE INDIAS</v>
      </c>
      <c r="M131" t="str">
        <f t="shared" ref="M131:M194" si="16">+G131&amp;" "&amp;L131</f>
        <v>2021130010230 RECREACION COMUNITARIA Y APROVECHAMIENTO DEL TIEMPO LIBRE, COMO MECANISMO DE COHESION E INTEGRACION SOCIAL EN EL DISTRITO DE   CARTAGENA DE INDIAS</v>
      </c>
      <c r="N131" t="str">
        <f>+VLOOKUP(G131,Hoja1!$D:$G,2,FALSE)</f>
        <v>08. PILAR CARTAGENA INCLUYENTE</v>
      </c>
      <c r="O131" t="str">
        <f>+VLOOKUP(G131,Hoja1!$D:$G,3,FALSE)</f>
        <v xml:space="preserve">8.4 LÍNEA ESTRATÉGICA DEPORTE Y RECREACIÓN PARA LA TRANSFORMACION SOCIAL </v>
      </c>
      <c r="P131" t="str">
        <f>+VLOOKUP(G131,Hoja1!$D:$G,4,FALSE)</f>
        <v>8.4.5 RECREACION COMUNITARIA "RECREATE CARTAGENA"</v>
      </c>
      <c r="Q131" t="str">
        <f t="shared" si="12"/>
        <v>06</v>
      </c>
      <c r="R131" t="str">
        <f t="shared" si="13"/>
        <v>00</v>
      </c>
      <c r="S131" s="1">
        <v>875581025</v>
      </c>
      <c r="T131" s="1">
        <v>0</v>
      </c>
      <c r="U131" s="1">
        <v>875581025</v>
      </c>
      <c r="V131" s="1">
        <v>862381025</v>
      </c>
      <c r="W131" s="1">
        <v>13200000</v>
      </c>
      <c r="X131" s="1">
        <v>862381025</v>
      </c>
      <c r="Y131" s="1">
        <v>98.49</v>
      </c>
      <c r="Z131" s="1">
        <v>862381025</v>
      </c>
      <c r="AA131" s="1">
        <v>98.49</v>
      </c>
      <c r="AB131" s="1">
        <v>13200000</v>
      </c>
      <c r="AC131" s="1">
        <v>862381025</v>
      </c>
    </row>
    <row r="132" spans="1:29" hidden="1" x14ac:dyDescent="0.35">
      <c r="A132">
        <v>2023</v>
      </c>
      <c r="B132">
        <v>100</v>
      </c>
      <c r="C132" t="str">
        <f t="shared" si="14"/>
        <v>5 SECRETARIA GENERAL</v>
      </c>
      <c r="D132" t="str">
        <f>"05"</f>
        <v>05</v>
      </c>
      <c r="E132" t="s">
        <v>245</v>
      </c>
      <c r="F132" t="s">
        <v>262</v>
      </c>
      <c r="G132" s="2">
        <f t="shared" si="15"/>
        <v>2021130010205</v>
      </c>
      <c r="H132" t="str">
        <f>"001"</f>
        <v>001</v>
      </c>
      <c r="I132" t="s">
        <v>49</v>
      </c>
      <c r="J132" t="s">
        <v>26</v>
      </c>
      <c r="K132" t="s">
        <v>27</v>
      </c>
      <c r="L132" t="str">
        <f>+VLOOKUP(G132,Hoja2!$A:$B,2,FALSE)</f>
        <v>CONSOLIDACION DE LA PROMOCION NACIONAL E INTERNACIONAL DE CARTAGENA DE INDIAS</v>
      </c>
      <c r="M132" t="str">
        <f t="shared" si="16"/>
        <v>2021130010205 CONSOLIDACION DE LA PROMOCION NACIONAL E INTERNACIONAL DE CARTAGENA DE INDIAS</v>
      </c>
      <c r="N132" t="str">
        <f>+VLOOKUP(G132,Hoja1!$D:$G,2,FALSE)</f>
        <v>09. PILAR CARTAGENA CONTINGENTE</v>
      </c>
      <c r="O132" t="str">
        <f>+VLOOKUP(G132,Hoja1!$D:$G,3,FALSE)</f>
        <v>9.3 LÍNEA ESTRATÉGICA: TURISMO, MOTOR DE REACTIVACIÓN ECONÓMICA PARA CARTAGENA DE INDIAS</v>
      </c>
      <c r="P132" t="str">
        <f>+VLOOKUP(G132,Hoja1!$D:$G,4,FALSE)</f>
        <v>9.3.2 PROGRAMA: CONECTIVIDAD</v>
      </c>
      <c r="Q132" t="str">
        <f t="shared" si="12"/>
        <v>06</v>
      </c>
      <c r="R132" t="str">
        <f t="shared" si="13"/>
        <v>00</v>
      </c>
      <c r="S132" s="1">
        <v>873000000</v>
      </c>
      <c r="T132" s="1">
        <v>0</v>
      </c>
      <c r="U132" s="1">
        <v>873000000</v>
      </c>
      <c r="V132" s="1">
        <v>873000000</v>
      </c>
      <c r="W132" s="1">
        <v>0</v>
      </c>
      <c r="X132" s="1">
        <v>873000000</v>
      </c>
      <c r="Y132" s="1">
        <v>100</v>
      </c>
      <c r="Z132" s="1">
        <v>777000000</v>
      </c>
      <c r="AA132" s="1">
        <v>89</v>
      </c>
      <c r="AB132" s="1">
        <v>0</v>
      </c>
      <c r="AC132" s="1">
        <v>507500000</v>
      </c>
    </row>
    <row r="133" spans="1:29" hidden="1" x14ac:dyDescent="0.35">
      <c r="A133">
        <v>2023</v>
      </c>
      <c r="B133">
        <v>100</v>
      </c>
      <c r="C133" t="str">
        <f t="shared" si="14"/>
        <v>15 INSTITUTO DE DEPORTE Y RECREACION</v>
      </c>
      <c r="D133" t="str">
        <f>"15"</f>
        <v>15</v>
      </c>
      <c r="E133" t="s">
        <v>698</v>
      </c>
      <c r="F133" t="s">
        <v>715</v>
      </c>
      <c r="G133" s="2">
        <f t="shared" si="15"/>
        <v>2021130010011</v>
      </c>
      <c r="H133" t="str">
        <f>"059"</f>
        <v>059</v>
      </c>
      <c r="I133" t="s">
        <v>719</v>
      </c>
      <c r="J133" t="s">
        <v>26</v>
      </c>
      <c r="K133" t="s">
        <v>27</v>
      </c>
      <c r="L133" t="str">
        <f>+VLOOKUP(G133,Hoja2!$A:$B,2,FALSE)</f>
        <v>INTEGRACION COMUNITARIA A TRAVES DEL DEPORTE COMO HERRAMIENTA PARA LA INCLUSION SOCIAL DESDE LOS DIFERENTES ENFOQUES POBLACIONALES  CARTAGENA DE INDIAS</v>
      </c>
      <c r="M133" t="str">
        <f t="shared" si="16"/>
        <v>2021130010011 INTEGRACION COMUNITARIA A TRAVES DEL DEPORTE COMO HERRAMIENTA PARA LA INCLUSION SOCIAL DESDE LOS DIFERENTES ENFOQUES POBLACIONALES  CARTAGENA DE INDIAS</v>
      </c>
      <c r="N133" t="str">
        <f>+VLOOKUP(G133,Hoja1!$D:$G,2,FALSE)</f>
        <v>08. PILAR CARTAGENA INCLUYENTE</v>
      </c>
      <c r="O133" t="str">
        <f>+VLOOKUP(G133,Hoja1!$D:$G,3,FALSE)</f>
        <v xml:space="preserve">8.4 LÍNEA ESTRATÉGICA DEPORTE Y RECREACIÓN PARA LA TRANSFORMACION SOCIAL </v>
      </c>
      <c r="P133" t="str">
        <f>+VLOOKUP(G133,Hoja1!$D:$G,4,FALSE)</f>
        <v>8.4.3 DEPORTE SOCIAL COMUNITARIO CON INCLUSION "CARTAGENA INCLUYENTE"</v>
      </c>
      <c r="Q133" t="str">
        <f t="shared" si="12"/>
        <v>06</v>
      </c>
      <c r="R133" t="str">
        <f t="shared" si="13"/>
        <v>00</v>
      </c>
      <c r="S133" s="1">
        <v>857478778</v>
      </c>
      <c r="T133" s="1">
        <v>0</v>
      </c>
      <c r="U133" s="1">
        <v>857478778</v>
      </c>
      <c r="V133" s="1">
        <v>836994594</v>
      </c>
      <c r="W133" s="1">
        <v>20484184</v>
      </c>
      <c r="X133" s="1">
        <v>836994594</v>
      </c>
      <c r="Y133" s="1">
        <v>97.61</v>
      </c>
      <c r="Z133" s="1">
        <v>836994594</v>
      </c>
      <c r="AA133" s="1">
        <v>97.61</v>
      </c>
      <c r="AB133" s="1">
        <v>20484184</v>
      </c>
      <c r="AC133" s="1">
        <v>836994594</v>
      </c>
    </row>
    <row r="134" spans="1:29" hidden="1" x14ac:dyDescent="0.35">
      <c r="A134">
        <v>2023</v>
      </c>
      <c r="B134">
        <v>100</v>
      </c>
      <c r="C134" t="str">
        <f t="shared" si="14"/>
        <v>17 INSTITUTO DE PATRIMONIO Y CULTURA DE CARTAGENA DE INDIAS</v>
      </c>
      <c r="D134" t="str">
        <f>"17"</f>
        <v>17</v>
      </c>
      <c r="E134" t="s">
        <v>745</v>
      </c>
      <c r="F134" t="s">
        <v>749</v>
      </c>
      <c r="G134" s="2">
        <f t="shared" si="15"/>
        <v>2020130010042</v>
      </c>
      <c r="H134" t="str">
        <f>"001"</f>
        <v>001</v>
      </c>
      <c r="I134" t="s">
        <v>49</v>
      </c>
      <c r="J134" t="s">
        <v>26</v>
      </c>
      <c r="K134" t="s">
        <v>27</v>
      </c>
      <c r="L134" t="str">
        <f>+VLOOKUP(G134,Hoja2!$A:$B,2,FALSE)</f>
        <v>FORTALECIMIENTO DE LOS PROCESOS DE MEDIACION Y BIBLIOTECAS PARA LA INCLUSION EN EL DISTRITO DE  CARTAGENA DE INDIAS</v>
      </c>
      <c r="M134" t="str">
        <f t="shared" si="16"/>
        <v>2020130010042 FORTALECIMIENTO DE LOS PROCESOS DE MEDIACION Y BIBLIOTECAS PARA LA INCLUSION EN EL DISTRITO DE  CARTAGENA DE INDIAS</v>
      </c>
      <c r="N134" t="str">
        <f>+VLOOKUP(G134,Hoja1!$D:$G,2,FALSE)</f>
        <v>08. PILAR CARTAGENA INCLUYENTE</v>
      </c>
      <c r="O134" t="str">
        <f>+VLOOKUP(G134,Hoja1!$D:$G,3,FALSE)</f>
        <v>8.5 LÍNEA ESTRATÉGICA ARTES, CULTURA Y PATRIMONIO PARA UNA CARTAGENA INCLUYENTE</v>
      </c>
      <c r="P134" t="str">
        <f>+VLOOKUP(G134,Hoja1!$D:$G,4,FALSE)</f>
        <v>8.5.1 PROGRAMA: MEDIACION Y BIBLIOTECAS PARA LA INCLUSION</v>
      </c>
      <c r="Q134" t="str">
        <f t="shared" si="12"/>
        <v>06</v>
      </c>
      <c r="R134" t="str">
        <f t="shared" si="13"/>
        <v>00</v>
      </c>
      <c r="S134" s="1">
        <v>850000000</v>
      </c>
      <c r="T134" s="1">
        <v>0</v>
      </c>
      <c r="U134" s="1">
        <v>850000000</v>
      </c>
      <c r="V134" s="1">
        <v>850000000</v>
      </c>
      <c r="W134" s="1">
        <v>0</v>
      </c>
      <c r="X134" s="1">
        <v>850000000</v>
      </c>
      <c r="Y134" s="1">
        <v>100</v>
      </c>
      <c r="Z134" s="1">
        <v>850000000</v>
      </c>
      <c r="AA134" s="1">
        <v>100</v>
      </c>
      <c r="AB134" s="1">
        <v>0</v>
      </c>
      <c r="AC134" s="1">
        <v>850000000</v>
      </c>
    </row>
    <row r="135" spans="1:29" hidden="1" x14ac:dyDescent="0.35">
      <c r="A135">
        <v>2023</v>
      </c>
      <c r="B135">
        <v>100</v>
      </c>
      <c r="C135" t="str">
        <f t="shared" si="14"/>
        <v>2 SECRETARIA DEL INTERIOR Y CONVIVENCIA CIUDADANAL</v>
      </c>
      <c r="D135" t="str">
        <f>"02"</f>
        <v>02</v>
      </c>
      <c r="E135" t="s">
        <v>110</v>
      </c>
      <c r="F135" t="s">
        <v>142</v>
      </c>
      <c r="G135" s="2">
        <f t="shared" si="15"/>
        <v>2021130010283</v>
      </c>
      <c r="H135" t="str">
        <f>"040"</f>
        <v>040</v>
      </c>
      <c r="I135" t="s">
        <v>136</v>
      </c>
      <c r="J135" t="s">
        <v>26</v>
      </c>
      <c r="K135" t="s">
        <v>27</v>
      </c>
      <c r="L135" t="str">
        <f>+VLOOKUP(G135,Hoja2!$A:$B,2,FALSE)</f>
        <v>FORTALECIMIENTO DE LAS CAPACIDADES TECNOLOGICAS Y OPERATIVAS DE LA UNIDAD ADMINISTRATIVA ESPECIAL MIGRACION COLOMBIA EN EL DISTRITO DE   CARTAGENA DE INDIAS</v>
      </c>
      <c r="M135" t="str">
        <f t="shared" si="16"/>
        <v>2021130010283 FORTALECIMIENTO DE LAS CAPACIDADES TECNOLOGICAS Y OPERATIVAS DE LA UNIDAD ADMINISTRATIVA ESPECIAL MIGRACION COLOMBIA EN EL DISTRITO DE   CARTAGENA DE INDIAS</v>
      </c>
      <c r="N135" t="str">
        <f>+VLOOKUP(G135,Hoja1!$D:$G,2,FALSE)</f>
        <v>10. PILAR: CARTAGENA TRANSPARENTE</v>
      </c>
      <c r="O135" t="str">
        <f>+VLOOKUP(G135,Hoja1!$D:$G,3,FALSE)</f>
        <v>10.3 LÍNEA ESTRATÉGICA: CONVIVENCIA Y SEGURIDAD PARA LA GOBERNABILIDAD</v>
      </c>
      <c r="P135" t="str">
        <f>+VLOOKUP(G135,Hoja1!$D:$G,4,FALSE)</f>
        <v>10.3.1 PLAN INTEGRAL DE SEGURIDAD Y CONVIVENCIA CIUDADANA</v>
      </c>
      <c r="Q135" t="str">
        <f t="shared" si="12"/>
        <v>06</v>
      </c>
      <c r="R135" t="str">
        <f t="shared" si="13"/>
        <v>00</v>
      </c>
      <c r="S135" s="1">
        <v>846140435</v>
      </c>
      <c r="T135" s="1">
        <v>-803859565</v>
      </c>
      <c r="U135" s="1">
        <v>42280870</v>
      </c>
      <c r="V135" s="1">
        <v>0</v>
      </c>
      <c r="W135" s="1">
        <v>42280870</v>
      </c>
      <c r="X135" s="1">
        <v>0</v>
      </c>
      <c r="Y135" s="1">
        <v>0</v>
      </c>
      <c r="Z135" s="1">
        <v>0</v>
      </c>
      <c r="AA135" s="1">
        <v>0</v>
      </c>
      <c r="AB135" s="1">
        <v>42280870</v>
      </c>
      <c r="AC135" s="1">
        <v>0</v>
      </c>
    </row>
    <row r="136" spans="1:29" hidden="1" x14ac:dyDescent="0.35">
      <c r="A136">
        <v>2023</v>
      </c>
      <c r="B136">
        <v>100</v>
      </c>
      <c r="C136" t="str">
        <f t="shared" si="14"/>
        <v>11 LOCALIDAD HISTORICA Y DEL CARIBE NORTE</v>
      </c>
      <c r="D136" t="str">
        <f>"11"</f>
        <v>11</v>
      </c>
      <c r="E136" t="s">
        <v>626</v>
      </c>
      <c r="F136" t="s">
        <v>630</v>
      </c>
      <c r="G136" s="2">
        <f t="shared" si="15"/>
        <v>2021130010075</v>
      </c>
      <c r="H136" t="str">
        <f>"001"</f>
        <v>001</v>
      </c>
      <c r="I136" t="s">
        <v>49</v>
      </c>
      <c r="J136" t="s">
        <v>26</v>
      </c>
      <c r="K136" t="s">
        <v>27</v>
      </c>
      <c r="L136" t="str">
        <f>+VLOOKUP(G136,Hoja2!$A:$B,2,FALSE)</f>
        <v>FORTALECIMIENTO PARA EL EMPRENDIMIENTO DE NEGOCIOS PARA LOS HABITANTES DE LA LOCALIDAD HISTORICA Y DEL CARIBE NORTE EN EL DISTRITO DE CARTAGENA DE INDIAS</v>
      </c>
      <c r="M136" t="str">
        <f t="shared" si="16"/>
        <v>2021130010075 FORTALECIMIENTO PARA EL EMPRENDIMIENTO DE NEGOCIOS PARA LOS HABITANTES DE LA LOCALIDAD HISTORICA Y DEL CARIBE NORTE EN EL DISTRITO DE CARTAGENA DE INDIAS</v>
      </c>
      <c r="N136" t="str">
        <f>+VLOOKUP(G136,Hoja1!$D:$G,2,FALSE)</f>
        <v>10. PILAR: CARTAGENA TRANSPARENTE</v>
      </c>
      <c r="O136" t="str">
        <f>+VLOOKUP(G136,Hoja1!$D:$G,3,FALSE)</f>
        <v>10.7 LÍNEA ESTRATÉGICA: PARTICIPACIÓN Y DESCENTRALIZACIÓN</v>
      </c>
      <c r="P136" t="str">
        <f>+VLOOKUP(G136,Hoja1!$D:$G,4,FALSE)</f>
        <v xml:space="preserve">10.7.2 PROGRAMA: MODERNIZACIÓN DEL SISTEMA DISTRITAL DE PLANEACIÓN Y DESCENTRALIZACIÓN  </v>
      </c>
      <c r="Q136" t="str">
        <f t="shared" si="12"/>
        <v>06</v>
      </c>
      <c r="R136" t="str">
        <f t="shared" si="13"/>
        <v>00</v>
      </c>
      <c r="S136" s="1">
        <v>825000000</v>
      </c>
      <c r="T136" s="1">
        <v>0</v>
      </c>
      <c r="U136" s="1">
        <v>825000000</v>
      </c>
      <c r="V136" s="1">
        <v>825000000</v>
      </c>
      <c r="W136" s="1">
        <v>0</v>
      </c>
      <c r="X136" s="1">
        <v>825000000</v>
      </c>
      <c r="Y136" s="1">
        <v>100</v>
      </c>
      <c r="Z136" s="1">
        <v>825000000</v>
      </c>
      <c r="AA136" s="1">
        <v>100</v>
      </c>
      <c r="AB136" s="1">
        <v>0</v>
      </c>
      <c r="AC136" s="1">
        <v>825000000</v>
      </c>
    </row>
    <row r="137" spans="1:29" hidden="1" x14ac:dyDescent="0.35">
      <c r="A137">
        <v>2023</v>
      </c>
      <c r="B137">
        <v>100</v>
      </c>
      <c r="C137" t="str">
        <f t="shared" si="14"/>
        <v>11 LOCALIDAD HISTORICA Y DEL CARIBE NORTE</v>
      </c>
      <c r="D137" t="str">
        <f>"11"</f>
        <v>11</v>
      </c>
      <c r="E137" t="s">
        <v>626</v>
      </c>
      <c r="F137" t="s">
        <v>639</v>
      </c>
      <c r="G137" s="2">
        <f t="shared" si="15"/>
        <v>2021130010015</v>
      </c>
      <c r="H137" t="str">
        <f>"001"</f>
        <v>001</v>
      </c>
      <c r="I137" t="s">
        <v>49</v>
      </c>
      <c r="J137" t="s">
        <v>26</v>
      </c>
      <c r="K137" t="s">
        <v>27</v>
      </c>
      <c r="L137" t="str">
        <f>+VLOOKUP(G137,Hoja2!$A:$B,2,FALSE)</f>
        <v>IMPLEMENTACION DEL PROYECTO DE CAPACITACION A LOS HABITANTES (MUJERES) DE LA LOCALIDAD HISTORICA Y DEL CARIBE NORTE EN EMPRENDIMIENTO Y ENCADENAMIENTO PRODUCTIVO INCORPORANDO EL ENFOQUE DIFERENCIAL EN EL DISTRITO DE CARTAGENA DE INDIAS</v>
      </c>
      <c r="M137" t="str">
        <f t="shared" si="16"/>
        <v>2021130010015 IMPLEMENTACION DEL PROYECTO DE CAPACITACION A LOS HABITANTES (MUJERES) DE LA LOCALIDAD HISTORICA Y DEL CARIBE NORTE EN EMPRENDIMIENTO Y ENCADENAMIENTO PRODUCTIVO INCORPORANDO EL ENFOQUE DIFERENCIAL EN EL DISTRITO DE CARTAGENA DE INDIAS</v>
      </c>
      <c r="N137" t="str">
        <f>+VLOOKUP(G137,Hoja1!$D:$G,2,FALSE)</f>
        <v>10. PILAR: CARTAGENA TRANSPARENTE</v>
      </c>
      <c r="O137" t="str">
        <f>+VLOOKUP(G137,Hoja1!$D:$G,3,FALSE)</f>
        <v>10.7 LÍNEA ESTRATÉGICA: PARTICIPACIÓN Y DESCENTRALIZACIÓN</v>
      </c>
      <c r="P137" t="str">
        <f>+VLOOKUP(G137,Hoja1!$D:$G,4,FALSE)</f>
        <v xml:space="preserve">10.7.2 PROGRAMA: MODERNIZACIÓN DEL SISTEMA DISTRITAL DE PLANEACIÓN Y DESCENTRALIZACIÓN  </v>
      </c>
      <c r="Q137" t="str">
        <f t="shared" si="12"/>
        <v>06</v>
      </c>
      <c r="R137" t="str">
        <f t="shared" si="13"/>
        <v>00</v>
      </c>
      <c r="S137" s="1">
        <v>825000000</v>
      </c>
      <c r="T137" s="1">
        <v>0</v>
      </c>
      <c r="U137" s="1">
        <v>825000000</v>
      </c>
      <c r="V137" s="1">
        <v>825000000</v>
      </c>
      <c r="W137" s="1">
        <v>0</v>
      </c>
      <c r="X137" s="1">
        <v>825000000</v>
      </c>
      <c r="Y137" s="1">
        <v>100</v>
      </c>
      <c r="Z137" s="1">
        <v>825000000</v>
      </c>
      <c r="AA137" s="1">
        <v>100</v>
      </c>
      <c r="AB137" s="1">
        <v>0</v>
      </c>
      <c r="AC137" s="1">
        <v>825000000</v>
      </c>
    </row>
    <row r="138" spans="1:29" hidden="1" x14ac:dyDescent="0.35">
      <c r="A138">
        <v>2023</v>
      </c>
      <c r="B138">
        <v>100</v>
      </c>
      <c r="C138" t="str">
        <f t="shared" si="14"/>
        <v>1 DESPACHO DEL ALCALDE</v>
      </c>
      <c r="D138" t="str">
        <f>"01"</f>
        <v>01</v>
      </c>
      <c r="E138" t="s">
        <v>23</v>
      </c>
      <c r="F138" t="s">
        <v>70</v>
      </c>
      <c r="G138" s="2">
        <f t="shared" si="15"/>
        <v>2021130010162</v>
      </c>
      <c r="H138" t="str">
        <f>"053"</f>
        <v>053</v>
      </c>
      <c r="I138" t="s">
        <v>82</v>
      </c>
      <c r="J138" t="s">
        <v>26</v>
      </c>
      <c r="K138" t="s">
        <v>27</v>
      </c>
      <c r="L138" t="str">
        <f>+VLOOKUP(G138,Hoja2!$A:$B,2,FALSE)</f>
        <v>APOYO HABITABILIDAD PARA LA SUPERACION DE LA POBREZA Y DESIGUALDAD</v>
      </c>
      <c r="M138" t="str">
        <f t="shared" si="16"/>
        <v>2021130010162 APOYO HABITABILIDAD PARA LA SUPERACION DE LA POBREZA Y DESIGUALDAD</v>
      </c>
      <c r="N138" t="str">
        <f>+VLOOKUP(G138,Hoja1!$D:$G,2,FALSE)</f>
        <v>08. PILAR CARTAGENA INCLUYENTE</v>
      </c>
      <c r="O138" t="str">
        <f>+VLOOKUP(G138,Hoja1!$D:$G,3,FALSE)</f>
        <v>8.1 LÍNEA ESTRATÉGICA: SUPERACIÓN DE LA POBREZA Y DESIGUALDAD.</v>
      </c>
      <c r="P138" t="str">
        <f>+VLOOKUP(G138,Hoja1!$D:$G,4,FALSE)</f>
        <v>8.1.4 PROGRAMA: HABITABILIDAD PARA LA SUPERACIÓN DE LA POBREZA EXTREMA Y LA DESIGUALDAD</v>
      </c>
      <c r="Q138" t="str">
        <f t="shared" si="12"/>
        <v>06</v>
      </c>
      <c r="R138" t="str">
        <f t="shared" si="13"/>
        <v>00</v>
      </c>
      <c r="S138" s="1">
        <v>812801223</v>
      </c>
      <c r="T138" s="1">
        <v>400000000</v>
      </c>
      <c r="U138" s="1">
        <v>1212801223</v>
      </c>
      <c r="V138" s="1">
        <v>912801223</v>
      </c>
      <c r="W138" s="1">
        <v>300000000</v>
      </c>
      <c r="X138" s="1">
        <v>912801223</v>
      </c>
      <c r="Y138" s="1">
        <v>75.260000000000005</v>
      </c>
      <c r="Z138" s="1">
        <v>912801223</v>
      </c>
      <c r="AA138" s="1">
        <v>75.260000000000005</v>
      </c>
      <c r="AB138" s="1">
        <v>300000000</v>
      </c>
      <c r="AC138" s="1">
        <v>912801223</v>
      </c>
    </row>
    <row r="139" spans="1:29" hidden="1" x14ac:dyDescent="0.35">
      <c r="A139">
        <v>2023</v>
      </c>
      <c r="B139">
        <v>100</v>
      </c>
      <c r="C139" t="str">
        <f t="shared" si="14"/>
        <v>2 SECRETARIA DEL INTERIOR Y CONVIVENCIA CIUDADANAL</v>
      </c>
      <c r="D139" t="str">
        <f>"02"</f>
        <v>02</v>
      </c>
      <c r="E139" t="s">
        <v>110</v>
      </c>
      <c r="F139" t="s">
        <v>146</v>
      </c>
      <c r="G139" s="2">
        <f t="shared" si="15"/>
        <v>2022130010026</v>
      </c>
      <c r="H139" t="str">
        <f>"040"</f>
        <v>040</v>
      </c>
      <c r="I139" t="s">
        <v>136</v>
      </c>
      <c r="J139" t="s">
        <v>26</v>
      </c>
      <c r="K139" t="s">
        <v>27</v>
      </c>
      <c r="L139" t="str">
        <f>+VLOOKUP(G139,Hoja2!$A:$B,2,FALSE)</f>
        <v>FORTALECIMIENTO DEL PARQUE AUTOMOTOR Y MEDIOS TECNOLOGICOS PARA LA UNIDAD NACIONAL DE PROTECCION EN EL DISTRITO DE CARTAGENA DE INDIAS</v>
      </c>
      <c r="M139" t="str">
        <f t="shared" si="16"/>
        <v>2022130010026 FORTALECIMIENTO DEL PARQUE AUTOMOTOR Y MEDIOS TECNOLOGICOS PARA LA UNIDAD NACIONAL DE PROTECCION EN EL DISTRITO DE CARTAGENA DE INDIAS</v>
      </c>
      <c r="N139" t="str">
        <f>+VLOOKUP(G139,Hoja1!$D:$G,2,FALSE)</f>
        <v>10. PILAR: CARTAGENA TRANSPARENTE</v>
      </c>
      <c r="O139" t="str">
        <f>+VLOOKUP(G139,Hoja1!$D:$G,3,FALSE)</f>
        <v>10.3 LÍNEA ESTRATÉGICA: CONVIVENCIA Y SEGURIDAD PARA LA GOBERNABILIDAD</v>
      </c>
      <c r="P139" t="str">
        <f>+VLOOKUP(G139,Hoja1!$D:$G,4,FALSE)</f>
        <v>10.3.1 PLAN INTEGRAL DE SEGURIDAD Y CONVIVENCIA CIUDADANA</v>
      </c>
      <c r="Q139" t="str">
        <f t="shared" si="12"/>
        <v>06</v>
      </c>
      <c r="R139" t="str">
        <f t="shared" si="13"/>
        <v>00</v>
      </c>
      <c r="S139" s="1">
        <v>800000000</v>
      </c>
      <c r="T139" s="1">
        <v>0</v>
      </c>
      <c r="U139" s="1">
        <v>800000000</v>
      </c>
      <c r="V139" s="1">
        <v>530000000</v>
      </c>
      <c r="W139" s="1">
        <v>270000000</v>
      </c>
      <c r="X139" s="1">
        <v>471871674</v>
      </c>
      <c r="Y139" s="1">
        <v>58.98</v>
      </c>
      <c r="Z139" s="1">
        <v>0</v>
      </c>
      <c r="AA139" s="1">
        <v>0</v>
      </c>
      <c r="AB139" s="1">
        <v>328128326</v>
      </c>
      <c r="AC139" s="1">
        <v>0</v>
      </c>
    </row>
    <row r="140" spans="1:29" hidden="1" x14ac:dyDescent="0.35">
      <c r="A140">
        <v>2023</v>
      </c>
      <c r="B140">
        <v>100</v>
      </c>
      <c r="C140" t="str">
        <f t="shared" si="14"/>
        <v>2 SECRETARIA DEL INTERIOR Y CONVIVENCIA CIUDADANAL</v>
      </c>
      <c r="D140" t="str">
        <f>"02"</f>
        <v>02</v>
      </c>
      <c r="E140" t="s">
        <v>110</v>
      </c>
      <c r="F140" t="s">
        <v>144</v>
      </c>
      <c r="G140" s="2">
        <f t="shared" si="15"/>
        <v>2022130010013</v>
      </c>
      <c r="H140" t="str">
        <f>"040"</f>
        <v>040</v>
      </c>
      <c r="I140" t="s">
        <v>136</v>
      </c>
      <c r="J140" t="s">
        <v>26</v>
      </c>
      <c r="K140" t="s">
        <v>27</v>
      </c>
      <c r="L140" t="str">
        <f>+VLOOKUP(G140,Hoja2!$A:$B,2,FALSE)</f>
        <v>FORTALECIMIENTO INTEGRAL DE LAS CAPACIDADES INSTITUCIONALES DE LA POLICIA METROPOLITANA DE CARTAGENA DE INDIAS</v>
      </c>
      <c r="M140" t="str">
        <f t="shared" si="16"/>
        <v>2022130010013 FORTALECIMIENTO INTEGRAL DE LAS CAPACIDADES INSTITUCIONALES DE LA POLICIA METROPOLITANA DE CARTAGENA DE INDIAS</v>
      </c>
      <c r="N140" t="str">
        <f>+VLOOKUP(G140,Hoja1!$D:$G,2,FALSE)</f>
        <v>10. PILAR: CARTAGENA TRANSPARENTE</v>
      </c>
      <c r="O140" t="str">
        <f>+VLOOKUP(G140,Hoja1!$D:$G,3,FALSE)</f>
        <v>10.3 LÍNEA ESTRATÉGICA: CONVIVENCIA Y SEGURIDAD PARA LA GOBERNABILIDAD</v>
      </c>
      <c r="P140" t="str">
        <f>+VLOOKUP(G140,Hoja1!$D:$G,4,FALSE)</f>
        <v>10.3.1 PLAN INTEGRAL DE SEGURIDAD Y CONVIVENCIA CIUDADANA</v>
      </c>
      <c r="Q140" t="str">
        <f t="shared" si="12"/>
        <v>06</v>
      </c>
      <c r="R140" t="str">
        <f t="shared" si="13"/>
        <v>00</v>
      </c>
      <c r="S140" s="1">
        <v>763842130</v>
      </c>
      <c r="T140" s="1">
        <v>0</v>
      </c>
      <c r="U140" s="1">
        <v>763842130</v>
      </c>
      <c r="V140" s="1">
        <v>0</v>
      </c>
      <c r="W140" s="1">
        <v>763842130</v>
      </c>
      <c r="X140" s="1">
        <v>0</v>
      </c>
      <c r="Y140" s="1">
        <v>0</v>
      </c>
      <c r="Z140" s="1">
        <v>0</v>
      </c>
      <c r="AA140" s="1">
        <v>0</v>
      </c>
      <c r="AB140" s="1">
        <v>763842130</v>
      </c>
      <c r="AC140" s="1">
        <v>0</v>
      </c>
    </row>
    <row r="141" spans="1:29" x14ac:dyDescent="0.35">
      <c r="A141">
        <v>2023</v>
      </c>
      <c r="B141">
        <v>100</v>
      </c>
      <c r="C141" t="str">
        <f t="shared" si="14"/>
        <v>7 SECRETARIA DE EDUCACION</v>
      </c>
      <c r="D141" t="str">
        <f>"07"</f>
        <v>07</v>
      </c>
      <c r="E141" t="s">
        <v>347</v>
      </c>
      <c r="F141" t="s">
        <v>351</v>
      </c>
      <c r="G141" s="2">
        <f t="shared" si="15"/>
        <v>2020130010186</v>
      </c>
      <c r="H141" t="str">
        <f>"001"</f>
        <v>001</v>
      </c>
      <c r="I141" t="s">
        <v>49</v>
      </c>
      <c r="J141" t="s">
        <v>26</v>
      </c>
      <c r="K141" t="s">
        <v>27</v>
      </c>
      <c r="L141" t="str">
        <f>+VLOOKUP(G141,Hoja2!$A:$B,2,FALSE)</f>
        <v>MEJORAMIENTO DE LA CALIDAD EDUCATIVA DE LAS INSTITUCIONES EDUCATIVAS DEL DISTRITO: FORMANDO CON AMOR  CARTAGENA DE INDIAS</v>
      </c>
      <c r="M141" t="str">
        <f t="shared" si="16"/>
        <v>2020130010186 MEJORAMIENTO DE LA CALIDAD EDUCATIVA DE LAS INSTITUCIONES EDUCATIVAS DEL DISTRITO: FORMANDO CON AMOR  CARTAGENA DE INDIAS</v>
      </c>
      <c r="N141" t="str">
        <f>+VLOOKUP(G141,Hoja1!$D:$G,2,FALSE)</f>
        <v>08. PILAR CARTAGENA INCLUYENTE</v>
      </c>
      <c r="O141" t="str">
        <f>+VLOOKUP(G141,Hoja1!$D:$G,3,FALSE)</f>
        <v>8.2 LÍNEA ESTRATEGICA DE EDUCACION: CULTURA DE LA FORMACION "CON LA EDUCACION PARA TODOS Y TODAS SALVAMOS JUNTOS A CARTAGENA"</v>
      </c>
      <c r="P141" t="str">
        <f>+VLOOKUP(G141,Hoja1!$D:$G,4,FALSE)</f>
        <v>8.2.3 PROGRAMA: FORMANDO CON AMOR “GENIO SINGULAR”</v>
      </c>
      <c r="Q141" t="str">
        <f t="shared" si="12"/>
        <v>06</v>
      </c>
      <c r="R141" t="str">
        <f t="shared" si="13"/>
        <v>00</v>
      </c>
      <c r="S141" s="1">
        <v>729426000</v>
      </c>
      <c r="T141" s="1">
        <v>-31124000</v>
      </c>
      <c r="U141" s="1">
        <v>698302000</v>
      </c>
      <c r="V141" s="1">
        <v>698302000</v>
      </c>
      <c r="W141" s="1">
        <v>0</v>
      </c>
      <c r="X141" s="1">
        <v>698302000</v>
      </c>
      <c r="Y141" s="1">
        <v>100</v>
      </c>
      <c r="Z141" s="1">
        <v>698302000</v>
      </c>
      <c r="AA141" s="1">
        <v>100</v>
      </c>
      <c r="AB141" s="1">
        <v>0</v>
      </c>
      <c r="AC141" s="1">
        <v>698302000</v>
      </c>
    </row>
    <row r="142" spans="1:29" hidden="1" x14ac:dyDescent="0.35">
      <c r="A142">
        <v>2023</v>
      </c>
      <c r="B142">
        <v>100</v>
      </c>
      <c r="C142" t="str">
        <f t="shared" si="14"/>
        <v>22 DISTRISEGURIDAD</v>
      </c>
      <c r="D142" t="str">
        <f>"22"</f>
        <v>22</v>
      </c>
      <c r="E142" t="s">
        <v>818</v>
      </c>
      <c r="F142" t="s">
        <v>822</v>
      </c>
      <c r="G142" s="2">
        <f t="shared" si="15"/>
        <v>2021130010192</v>
      </c>
      <c r="H142" t="str">
        <f>"051"</f>
        <v>051</v>
      </c>
      <c r="I142" t="s">
        <v>829</v>
      </c>
      <c r="J142" t="s">
        <v>26</v>
      </c>
      <c r="K142" t="s">
        <v>27</v>
      </c>
      <c r="L142" t="str">
        <f>+VLOOKUP(G142,Hoja2!$A:$B,2,FALSE)</f>
        <v>FORTALECIMIENTO LOGISTICO PARA LA SEGURIDAD, CONVIVENCIA, JUSTICIA Y SOCORRO EN CARTAGENA DE INDIAS</v>
      </c>
      <c r="M142" t="str">
        <f t="shared" si="16"/>
        <v>2021130010192 FORTALECIMIENTO LOGISTICO PARA LA SEGURIDAD, CONVIVENCIA, JUSTICIA Y SOCORRO EN CARTAGENA DE INDIAS</v>
      </c>
      <c r="N142" t="str">
        <f>+VLOOKUP(G142,Hoja1!$D:$G,2,FALSE)</f>
        <v>10. PILAR: CARTAGENA TRANSPARENTE</v>
      </c>
      <c r="O142" t="str">
        <f>+VLOOKUP(G142,Hoja1!$D:$G,3,FALSE)</f>
        <v>10.3 LÍNEA ESTRATÉGICA: CONVIVENCIA Y SEGURIDAD PARA LA GOBERNABILIDAD</v>
      </c>
      <c r="P142" t="str">
        <f>+VLOOKUP(G142,Hoja1!$D:$G,4,FALSE)</f>
        <v>10.3.9 PROGRAMA: OPTIMIZACIÓN DE LA INFRAESTRUCTURA Y MOVILIDAD DE LOS ORGANISMOS DE SEGURIDAD Y SOCORRO</v>
      </c>
      <c r="Q142" t="str">
        <f t="shared" si="12"/>
        <v>06</v>
      </c>
      <c r="R142" t="str">
        <f t="shared" si="13"/>
        <v>00</v>
      </c>
      <c r="S142" s="1">
        <v>716156043</v>
      </c>
      <c r="T142" s="1">
        <v>0</v>
      </c>
      <c r="U142" s="1">
        <v>716156043</v>
      </c>
      <c r="V142" s="1">
        <v>495551917.24000001</v>
      </c>
      <c r="W142" s="1">
        <v>220604125.75999999</v>
      </c>
      <c r="X142" s="1">
        <v>495551917.24000001</v>
      </c>
      <c r="Y142" s="1">
        <v>69.2</v>
      </c>
      <c r="Z142" s="1">
        <v>495551917.24000001</v>
      </c>
      <c r="AA142" s="1">
        <v>69.2</v>
      </c>
      <c r="AB142" s="1">
        <v>220604125.75999999</v>
      </c>
      <c r="AC142" s="1">
        <v>495551917.24000001</v>
      </c>
    </row>
    <row r="143" spans="1:29" hidden="1" x14ac:dyDescent="0.35">
      <c r="A143">
        <v>2023</v>
      </c>
      <c r="B143">
        <v>100</v>
      </c>
      <c r="C143" t="str">
        <f t="shared" si="14"/>
        <v>10 DEPARTAMENTO ADMINISTRATIVO DE SALUD</v>
      </c>
      <c r="D143" t="str">
        <f>"10"</f>
        <v>10</v>
      </c>
      <c r="E143" t="s">
        <v>535</v>
      </c>
      <c r="F143" t="s">
        <v>599</v>
      </c>
      <c r="G143" s="2">
        <f t="shared" si="15"/>
        <v>2020130010069</v>
      </c>
      <c r="H143" t="str">
        <f>"170"</f>
        <v>170</v>
      </c>
      <c r="I143" t="s">
        <v>570</v>
      </c>
      <c r="J143" t="s">
        <v>26</v>
      </c>
      <c r="K143" t="s">
        <v>27</v>
      </c>
      <c r="L143" t="str">
        <f>+VLOOKUP(G143,Hoja2!$A:$B,2,FALSE)</f>
        <v>MEJORAMIENTO DE LA SALUD SEXUAL Y REPRODUCTIVA DE LOS Y LAS CARTAGENERAS EN EL DISTRITO DE  CARTAGENA DE INDIAS</v>
      </c>
      <c r="M143" t="str">
        <f t="shared" si="16"/>
        <v>2020130010069 MEJORAMIENTO DE LA SALUD SEXUAL Y REPRODUCTIVA DE LOS Y LAS CARTAGENERAS EN EL DISTRITO DE  CARTAGENA DE INDIAS</v>
      </c>
      <c r="N143" t="str">
        <f>+VLOOKUP(G143,Hoja1!$D:$G,2,FALSE)</f>
        <v>08. PILAR CARTAGENA INCLUYENTE</v>
      </c>
      <c r="O143" t="str">
        <f>+VLOOKUP(G143,Hoja1!$D:$G,3,FALSE)</f>
        <v>8.3 LÍNEA ESTRATÉGICA SALUD PARA TODOS</v>
      </c>
      <c r="P143" t="str">
        <f>+VLOOKUP(G143,Hoja1!$D:$G,4,FALSE)</f>
        <v>8.3.7 SEXUALIDAD, DERECHOS SEXUALES Y REPRODUCTIVOS</v>
      </c>
      <c r="Q143" t="str">
        <f t="shared" si="12"/>
        <v>06</v>
      </c>
      <c r="R143" t="str">
        <f t="shared" si="13"/>
        <v>00</v>
      </c>
      <c r="S143" s="1">
        <v>711984006</v>
      </c>
      <c r="T143" s="1">
        <v>41651574</v>
      </c>
      <c r="U143" s="1">
        <v>753635580</v>
      </c>
      <c r="V143" s="1">
        <v>753544672</v>
      </c>
      <c r="W143" s="1">
        <v>90908</v>
      </c>
      <c r="X143" s="1">
        <v>735141335</v>
      </c>
      <c r="Y143" s="1">
        <v>97.55</v>
      </c>
      <c r="Z143" s="1">
        <v>658754361.47000003</v>
      </c>
      <c r="AA143" s="1">
        <v>87.41</v>
      </c>
      <c r="AB143" s="1">
        <v>18494245</v>
      </c>
      <c r="AC143" s="1">
        <v>481637358.39999998</v>
      </c>
    </row>
    <row r="144" spans="1:29" x14ac:dyDescent="0.35">
      <c r="A144">
        <v>2023</v>
      </c>
      <c r="B144">
        <v>100</v>
      </c>
      <c r="C144" t="str">
        <f t="shared" si="14"/>
        <v>7 SECRETARIA DE EDUCACION</v>
      </c>
      <c r="D144" t="str">
        <f>"07"</f>
        <v>07</v>
      </c>
      <c r="E144" t="s">
        <v>347</v>
      </c>
      <c r="F144" t="s">
        <v>348</v>
      </c>
      <c r="G144" s="2">
        <f t="shared" si="15"/>
        <v>2020130010185</v>
      </c>
      <c r="H144" t="str">
        <f>"171"</f>
        <v>171</v>
      </c>
      <c r="I144" t="s">
        <v>409</v>
      </c>
      <c r="J144" t="s">
        <v>26</v>
      </c>
      <c r="K144" t="s">
        <v>27</v>
      </c>
      <c r="L144" t="str">
        <f>+VLOOKUP(G144,Hoja2!$A:$B,2,FALSE)</f>
        <v>FORTALECIMIENTO DE LA GESTION ESCOLAR PARA EL MEJORAMIENTO DE LA CALIDAD EDUCATIVA   CARTAGENA DE INDIAS</v>
      </c>
      <c r="M144" t="str">
        <f t="shared" si="16"/>
        <v>2020130010185 FORTALECIMIENTO DE LA GESTION ESCOLAR PARA EL MEJORAMIENTO DE LA CALIDAD EDUCATIVA   CARTAGENA DE INDIAS</v>
      </c>
      <c r="N144" t="str">
        <f>+VLOOKUP(G144,Hoja1!$D:$G,2,FALSE)</f>
        <v>08. PILAR CARTAGENA INCLUYENTE</v>
      </c>
      <c r="O144" t="str">
        <f>+VLOOKUP(G144,Hoja1!$D:$G,3,FALSE)</f>
        <v>8.2 LÍNEA ESTRATEGICA DE EDUCACION: CULTURA DE LA FORMACION "CON LA EDUCACION PARA TODOS Y TODAS SALVAMOS JUNTOS A CARTAGENA"</v>
      </c>
      <c r="P144" t="str">
        <f>+VLOOKUP(G144,Hoja1!$D:$G,4,FALSE)</f>
        <v>8.2.4 DESARROLLO DE POTENCIALIDADES</v>
      </c>
      <c r="Q144" t="str">
        <f t="shared" si="12"/>
        <v>06</v>
      </c>
      <c r="R144" t="str">
        <f t="shared" si="13"/>
        <v>00</v>
      </c>
      <c r="S144" s="1">
        <v>710000000</v>
      </c>
      <c r="T144" s="1">
        <v>0</v>
      </c>
      <c r="U144" s="1">
        <v>710000000</v>
      </c>
      <c r="V144" s="1">
        <v>709999999.99000001</v>
      </c>
      <c r="W144" s="1">
        <v>0.01</v>
      </c>
      <c r="X144" s="1">
        <v>500353979.41000003</v>
      </c>
      <c r="Y144" s="1">
        <v>70.47</v>
      </c>
      <c r="Z144" s="1">
        <v>443593425.60000002</v>
      </c>
      <c r="AA144" s="1">
        <v>62.48</v>
      </c>
      <c r="AB144" s="1">
        <v>209646020.59</v>
      </c>
      <c r="AC144" s="1">
        <v>427978124</v>
      </c>
    </row>
    <row r="145" spans="1:29" hidden="1" x14ac:dyDescent="0.35">
      <c r="A145">
        <v>2023</v>
      </c>
      <c r="B145">
        <v>100</v>
      </c>
      <c r="C145" t="str">
        <f t="shared" si="14"/>
        <v>5 SECRETARIA GENERAL</v>
      </c>
      <c r="D145" t="str">
        <f>"05"</f>
        <v>05</v>
      </c>
      <c r="E145" t="s">
        <v>245</v>
      </c>
      <c r="F145" t="s">
        <v>288</v>
      </c>
      <c r="G145" s="2">
        <f t="shared" si="15"/>
        <v>2021130010199</v>
      </c>
      <c r="H145" t="str">
        <f>"001"</f>
        <v>001</v>
      </c>
      <c r="I145" t="s">
        <v>49</v>
      </c>
      <c r="J145" t="s">
        <v>26</v>
      </c>
      <c r="K145" t="s">
        <v>27</v>
      </c>
      <c r="L145" t="str">
        <f>+VLOOKUP(G145,Hoja2!$A:$B,2,FALSE)</f>
        <v>MODERNIZACION CARTAGENA HACIA LA MODERNIDAD  CARTAGENA DE INDIAS</v>
      </c>
      <c r="M145" t="str">
        <f t="shared" si="16"/>
        <v>2021130010199 MODERNIZACION CARTAGENA HACIA LA MODERNIDAD  CARTAGENA DE INDIAS</v>
      </c>
      <c r="N145" t="str">
        <f>+VLOOKUP(G145,Hoja1!$D:$G,2,FALSE)</f>
        <v>10. PILAR: CARTAGENA TRANSPARENTE</v>
      </c>
      <c r="O145" t="str">
        <f>+VLOOKUP(G145,Hoja1!$D:$G,3,FALSE)</f>
        <v>10.2 LÍNEA ESTRATÉGICA: CARTAGENA INTELIGENTE CON TODOS Y PARA TODOS</v>
      </c>
      <c r="P145" t="str">
        <f>+VLOOKUP(G145,Hoja1!$D:$G,4,FALSE)</f>
        <v>10.2.3 PROGRAMA: CARTAGENA HACIA LA MODERNIDAD</v>
      </c>
      <c r="Q145" t="str">
        <f t="shared" si="12"/>
        <v>06</v>
      </c>
      <c r="R145" t="str">
        <f t="shared" si="13"/>
        <v>00</v>
      </c>
      <c r="S145" s="1">
        <v>700000000</v>
      </c>
      <c r="T145" s="1">
        <v>0</v>
      </c>
      <c r="U145" s="1">
        <v>700000000</v>
      </c>
      <c r="V145" s="1">
        <v>369000000</v>
      </c>
      <c r="W145" s="1">
        <v>331000000</v>
      </c>
      <c r="X145" s="1">
        <v>277000000</v>
      </c>
      <c r="Y145" s="1">
        <v>39.57</v>
      </c>
      <c r="Z145" s="1">
        <v>277000000</v>
      </c>
      <c r="AA145" s="1">
        <v>39.57</v>
      </c>
      <c r="AB145" s="1">
        <v>423000000</v>
      </c>
      <c r="AC145" s="1">
        <v>277000000</v>
      </c>
    </row>
    <row r="146" spans="1:29" hidden="1" x14ac:dyDescent="0.35">
      <c r="A146">
        <v>2023</v>
      </c>
      <c r="B146">
        <v>100</v>
      </c>
      <c r="C146" t="str">
        <f t="shared" si="14"/>
        <v>8 SECRETARIA DE PARTICIPACION Y DESARROLLO SOCIAL</v>
      </c>
      <c r="D146" t="str">
        <f>"08"</f>
        <v>08</v>
      </c>
      <c r="E146" t="s">
        <v>420</v>
      </c>
      <c r="F146" t="s">
        <v>449</v>
      </c>
      <c r="G146" s="2">
        <f t="shared" si="15"/>
        <v>2021130010188</v>
      </c>
      <c r="H146" t="str">
        <f>"001"</f>
        <v>001</v>
      </c>
      <c r="I146" t="s">
        <v>49</v>
      </c>
      <c r="J146" t="s">
        <v>26</v>
      </c>
      <c r="K146" t="s">
        <v>27</v>
      </c>
      <c r="L146" t="str">
        <f>+VLOOKUP(G146,Hoja2!$A:$B,2,FALSE)</f>
        <v>APOYO INTEGRAL PARA EL DESARROLLO HUMANO A LAS PERSONAS HABITANTES DE CALLE EN CARTAGENA DE INDIAS</v>
      </c>
      <c r="M146" t="str">
        <f t="shared" si="16"/>
        <v>2021130010188 APOYO INTEGRAL PARA EL DESARROLLO HUMANO A LAS PERSONAS HABITANTES DE CALLE EN CARTAGENA DE INDIAS</v>
      </c>
      <c r="N146" t="str">
        <f>+VLOOKUP(G146,Hoja1!$D:$G,2,FALSE)</f>
        <v>11. EJE TRANSVERSAL: CARTAGENA CON ATENCION Y GARANTIA DE DERECHOS A POBLACION DIFERENCIAL.</v>
      </c>
      <c r="O146" t="str">
        <f>+VLOOKUP(G146,Hoja1!$D:$G,3,FALSE)</f>
        <v>11.7 LÍNEA ESTRATÉGICA TRATO HUMANITARIO AL HABITANTE DE CALLE</v>
      </c>
      <c r="P146" t="str">
        <f>+VLOOKUP(G146,Hoja1!$D:$G,4,FALSE)</f>
        <v>11.7.1 PROGRAMA: HABITANTE DE CALLE CON DESARROLLO HUMANO INTEGRAL</v>
      </c>
      <c r="Q146" t="str">
        <f t="shared" si="12"/>
        <v>06</v>
      </c>
      <c r="R146" t="str">
        <f t="shared" si="13"/>
        <v>00</v>
      </c>
      <c r="S146" s="1">
        <v>700000000</v>
      </c>
      <c r="T146" s="1">
        <v>0</v>
      </c>
      <c r="U146" s="1">
        <v>700000000</v>
      </c>
      <c r="V146" s="1">
        <v>700000000</v>
      </c>
      <c r="W146" s="1">
        <v>0</v>
      </c>
      <c r="X146" s="1">
        <v>665847997.39999998</v>
      </c>
      <c r="Y146" s="1">
        <v>95.12</v>
      </c>
      <c r="Z146" s="1">
        <v>580512902.19000006</v>
      </c>
      <c r="AA146" s="1">
        <v>82.93</v>
      </c>
      <c r="AB146" s="1">
        <v>34152002.600000001</v>
      </c>
      <c r="AC146" s="1">
        <v>554194595.64999998</v>
      </c>
    </row>
    <row r="147" spans="1:29" hidden="1" x14ac:dyDescent="0.35">
      <c r="A147">
        <v>2023</v>
      </c>
      <c r="B147">
        <v>100</v>
      </c>
      <c r="C147" t="str">
        <f t="shared" si="14"/>
        <v>2 SECRETARIA DEL INTERIOR Y CONVIVENCIA CIUDADANAL</v>
      </c>
      <c r="D147" t="str">
        <f>"02"</f>
        <v>02</v>
      </c>
      <c r="E147" t="s">
        <v>110</v>
      </c>
      <c r="F147" t="s">
        <v>122</v>
      </c>
      <c r="G147" s="2">
        <f t="shared" si="15"/>
        <v>2021130010143</v>
      </c>
      <c r="H147" t="str">
        <f>"001"</f>
        <v>001</v>
      </c>
      <c r="I147" t="s">
        <v>49</v>
      </c>
      <c r="J147" t="s">
        <v>26</v>
      </c>
      <c r="K147" t="s">
        <v>27</v>
      </c>
      <c r="L147" t="str">
        <f>+VLOOKUP(G147,Hoja2!$A:$B,2,FALSE)</f>
        <v>GENERACION DE UNA CULTURA DE PREVENCION, PROMOCION Y PROTECCION DE LOS DERECHOS HUMANOS CON ENFOQUE DIFERENCIAL Y DE GENERO EN EL DISTRITO DE CARTAGENA DE INDIAS</v>
      </c>
      <c r="M147" t="str">
        <f t="shared" si="16"/>
        <v>2021130010143 GENERACION DE UNA CULTURA DE PREVENCION, PROMOCION Y PROTECCION DE LOS DERECHOS HUMANOS CON ENFOQUE DIFERENCIAL Y DE GENERO EN EL DISTRITO DE CARTAGENA DE INDIAS</v>
      </c>
      <c r="N147" t="str">
        <f>+VLOOKUP(G147,Hoja1!$D:$G,2,FALSE)</f>
        <v>10. PILAR: CARTAGENA TRANSPARENTE</v>
      </c>
      <c r="O147" t="str">
        <f>+VLOOKUP(G147,Hoja1!$D:$G,3,FALSE)</f>
        <v>10.4 LÍNEA ESTRATÉGICA DERECHOS HUMANOS PARA LA PAZ</v>
      </c>
      <c r="P147" t="str">
        <f>+VLOOKUP(G147,Hoja1!$D:$G,4,FALSE)</f>
        <v>10.4.1 PROGRAMA: PREVENCIÓN, PROMOCIÓN Y PROTECCIÓN DE LOS DERECHOS HUMANOS EN EL DISTRITO DE CARTAGENA</v>
      </c>
      <c r="Q147" t="str">
        <f t="shared" si="12"/>
        <v>06</v>
      </c>
      <c r="R147" t="str">
        <f t="shared" si="13"/>
        <v>00</v>
      </c>
      <c r="S147" s="1">
        <v>696000000</v>
      </c>
      <c r="T147" s="1">
        <v>100000000</v>
      </c>
      <c r="U147" s="1">
        <v>796000000</v>
      </c>
      <c r="V147" s="1">
        <v>602936966.66999996</v>
      </c>
      <c r="W147" s="1">
        <v>193063033.33000001</v>
      </c>
      <c r="X147" s="1">
        <v>592999020</v>
      </c>
      <c r="Y147" s="1">
        <v>74.5</v>
      </c>
      <c r="Z147" s="1">
        <v>476149020</v>
      </c>
      <c r="AA147" s="1">
        <v>59.82</v>
      </c>
      <c r="AB147" s="1">
        <v>203000980</v>
      </c>
      <c r="AC147" s="1">
        <v>451249020</v>
      </c>
    </row>
    <row r="148" spans="1:29" hidden="1" x14ac:dyDescent="0.35">
      <c r="A148">
        <v>2023</v>
      </c>
      <c r="B148">
        <v>100</v>
      </c>
      <c r="C148" t="str">
        <f t="shared" si="14"/>
        <v>9 SECRETARIA DE PLANEACION</v>
      </c>
      <c r="D148" t="str">
        <f>"09"</f>
        <v>09</v>
      </c>
      <c r="E148" t="s">
        <v>498</v>
      </c>
      <c r="F148" t="s">
        <v>508</v>
      </c>
      <c r="G148" s="2">
        <f t="shared" si="15"/>
        <v>2021130010271</v>
      </c>
      <c r="H148" t="str">
        <f>"001"</f>
        <v>001</v>
      </c>
      <c r="I148" t="s">
        <v>49</v>
      </c>
      <c r="J148" t="s">
        <v>26</v>
      </c>
      <c r="K148" t="s">
        <v>27</v>
      </c>
      <c r="L148" t="str">
        <f>+VLOOKUP(G148,Hoja2!$A:$B,2,FALSE)</f>
        <v>Normalizacion urbanistica de Cartagena de Indias</v>
      </c>
      <c r="M148" t="str">
        <f t="shared" si="16"/>
        <v>2021130010271 Normalizacion urbanistica de Cartagena de Indias</v>
      </c>
      <c r="N148" t="str">
        <f>+VLOOKUP(G148,Hoja1!$D:$G,2,FALSE)</f>
        <v>07. PILAR CARTAGENA RESILIENTE</v>
      </c>
      <c r="O148" t="str">
        <f>+VLOOKUP(G148,Hoja1!$D:$G,3,FALSE)</f>
        <v>7.7 LÍNEA ESTRATÉGICA INSTRUMENTOS DE ORDENAMIENTO TERRITORIAL.</v>
      </c>
      <c r="P148" t="str">
        <f>+VLOOKUP(G148,Hoja1!$D:$G,4,FALSE)</f>
        <v>7.7.2 ADMINISTRANDO JUNTOS EL CONTROL URBANO</v>
      </c>
      <c r="Q148" t="str">
        <f t="shared" si="12"/>
        <v>06</v>
      </c>
      <c r="R148" t="str">
        <f t="shared" si="13"/>
        <v>00</v>
      </c>
      <c r="S148" s="1">
        <v>689200641</v>
      </c>
      <c r="T148" s="1">
        <v>0</v>
      </c>
      <c r="U148" s="1">
        <v>689200641</v>
      </c>
      <c r="V148" s="1">
        <v>688520000</v>
      </c>
      <c r="W148" s="1">
        <v>680641</v>
      </c>
      <c r="X148" s="1">
        <v>688290000</v>
      </c>
      <c r="Y148" s="1">
        <v>99.87</v>
      </c>
      <c r="Z148" s="1">
        <v>684290000</v>
      </c>
      <c r="AA148" s="1">
        <v>99.29</v>
      </c>
      <c r="AB148" s="1">
        <v>910641</v>
      </c>
      <c r="AC148" s="1">
        <v>679356667</v>
      </c>
    </row>
    <row r="149" spans="1:29" hidden="1" x14ac:dyDescent="0.35">
      <c r="A149">
        <v>2023</v>
      </c>
      <c r="B149">
        <v>100</v>
      </c>
      <c r="C149" t="str">
        <f t="shared" si="14"/>
        <v>10 DEPARTAMENTO ADMINISTRATIVO DE SALUD</v>
      </c>
      <c r="D149" t="str">
        <f>"10"</f>
        <v>10</v>
      </c>
      <c r="E149" t="s">
        <v>535</v>
      </c>
      <c r="F149" t="s">
        <v>536</v>
      </c>
      <c r="G149" s="2">
        <f t="shared" si="15"/>
        <v>2020130010164</v>
      </c>
      <c r="H149" t="str">
        <f>"170"</f>
        <v>170</v>
      </c>
      <c r="I149" t="s">
        <v>570</v>
      </c>
      <c r="J149" t="s">
        <v>26</v>
      </c>
      <c r="K149" t="s">
        <v>27</v>
      </c>
      <c r="L149" t="str">
        <f>+VLOOKUP(G149,Hoja2!$A:$B,2,FALSE)</f>
        <v>PREVENCION, PROMOCION , VIGILANCIA Y CONTROL DE ENFERMEDADES DE TRANSMISION VECTORIAL EN EL DISTRITO DE CARTAGENA DE INDIAS</v>
      </c>
      <c r="M149" t="str">
        <f t="shared" si="16"/>
        <v>2020130010164 PREVENCION, PROMOCION , VIGILANCIA Y CONTROL DE ENFERMEDADES DE TRANSMISION VECTORIAL EN EL DISTRITO DE CARTAGENA DE INDIAS</v>
      </c>
      <c r="N149" t="str">
        <f>+VLOOKUP(G149,Hoja1!$D:$G,2,FALSE)</f>
        <v>08. PILAR CARTAGENA INCLUYENTE</v>
      </c>
      <c r="O149" t="str">
        <f>+VLOOKUP(G149,Hoja1!$D:$G,3,FALSE)</f>
        <v>8.3 LÍNEA ESTRATÉGICA SALUD PARA TODOS</v>
      </c>
      <c r="P149" t="str">
        <f>+VLOOKUP(G149,Hoja1!$D:$G,4,FALSE)</f>
        <v>8.3.8 VIDA SALUDABLE Y ENFERMEDADES TRANSMISIBLES</v>
      </c>
      <c r="Q149" t="str">
        <f t="shared" si="12"/>
        <v>06</v>
      </c>
      <c r="R149" t="str">
        <f t="shared" si="13"/>
        <v>00</v>
      </c>
      <c r="S149" s="1">
        <v>689017599</v>
      </c>
      <c r="T149" s="1">
        <v>0</v>
      </c>
      <c r="U149" s="1">
        <v>689017599</v>
      </c>
      <c r="V149" s="1">
        <v>688861599</v>
      </c>
      <c r="W149" s="1">
        <v>156000</v>
      </c>
      <c r="X149" s="1">
        <v>688857599</v>
      </c>
      <c r="Y149" s="1">
        <v>99.98</v>
      </c>
      <c r="Z149" s="1">
        <v>627330559</v>
      </c>
      <c r="AA149" s="1">
        <v>91.05</v>
      </c>
      <c r="AB149" s="1">
        <v>160000</v>
      </c>
      <c r="AC149" s="1">
        <v>530860000</v>
      </c>
    </row>
    <row r="150" spans="1:29" hidden="1" x14ac:dyDescent="0.35">
      <c r="A150">
        <v>2023</v>
      </c>
      <c r="B150">
        <v>100</v>
      </c>
      <c r="C150" t="str">
        <f t="shared" si="14"/>
        <v>10 DEPARTAMENTO ADMINISTRATIVO DE SALUD</v>
      </c>
      <c r="D150" t="str">
        <f>"10"</f>
        <v>10</v>
      </c>
      <c r="E150" t="s">
        <v>535</v>
      </c>
      <c r="F150" t="s">
        <v>538</v>
      </c>
      <c r="G150" s="2">
        <f t="shared" si="15"/>
        <v>2020130010166</v>
      </c>
      <c r="H150" t="str">
        <f>"170"</f>
        <v>170</v>
      </c>
      <c r="I150" t="s">
        <v>570</v>
      </c>
      <c r="J150" t="s">
        <v>26</v>
      </c>
      <c r="K150" t="s">
        <v>27</v>
      </c>
      <c r="L150" t="str">
        <f>+VLOOKUP(G150,Hoja2!$A:$B,2,FALSE)</f>
        <v>PREVENCION EN SALUD MENTAL EN EL DISTRITO DE  CARTAGENA DE INDIAS</v>
      </c>
      <c r="M150" t="str">
        <f t="shared" si="16"/>
        <v>2020130010166 PREVENCION EN SALUD MENTAL EN EL DISTRITO DE  CARTAGENA DE INDIAS</v>
      </c>
      <c r="N150" t="str">
        <f>+VLOOKUP(G150,Hoja1!$D:$G,2,FALSE)</f>
        <v>08. PILAR CARTAGENA INCLUYENTE</v>
      </c>
      <c r="O150" t="str">
        <f>+VLOOKUP(G150,Hoja1!$D:$G,3,FALSE)</f>
        <v>8.3 LÍNEA ESTRATÉGICA SALUD PARA TODOS</v>
      </c>
      <c r="P150" t="str">
        <f>+VLOOKUP(G150,Hoja1!$D:$G,4,FALSE)</f>
        <v>8.3.5 CONVIVENCIA SOCIAL Y SALUD MENTAL</v>
      </c>
      <c r="Q150" t="str">
        <f t="shared" si="12"/>
        <v>06</v>
      </c>
      <c r="R150" t="str">
        <f t="shared" si="13"/>
        <v>00</v>
      </c>
      <c r="S150" s="1">
        <v>686400000</v>
      </c>
      <c r="T150" s="1">
        <v>89999836</v>
      </c>
      <c r="U150" s="1">
        <v>776399836</v>
      </c>
      <c r="V150" s="1">
        <v>739200000</v>
      </c>
      <c r="W150" s="1">
        <v>37199836</v>
      </c>
      <c r="X150" s="1">
        <v>700267996</v>
      </c>
      <c r="Y150" s="1">
        <v>90.19</v>
      </c>
      <c r="Z150" s="1">
        <v>565099996</v>
      </c>
      <c r="AA150" s="1">
        <v>72.78</v>
      </c>
      <c r="AB150" s="1">
        <v>76131840</v>
      </c>
      <c r="AC150" s="1">
        <v>357031330</v>
      </c>
    </row>
    <row r="151" spans="1:29" hidden="1" x14ac:dyDescent="0.35">
      <c r="A151">
        <v>2023</v>
      </c>
      <c r="B151">
        <v>100</v>
      </c>
      <c r="C151" t="str">
        <f t="shared" si="14"/>
        <v>15 INSTITUTO DE DEPORTE Y RECREACION</v>
      </c>
      <c r="D151" t="str">
        <f>"15"</f>
        <v>15</v>
      </c>
      <c r="E151" t="s">
        <v>698</v>
      </c>
      <c r="F151" t="s">
        <v>720</v>
      </c>
      <c r="G151" s="2">
        <f t="shared" si="15"/>
        <v>2020130010055</v>
      </c>
      <c r="H151" t="str">
        <f>"025"</f>
        <v>025</v>
      </c>
      <c r="I151" t="s">
        <v>703</v>
      </c>
      <c r="J151" t="s">
        <v>26</v>
      </c>
      <c r="K151" t="s">
        <v>27</v>
      </c>
      <c r="L151" t="str">
        <f>+VLOOKUP(G151,Hoja2!$A:$B,2,FALSE)</f>
        <v>MEJORAMIENTO DE LOS ESTILOS DE VIDA MEDIANTE LA PROMOCION MASIVA DE UNA VIDA ACTIVA DE LA CIUDADANIA EN EL DISTRITO DE  CARTAGENA DE INDIAS</v>
      </c>
      <c r="M151" t="str">
        <f t="shared" si="16"/>
        <v>2020130010055 MEJORAMIENTO DE LOS ESTILOS DE VIDA MEDIANTE LA PROMOCION MASIVA DE UNA VIDA ACTIVA DE LA CIUDADANIA EN EL DISTRITO DE  CARTAGENA DE INDIAS</v>
      </c>
      <c r="N151" t="str">
        <f>+VLOOKUP(G151,Hoja1!$D:$G,2,FALSE)</f>
        <v>08. PILAR CARTAGENA INCLUYENTE</v>
      </c>
      <c r="O151" t="str">
        <f>+VLOOKUP(G151,Hoja1!$D:$G,3,FALSE)</f>
        <v xml:space="preserve">8.4 LÍNEA ESTRATÉGICA DEPORTE Y RECREACIÓN PARA LA TRANSFORMACION SOCIAL </v>
      </c>
      <c r="P151" t="str">
        <f>+VLOOKUP(G151,Hoja1!$D:$G,4,FALSE)</f>
        <v>8.4.4 HABITOS Y ESTILO DE VIDA SALUDABLE</v>
      </c>
      <c r="Q151" t="str">
        <f t="shared" si="12"/>
        <v>06</v>
      </c>
      <c r="R151" t="str">
        <f t="shared" si="13"/>
        <v>00</v>
      </c>
      <c r="S151" s="1">
        <v>684198431</v>
      </c>
      <c r="T151" s="1">
        <v>0</v>
      </c>
      <c r="U151" s="1">
        <v>684198431</v>
      </c>
      <c r="V151" s="1">
        <v>683414526.25999999</v>
      </c>
      <c r="W151" s="1">
        <v>783904.74</v>
      </c>
      <c r="X151" s="1">
        <v>683414526.25999999</v>
      </c>
      <c r="Y151" s="1">
        <v>99.89</v>
      </c>
      <c r="Z151" s="1">
        <v>683414526.25999999</v>
      </c>
      <c r="AA151" s="1">
        <v>99.89</v>
      </c>
      <c r="AB151" s="1">
        <v>783904.74</v>
      </c>
      <c r="AC151" s="1">
        <v>683414526.25999999</v>
      </c>
    </row>
    <row r="152" spans="1:29" hidden="1" x14ac:dyDescent="0.35">
      <c r="A152">
        <v>2023</v>
      </c>
      <c r="B152">
        <v>100</v>
      </c>
      <c r="C152" t="str">
        <f t="shared" si="14"/>
        <v>10 DEPARTAMENTO ADMINISTRATIVO DE SALUD</v>
      </c>
      <c r="D152" t="str">
        <f>"10"</f>
        <v>10</v>
      </c>
      <c r="E152" t="s">
        <v>535</v>
      </c>
      <c r="F152" t="s">
        <v>574</v>
      </c>
      <c r="G152" s="2">
        <f t="shared" si="15"/>
        <v>2021130010170</v>
      </c>
      <c r="H152" t="str">
        <f>"170"</f>
        <v>170</v>
      </c>
      <c r="I152" t="s">
        <v>570</v>
      </c>
      <c r="J152" t="s">
        <v>26</v>
      </c>
      <c r="K152" t="s">
        <v>27</v>
      </c>
      <c r="L152" t="str">
        <f>+VLOOKUP(G152,Hoja2!$A:$B,2,FALSE)</f>
        <v>FORTALECIMIENTO DE LA GESTION DEL PLAN DE SALUD PUBLICA EN   CARTAGENA DE INDIA</v>
      </c>
      <c r="M152" t="str">
        <f t="shared" si="16"/>
        <v>2021130010170 FORTALECIMIENTO DE LA GESTION DEL PLAN DE SALUD PUBLICA EN   CARTAGENA DE INDIA</v>
      </c>
      <c r="N152" t="str">
        <f>+VLOOKUP(G152,Hoja1!$D:$G,2,FALSE)</f>
        <v>08. PILAR CARTAGENA INCLUYENTE</v>
      </c>
      <c r="O152" t="str">
        <f>+VLOOKUP(G152,Hoja1!$D:$G,3,FALSE)</f>
        <v>8.3 LÍNEA ESTRATÉGICA SALUD PARA TODOS</v>
      </c>
      <c r="P152" t="str">
        <f>+VLOOKUP(G152,Hoja1!$D:$G,4,FALSE)</f>
        <v>8.3.1 PROGRAMA: FORTALECIMIENTO DE LA AUTORIDAD SANITARIA</v>
      </c>
      <c r="Q152" t="str">
        <f t="shared" si="12"/>
        <v>06</v>
      </c>
      <c r="R152" t="str">
        <f t="shared" si="13"/>
        <v>00</v>
      </c>
      <c r="S152" s="1">
        <v>683098841</v>
      </c>
      <c r="T152" s="1">
        <v>0</v>
      </c>
      <c r="U152" s="1">
        <v>683098841</v>
      </c>
      <c r="V152" s="1">
        <v>683098841</v>
      </c>
      <c r="W152" s="1">
        <v>0</v>
      </c>
      <c r="X152" s="1">
        <v>673785504</v>
      </c>
      <c r="Y152" s="1">
        <v>98.64</v>
      </c>
      <c r="Z152" s="1">
        <v>673785504</v>
      </c>
      <c r="AA152" s="1">
        <v>98.64</v>
      </c>
      <c r="AB152" s="1">
        <v>9313337</v>
      </c>
      <c r="AC152" s="1">
        <v>665146839</v>
      </c>
    </row>
    <row r="153" spans="1:29" hidden="1" x14ac:dyDescent="0.35">
      <c r="A153">
        <v>2023</v>
      </c>
      <c r="B153">
        <v>100</v>
      </c>
      <c r="C153" t="str">
        <f t="shared" si="14"/>
        <v>10 DEPARTAMENTO ADMINISTRATIVO DE SALUD</v>
      </c>
      <c r="D153" t="str">
        <f>"10"</f>
        <v>10</v>
      </c>
      <c r="E153" t="s">
        <v>535</v>
      </c>
      <c r="F153" t="s">
        <v>536</v>
      </c>
      <c r="G153" s="2">
        <f t="shared" si="15"/>
        <v>2020130010164</v>
      </c>
      <c r="H153" t="str">
        <f>"016"</f>
        <v>016</v>
      </c>
      <c r="I153" t="s">
        <v>623</v>
      </c>
      <c r="J153" t="s">
        <v>26</v>
      </c>
      <c r="K153" t="s">
        <v>27</v>
      </c>
      <c r="L153" t="str">
        <f>+VLOOKUP(G153,Hoja2!$A:$B,2,FALSE)</f>
        <v>PREVENCION, PROMOCION , VIGILANCIA Y CONTROL DE ENFERMEDADES DE TRANSMISION VECTORIAL EN EL DISTRITO DE CARTAGENA DE INDIAS</v>
      </c>
      <c r="M153" t="str">
        <f t="shared" si="16"/>
        <v>2020130010164 PREVENCION, PROMOCION , VIGILANCIA Y CONTROL DE ENFERMEDADES DE TRANSMISION VECTORIAL EN EL DISTRITO DE CARTAGENA DE INDIAS</v>
      </c>
      <c r="N153" t="str">
        <f>+VLOOKUP(G153,Hoja1!$D:$G,2,FALSE)</f>
        <v>08. PILAR CARTAGENA INCLUYENTE</v>
      </c>
      <c r="O153" t="str">
        <f>+VLOOKUP(G153,Hoja1!$D:$G,3,FALSE)</f>
        <v>8.3 LÍNEA ESTRATÉGICA SALUD PARA TODOS</v>
      </c>
      <c r="P153" t="str">
        <f>+VLOOKUP(G153,Hoja1!$D:$G,4,FALSE)</f>
        <v>8.3.8 VIDA SALUDABLE Y ENFERMEDADES TRANSMISIBLES</v>
      </c>
      <c r="Q153" t="str">
        <f t="shared" si="12"/>
        <v>06</v>
      </c>
      <c r="R153" t="str">
        <f t="shared" si="13"/>
        <v>00</v>
      </c>
      <c r="S153" s="1">
        <v>675716390</v>
      </c>
      <c r="T153" s="1">
        <v>-19186432</v>
      </c>
      <c r="U153" s="1">
        <v>656529958</v>
      </c>
      <c r="V153" s="1">
        <v>656529958</v>
      </c>
      <c r="W153" s="1">
        <v>0</v>
      </c>
      <c r="X153" s="1">
        <v>656529958</v>
      </c>
      <c r="Y153" s="1">
        <v>100</v>
      </c>
      <c r="Z153" s="1">
        <v>656529958</v>
      </c>
      <c r="AA153" s="1">
        <v>100</v>
      </c>
      <c r="AB153" s="1">
        <v>0</v>
      </c>
      <c r="AC153" s="1">
        <v>656529958</v>
      </c>
    </row>
    <row r="154" spans="1:29" hidden="1" x14ac:dyDescent="0.35">
      <c r="A154">
        <v>2023</v>
      </c>
      <c r="B154">
        <v>100</v>
      </c>
      <c r="C154" t="str">
        <f t="shared" si="14"/>
        <v>9 SECRETARIA DE PLANEACION</v>
      </c>
      <c r="D154" t="str">
        <f>"09"</f>
        <v>09</v>
      </c>
      <c r="E154" t="s">
        <v>498</v>
      </c>
      <c r="F154" t="s">
        <v>522</v>
      </c>
      <c r="G154" s="2">
        <f t="shared" si="15"/>
        <v>2021130010257</v>
      </c>
      <c r="H154" t="str">
        <f>"001"</f>
        <v>001</v>
      </c>
      <c r="I154" t="s">
        <v>49</v>
      </c>
      <c r="J154" t="s">
        <v>26</v>
      </c>
      <c r="K154" t="s">
        <v>27</v>
      </c>
      <c r="L154" t="str">
        <f>+VLOOKUP(G154,Hoja2!$A:$B,2,FALSE)</f>
        <v>Modernizacion del Sistema Distrital de Planeacion en  Cartagena de Indias</v>
      </c>
      <c r="M154" t="str">
        <f t="shared" si="16"/>
        <v>2021130010257 Modernizacion del Sistema Distrital de Planeacion en  Cartagena de Indias</v>
      </c>
      <c r="N154" t="str">
        <f>+VLOOKUP(G154,Hoja1!$D:$G,2,FALSE)</f>
        <v>10. PILAR: CARTAGENA TRANSPARENTE</v>
      </c>
      <c r="O154" t="str">
        <f>+VLOOKUP(G154,Hoja1!$D:$G,3,FALSE)</f>
        <v>10.7 LÍNEA ESTRATÉGICA: PARTICIPACIÓN Y DESCENTRALIZACIÓN</v>
      </c>
      <c r="P154" t="str">
        <f>+VLOOKUP(G154,Hoja1!$D:$G,4,FALSE)</f>
        <v xml:space="preserve">10.7.2 PROGRAMA: MODERNIZACIÓN DEL SISTEMA DISTRITAL DE PLANEACIÓN Y DESCENTRALIZACIÓN  </v>
      </c>
      <c r="Q154" t="str">
        <f t="shared" si="12"/>
        <v>06</v>
      </c>
      <c r="R154" t="str">
        <f t="shared" si="13"/>
        <v>00</v>
      </c>
      <c r="S154" s="1">
        <v>666693957</v>
      </c>
      <c r="T154" s="1">
        <v>0</v>
      </c>
      <c r="U154" s="1">
        <v>666693957</v>
      </c>
      <c r="V154" s="1">
        <v>665000000</v>
      </c>
      <c r="W154" s="1">
        <v>1693957</v>
      </c>
      <c r="X154" s="1">
        <v>637766666</v>
      </c>
      <c r="Y154" s="1">
        <v>95.66</v>
      </c>
      <c r="Z154" s="1">
        <v>621766666</v>
      </c>
      <c r="AA154" s="1">
        <v>93.26</v>
      </c>
      <c r="AB154" s="1">
        <v>28927291</v>
      </c>
      <c r="AC154" s="1">
        <v>617266666</v>
      </c>
    </row>
    <row r="155" spans="1:29" hidden="1" x14ac:dyDescent="0.35">
      <c r="A155">
        <v>2023</v>
      </c>
      <c r="B155">
        <v>100</v>
      </c>
      <c r="C155" t="str">
        <f t="shared" si="14"/>
        <v>15 INSTITUTO DE DEPORTE Y RECREACION</v>
      </c>
      <c r="D155" t="str">
        <f>"15"</f>
        <v>15</v>
      </c>
      <c r="E155" t="s">
        <v>698</v>
      </c>
      <c r="F155" t="s">
        <v>722</v>
      </c>
      <c r="G155" s="2">
        <f t="shared" si="15"/>
        <v>2021130010230</v>
      </c>
      <c r="H155" t="str">
        <f>"059"</f>
        <v>059</v>
      </c>
      <c r="I155" t="s">
        <v>719</v>
      </c>
      <c r="J155" t="s">
        <v>26</v>
      </c>
      <c r="K155" t="s">
        <v>27</v>
      </c>
      <c r="L155" t="str">
        <f>+VLOOKUP(G155,Hoja2!$A:$B,2,FALSE)</f>
        <v>RECREACION COMUNITARIA Y APROVECHAMIENTO DEL TIEMPO LIBRE, COMO MECANISMO DE COHESION E INTEGRACION SOCIAL EN EL DISTRITO DE   CARTAGENA DE INDIAS</v>
      </c>
      <c r="M155" t="str">
        <f t="shared" si="16"/>
        <v>2021130010230 RECREACION COMUNITARIA Y APROVECHAMIENTO DEL TIEMPO LIBRE, COMO MECANISMO DE COHESION E INTEGRACION SOCIAL EN EL DISTRITO DE   CARTAGENA DE INDIAS</v>
      </c>
      <c r="N155" t="str">
        <f>+VLOOKUP(G155,Hoja1!$D:$G,2,FALSE)</f>
        <v>08. PILAR CARTAGENA INCLUYENTE</v>
      </c>
      <c r="O155" t="str">
        <f>+VLOOKUP(G155,Hoja1!$D:$G,3,FALSE)</f>
        <v xml:space="preserve">8.4 LÍNEA ESTRATÉGICA DEPORTE Y RECREACIÓN PARA LA TRANSFORMACION SOCIAL </v>
      </c>
      <c r="P155" t="str">
        <f>+VLOOKUP(G155,Hoja1!$D:$G,4,FALSE)</f>
        <v>8.4.5 RECREACION COMUNITARIA "RECREATE CARTAGENA"</v>
      </c>
      <c r="Q155" t="str">
        <f t="shared" si="12"/>
        <v>06</v>
      </c>
      <c r="R155" t="str">
        <f t="shared" si="13"/>
        <v>00</v>
      </c>
      <c r="S155" s="1">
        <v>651683871</v>
      </c>
      <c r="T155" s="1">
        <v>0</v>
      </c>
      <c r="U155" s="1">
        <v>651683871</v>
      </c>
      <c r="V155" s="1">
        <v>651683871</v>
      </c>
      <c r="W155" s="1">
        <v>0</v>
      </c>
      <c r="X155" s="1">
        <v>651683871</v>
      </c>
      <c r="Y155" s="1">
        <v>100</v>
      </c>
      <c r="Z155" s="1">
        <v>651683871</v>
      </c>
      <c r="AA155" s="1">
        <v>100</v>
      </c>
      <c r="AB155" s="1">
        <v>0</v>
      </c>
      <c r="AC155" s="1">
        <v>651683871</v>
      </c>
    </row>
    <row r="156" spans="1:29" hidden="1" x14ac:dyDescent="0.35">
      <c r="A156">
        <v>2023</v>
      </c>
      <c r="B156">
        <v>100</v>
      </c>
      <c r="C156" t="str">
        <f t="shared" si="14"/>
        <v>15 INSTITUTO DE DEPORTE Y RECREACION</v>
      </c>
      <c r="D156" t="str">
        <f>"15"</f>
        <v>15</v>
      </c>
      <c r="E156" t="s">
        <v>698</v>
      </c>
      <c r="F156" t="s">
        <v>699</v>
      </c>
      <c r="G156" s="2">
        <f t="shared" si="15"/>
        <v>2020130010038</v>
      </c>
      <c r="H156" t="str">
        <f>"059"</f>
        <v>059</v>
      </c>
      <c r="I156" t="s">
        <v>719</v>
      </c>
      <c r="J156" t="s">
        <v>26</v>
      </c>
      <c r="K156" t="s">
        <v>27</v>
      </c>
      <c r="L156" t="str">
        <f>+VLOOKUP(G156,Hoja2!$A:$B,2,FALSE)</f>
        <v>CONSOLIDACION DEL SISTEMA DEPORTIVO DISTRITAL MEDIANTE UNA ESTRATEGIA DE ESTIMULOS Y/O APOYOS A LAS ORGANIZACIONES DEPORTIVAS Y DEPORTISTAS DE ALTOS LOGROS  CARTAGENA DE INDIAS</v>
      </c>
      <c r="M156" t="str">
        <f t="shared" si="16"/>
        <v>2020130010038 CONSOLIDACION DEL SISTEMA DEPORTIVO DISTRITAL MEDIANTE UNA ESTRATEGIA DE ESTIMULOS Y/O APOYOS A LAS ORGANIZACIONES DEPORTIVAS Y DEPORTISTAS DE ALTOS LOGROS  CARTAGENA DE INDIAS</v>
      </c>
      <c r="N156" t="str">
        <f>+VLOOKUP(G156,Hoja1!$D:$G,2,FALSE)</f>
        <v>08. PILAR CARTAGENA INCLUYENTE</v>
      </c>
      <c r="O156" t="str">
        <f>+VLOOKUP(G156,Hoja1!$D:$G,3,FALSE)</f>
        <v xml:space="preserve">8.4 LÍNEA ESTRATÉGICA DEPORTE Y RECREACIÓN PARA LA TRANSFORMACION SOCIAL </v>
      </c>
      <c r="P156" t="str">
        <f>+VLOOKUP(G156,Hoja1!$D:$G,4,FALSE)</f>
        <v>8.4.2 DEPORTE ASOCIADO "INCENTIVOS CON-SENTIDO"</v>
      </c>
      <c r="Q156" t="str">
        <f t="shared" si="12"/>
        <v>06</v>
      </c>
      <c r="R156" t="str">
        <f t="shared" si="13"/>
        <v>00</v>
      </c>
      <c r="S156" s="1">
        <v>651683871</v>
      </c>
      <c r="T156" s="1">
        <v>20048488</v>
      </c>
      <c r="U156" s="1">
        <v>671732359</v>
      </c>
      <c r="V156" s="1">
        <v>670048488</v>
      </c>
      <c r="W156" s="1">
        <v>1683871</v>
      </c>
      <c r="X156" s="1">
        <v>670048488</v>
      </c>
      <c r="Y156" s="1">
        <v>99.75</v>
      </c>
      <c r="Z156" s="1">
        <v>670048488</v>
      </c>
      <c r="AA156" s="1">
        <v>99.75</v>
      </c>
      <c r="AB156" s="1">
        <v>1683871</v>
      </c>
      <c r="AC156" s="1">
        <v>670048488</v>
      </c>
    </row>
    <row r="157" spans="1:29" hidden="1" x14ac:dyDescent="0.35">
      <c r="A157">
        <v>2023</v>
      </c>
      <c r="B157">
        <v>100</v>
      </c>
      <c r="C157" t="str">
        <f t="shared" si="14"/>
        <v>17 INSTITUTO DE PATRIMONIO Y CULTURA DE CARTAGENA DE INDIAS</v>
      </c>
      <c r="D157" t="str">
        <f>"17"</f>
        <v>17</v>
      </c>
      <c r="E157" t="s">
        <v>745</v>
      </c>
      <c r="F157" t="s">
        <v>755</v>
      </c>
      <c r="G157" s="2">
        <f t="shared" si="15"/>
        <v>2021130010255</v>
      </c>
      <c r="H157" t="str">
        <f>"057"</f>
        <v>057</v>
      </c>
      <c r="I157" t="s">
        <v>750</v>
      </c>
      <c r="J157" t="s">
        <v>26</v>
      </c>
      <c r="K157" t="s">
        <v>27</v>
      </c>
      <c r="L157" t="str">
        <f>+VLOOKUP(G157,Hoja2!$A:$B,2,FALSE)</f>
        <v>FORTALECIMIENTO Y SALVAGUARDIA DE LAS PRACTICAS SIGNIFICATIVAS DEL PATRIMONIO INMATERIAL EN EL DISTRITO DE CARTAGENA DE INDIAS</v>
      </c>
      <c r="M157" t="str">
        <f t="shared" si="16"/>
        <v>2021130010255 FORTALECIMIENTO Y SALVAGUARDIA DE LAS PRACTICAS SIGNIFICATIVAS DEL PATRIMONIO INMATERIAL EN EL DISTRITO DE CARTAGENA DE INDIAS</v>
      </c>
      <c r="N157" t="str">
        <f>+VLOOKUP(G157,Hoja1!$D:$G,2,FALSE)</f>
        <v>08. PILAR CARTAGENA INCLUYENTE</v>
      </c>
      <c r="O157" t="str">
        <f>+VLOOKUP(G157,Hoja1!$D:$G,3,FALSE)</f>
        <v>8.5 LÍNEA ESTRATÉGICA ARTES, CULTURA Y PATRIMONIO PARA UNA CARTAGENA INCLUYENTE</v>
      </c>
      <c r="P157" t="str">
        <f>+VLOOKUP(G157,Hoja1!$D:$G,4,FALSE)</f>
        <v>8.5.3 PROGRAMA: PATRIMONIO INMATERIAL: PRACTICAS SIGNIFICATIVAS PARA LA MEMORIA</v>
      </c>
      <c r="Q157" t="str">
        <f t="shared" si="12"/>
        <v>06</v>
      </c>
      <c r="R157" t="str">
        <f t="shared" si="13"/>
        <v>00</v>
      </c>
      <c r="S157" s="1">
        <v>646996586.80999994</v>
      </c>
      <c r="T157" s="1">
        <v>0</v>
      </c>
      <c r="U157" s="1">
        <v>646996586.80999994</v>
      </c>
      <c r="V157" s="1">
        <v>646996586.80999994</v>
      </c>
      <c r="W157" s="1">
        <v>0</v>
      </c>
      <c r="X157" s="1">
        <v>646996586.80999994</v>
      </c>
      <c r="Y157" s="1">
        <v>100</v>
      </c>
      <c r="Z157" s="1">
        <v>641578496.80999994</v>
      </c>
      <c r="AA157" s="1">
        <v>99.16</v>
      </c>
      <c r="AB157" s="1">
        <v>0</v>
      </c>
      <c r="AC157" s="1">
        <v>641578496.80999994</v>
      </c>
    </row>
    <row r="158" spans="1:29" hidden="1" x14ac:dyDescent="0.35">
      <c r="A158">
        <v>2023</v>
      </c>
      <c r="B158">
        <v>100</v>
      </c>
      <c r="C158" t="str">
        <f t="shared" si="14"/>
        <v>9 SECRETARIA DE PLANEACION</v>
      </c>
      <c r="D158" t="str">
        <f>"09"</f>
        <v>09</v>
      </c>
      <c r="E158" t="s">
        <v>498</v>
      </c>
      <c r="F158" t="s">
        <v>508</v>
      </c>
      <c r="G158" s="2">
        <f t="shared" si="15"/>
        <v>2021130010271</v>
      </c>
      <c r="H158" t="str">
        <f>"070"</f>
        <v>070</v>
      </c>
      <c r="I158" t="s">
        <v>83</v>
      </c>
      <c r="J158" t="s">
        <v>26</v>
      </c>
      <c r="K158" t="s">
        <v>27</v>
      </c>
      <c r="L158" t="str">
        <f>+VLOOKUP(G158,Hoja2!$A:$B,2,FALSE)</f>
        <v>Normalizacion urbanistica de Cartagena de Indias</v>
      </c>
      <c r="M158" t="str">
        <f t="shared" si="16"/>
        <v>2021130010271 Normalizacion urbanistica de Cartagena de Indias</v>
      </c>
      <c r="N158" t="str">
        <f>+VLOOKUP(G158,Hoja1!$D:$G,2,FALSE)</f>
        <v>07. PILAR CARTAGENA RESILIENTE</v>
      </c>
      <c r="O158" t="str">
        <f>+VLOOKUP(G158,Hoja1!$D:$G,3,FALSE)</f>
        <v>7.7 LÍNEA ESTRATÉGICA INSTRUMENTOS DE ORDENAMIENTO TERRITORIAL.</v>
      </c>
      <c r="P158" t="str">
        <f>+VLOOKUP(G158,Hoja1!$D:$G,4,FALSE)</f>
        <v>7.7.2 ADMINISTRANDO JUNTOS EL CONTROL URBANO</v>
      </c>
      <c r="Q158" t="str">
        <f t="shared" si="12"/>
        <v>06</v>
      </c>
      <c r="R158" t="str">
        <f t="shared" si="13"/>
        <v>00</v>
      </c>
      <c r="S158" s="1">
        <v>631000000</v>
      </c>
      <c r="T158" s="1">
        <v>0</v>
      </c>
      <c r="U158" s="1">
        <v>631000000</v>
      </c>
      <c r="V158" s="1">
        <v>476791178</v>
      </c>
      <c r="W158" s="1">
        <v>154208822</v>
      </c>
      <c r="X158" s="1">
        <v>451734178</v>
      </c>
      <c r="Y158" s="1">
        <v>71.59</v>
      </c>
      <c r="Z158" s="1">
        <v>434291178</v>
      </c>
      <c r="AA158" s="1">
        <v>68.83</v>
      </c>
      <c r="AB158" s="1">
        <v>179265822</v>
      </c>
      <c r="AC158" s="1">
        <v>434291178</v>
      </c>
    </row>
    <row r="159" spans="1:29" hidden="1" x14ac:dyDescent="0.35">
      <c r="A159">
        <v>2023</v>
      </c>
      <c r="B159">
        <v>100</v>
      </c>
      <c r="C159" t="str">
        <f t="shared" si="14"/>
        <v>15 INSTITUTO DE DEPORTE Y RECREACION</v>
      </c>
      <c r="D159" t="str">
        <f>"15"</f>
        <v>15</v>
      </c>
      <c r="E159" t="s">
        <v>698</v>
      </c>
      <c r="F159" t="s">
        <v>715</v>
      </c>
      <c r="G159" s="2">
        <f t="shared" si="15"/>
        <v>2021130010011</v>
      </c>
      <c r="H159" t="str">
        <f>"025"</f>
        <v>025</v>
      </c>
      <c r="I159" t="s">
        <v>703</v>
      </c>
      <c r="J159" t="s">
        <v>26</v>
      </c>
      <c r="K159" t="s">
        <v>27</v>
      </c>
      <c r="L159" t="str">
        <f>+VLOOKUP(G159,Hoja2!$A:$B,2,FALSE)</f>
        <v>INTEGRACION COMUNITARIA A TRAVES DEL DEPORTE COMO HERRAMIENTA PARA LA INCLUSION SOCIAL DESDE LOS DIFERENTES ENFOQUES POBLACIONALES  CARTAGENA DE INDIAS</v>
      </c>
      <c r="M159" t="str">
        <f t="shared" si="16"/>
        <v>2021130010011 INTEGRACION COMUNITARIA A TRAVES DEL DEPORTE COMO HERRAMIENTA PARA LA INCLUSION SOCIAL DESDE LOS DIFERENTES ENFOQUES POBLACIONALES  CARTAGENA DE INDIAS</v>
      </c>
      <c r="N159" t="str">
        <f>+VLOOKUP(G159,Hoja1!$D:$G,2,FALSE)</f>
        <v>08. PILAR CARTAGENA INCLUYENTE</v>
      </c>
      <c r="O159" t="str">
        <f>+VLOOKUP(G159,Hoja1!$D:$G,3,FALSE)</f>
        <v xml:space="preserve">8.4 LÍNEA ESTRATÉGICA DEPORTE Y RECREACIÓN PARA LA TRANSFORMACION SOCIAL </v>
      </c>
      <c r="P159" t="str">
        <f>+VLOOKUP(G159,Hoja1!$D:$G,4,FALSE)</f>
        <v>8.4.3 DEPORTE SOCIAL COMUNITARIO CON INCLUSION "CARTAGENA INCLUYENTE"</v>
      </c>
      <c r="Q159" t="str">
        <f t="shared" si="12"/>
        <v>06</v>
      </c>
      <c r="R159" t="str">
        <f t="shared" si="13"/>
        <v>00</v>
      </c>
      <c r="S159" s="1">
        <v>630061477</v>
      </c>
      <c r="T159" s="1">
        <v>0</v>
      </c>
      <c r="U159" s="1">
        <v>630061477</v>
      </c>
      <c r="V159" s="1">
        <v>630061477</v>
      </c>
      <c r="W159" s="1">
        <v>0</v>
      </c>
      <c r="X159" s="1">
        <v>630061477</v>
      </c>
      <c r="Y159" s="1">
        <v>100</v>
      </c>
      <c r="Z159" s="1">
        <v>630061477</v>
      </c>
      <c r="AA159" s="1">
        <v>100</v>
      </c>
      <c r="AB159" s="1">
        <v>0</v>
      </c>
      <c r="AC159" s="1">
        <v>630061477</v>
      </c>
    </row>
    <row r="160" spans="1:29" hidden="1" x14ac:dyDescent="0.35">
      <c r="A160">
        <v>2023</v>
      </c>
      <c r="B160">
        <v>100</v>
      </c>
      <c r="C160" t="str">
        <f t="shared" si="14"/>
        <v>14 ESCUELA DE GOBIERNO</v>
      </c>
      <c r="D160" t="str">
        <f>"14"</f>
        <v>14</v>
      </c>
      <c r="E160" t="s">
        <v>683</v>
      </c>
      <c r="F160" t="s">
        <v>694</v>
      </c>
      <c r="G160" s="2">
        <f t="shared" si="15"/>
        <v>2021130010238</v>
      </c>
      <c r="H160" t="str">
        <f>"001"</f>
        <v>001</v>
      </c>
      <c r="I160" t="s">
        <v>49</v>
      </c>
      <c r="J160" t="s">
        <v>26</v>
      </c>
      <c r="K160" t="s">
        <v>27</v>
      </c>
      <c r="L160" t="str">
        <f>+VLOOKUP(G160,Hoja2!$A:$B,2,FALSE)</f>
        <v>FORMULACION AGENDA PROSPECTIVA DE CIUDAD NUESTRA CARTAGENA SO?ADA</v>
      </c>
      <c r="M160" t="str">
        <f t="shared" si="16"/>
        <v>2021130010238 FORMULACION AGENDA PROSPECTIVA DE CIUDAD NUESTRA CARTAGENA SO?ADA</v>
      </c>
      <c r="N160" t="str">
        <f>+VLOOKUP(G160,Hoja1!$D:$G,2,FALSE)</f>
        <v>10. PILAR: CARTAGENA TRANSPARENTE</v>
      </c>
      <c r="O160" t="str">
        <f>+VLOOKUP(G160,Hoja1!$D:$G,3,FALSE)</f>
        <v>10.6 LÍNEA ESTRATÉGICA: CULTURA CIUDADANA PARA LA DEMOCRACIA Y LA PAZ</v>
      </c>
      <c r="P160" t="str">
        <f>+VLOOKUP(G160,Hoja1!$D:$G,4,FALSE)</f>
        <v>10.6.5 PROGRAMA: NUESTRA CARTAGENA SOÑADA.</v>
      </c>
      <c r="Q160" t="str">
        <f t="shared" si="12"/>
        <v>06</v>
      </c>
      <c r="R160" t="str">
        <f t="shared" si="13"/>
        <v>00</v>
      </c>
      <c r="S160" s="1">
        <v>620000000</v>
      </c>
      <c r="T160" s="1">
        <v>0</v>
      </c>
      <c r="U160" s="1">
        <v>620000000</v>
      </c>
      <c r="V160" s="1">
        <v>335900000</v>
      </c>
      <c r="W160" s="1">
        <v>284100000</v>
      </c>
      <c r="X160" s="1">
        <v>248443333.33000001</v>
      </c>
      <c r="Y160" s="1">
        <v>40.07</v>
      </c>
      <c r="Z160" s="1">
        <v>245643333.33000001</v>
      </c>
      <c r="AA160" s="1">
        <v>39.619999999999997</v>
      </c>
      <c r="AB160" s="1">
        <v>371556666.67000002</v>
      </c>
      <c r="AC160" s="1">
        <v>240743333.33000001</v>
      </c>
    </row>
    <row r="161" spans="1:29" hidden="1" x14ac:dyDescent="0.35">
      <c r="A161">
        <v>2023</v>
      </c>
      <c r="B161">
        <v>100</v>
      </c>
      <c r="C161" t="str">
        <f t="shared" si="14"/>
        <v>5 SECRETARIA GENERAL</v>
      </c>
      <c r="D161" t="str">
        <f>"05"</f>
        <v>05</v>
      </c>
      <c r="E161" t="s">
        <v>245</v>
      </c>
      <c r="F161" t="s">
        <v>282</v>
      </c>
      <c r="G161" s="2">
        <f t="shared" si="15"/>
        <v>2021130010189</v>
      </c>
      <c r="H161" t="str">
        <f>"001"</f>
        <v>001</v>
      </c>
      <c r="I161" t="s">
        <v>49</v>
      </c>
      <c r="J161" t="s">
        <v>26</v>
      </c>
      <c r="K161" t="s">
        <v>27</v>
      </c>
      <c r="L161" t="str">
        <f>+VLOOKUP(G161,Hoja2!$A:$B,2,FALSE)</f>
        <v>TRANSFORMACION DIGITAL PARA UNA CARTAGENA INTELIGENTE CON TODOS Y PARA TODOS CARTAGENA DE INDIAS</v>
      </c>
      <c r="M161" t="str">
        <f t="shared" si="16"/>
        <v>2021130010189 TRANSFORMACION DIGITAL PARA UNA CARTAGENA INTELIGENTE CON TODOS Y PARA TODOS CARTAGENA DE INDIAS</v>
      </c>
      <c r="N161" t="str">
        <f>+VLOOKUP(G161,Hoja1!$D:$G,2,FALSE)</f>
        <v>10. PILAR: CARTAGENA TRANSPARENTE</v>
      </c>
      <c r="O161" t="str">
        <f>+VLOOKUP(G161,Hoja1!$D:$G,3,FALSE)</f>
        <v>10.2 LÍNEA ESTRATÉGICA: CARTAGENA INTELIGENTE CON TODOS Y PARA TODOS</v>
      </c>
      <c r="P161" t="str">
        <f>+VLOOKUP(G161,Hoja1!$D:$G,4,FALSE)</f>
        <v>10.2.1 PROGRAMA: CARTAGENA INTELIGENTE CON TODOS Y PARA TODOS</v>
      </c>
      <c r="Q161" t="str">
        <f t="shared" si="12"/>
        <v>06</v>
      </c>
      <c r="R161" t="str">
        <f t="shared" si="13"/>
        <v>00</v>
      </c>
      <c r="S161" s="1">
        <v>615384616</v>
      </c>
      <c r="T161" s="1">
        <v>0</v>
      </c>
      <c r="U161" s="1">
        <v>615384616</v>
      </c>
      <c r="V161" s="1">
        <v>615384616</v>
      </c>
      <c r="W161" s="1">
        <v>0</v>
      </c>
      <c r="X161" s="1">
        <v>311406666</v>
      </c>
      <c r="Y161" s="1">
        <v>50.6</v>
      </c>
      <c r="Z161" s="1">
        <v>311406666</v>
      </c>
      <c r="AA161" s="1">
        <v>50.6</v>
      </c>
      <c r="AB161" s="1">
        <v>303977950</v>
      </c>
      <c r="AC161" s="1">
        <v>311406666</v>
      </c>
    </row>
    <row r="162" spans="1:29" hidden="1" x14ac:dyDescent="0.35">
      <c r="A162">
        <v>2023</v>
      </c>
      <c r="B162">
        <v>100</v>
      </c>
      <c r="C162" t="str">
        <f t="shared" si="14"/>
        <v>1 DESPACHO DEL ALCALDE</v>
      </c>
      <c r="D162" t="str">
        <f>"01"</f>
        <v>01</v>
      </c>
      <c r="E162" t="s">
        <v>23</v>
      </c>
      <c r="F162" t="s">
        <v>67</v>
      </c>
      <c r="G162" s="2">
        <f t="shared" si="15"/>
        <v>2021130010160</v>
      </c>
      <c r="H162" t="str">
        <f>"053"</f>
        <v>053</v>
      </c>
      <c r="I162" t="s">
        <v>82</v>
      </c>
      <c r="J162" t="s">
        <v>26</v>
      </c>
      <c r="K162" t="s">
        <v>27</v>
      </c>
      <c r="L162" t="str">
        <f>+VLOOKUP(G162,Hoja2!$A:$B,2,FALSE)</f>
        <v>APOYO A LA SEGURIDAD ALIMENTARIA Y NUTRICION PARA LA SUPERACION DE LA POBREZA EXTREMA Y DESIGUALDAD</v>
      </c>
      <c r="M162" t="str">
        <f t="shared" si="16"/>
        <v>2021130010160 APOYO A LA SEGURIDAD ALIMENTARIA Y NUTRICION PARA LA SUPERACION DE LA POBREZA EXTREMA Y DESIGUALDAD</v>
      </c>
      <c r="N162" t="str">
        <f>+VLOOKUP(G162,Hoja1!$D:$G,2,FALSE)</f>
        <v>08. PILAR CARTAGENA INCLUYENTE</v>
      </c>
      <c r="O162" t="str">
        <f>+VLOOKUP(G162,Hoja1!$D:$G,3,FALSE)</f>
        <v>8.1 LÍNEA ESTRATÉGICA: SUPERACIÓN DE LA POBREZA Y DESIGUALDAD.</v>
      </c>
      <c r="P162" t="str">
        <f>+VLOOKUP(G162,Hoja1!$D:$G,4,FALSE)</f>
        <v>8.1.8 PROGRAMA: SEGURIDAD ALIMENTARIA Y NUTRICIÓN PARA LA SUPERACIÓN DE LA POBREZA EXTREMA</v>
      </c>
      <c r="Q162" t="str">
        <f t="shared" si="12"/>
        <v>06</v>
      </c>
      <c r="R162" t="str">
        <f t="shared" si="13"/>
        <v>00</v>
      </c>
      <c r="S162" s="1">
        <v>600000000</v>
      </c>
      <c r="T162" s="1">
        <v>0</v>
      </c>
      <c r="U162" s="1">
        <v>600000000</v>
      </c>
      <c r="V162" s="1">
        <v>600000000</v>
      </c>
      <c r="W162" s="1">
        <v>0</v>
      </c>
      <c r="X162" s="1">
        <v>358053333</v>
      </c>
      <c r="Y162" s="1">
        <v>59.68</v>
      </c>
      <c r="Z162" s="1">
        <v>350733333</v>
      </c>
      <c r="AA162" s="1">
        <v>58.46</v>
      </c>
      <c r="AB162" s="1">
        <v>241946667</v>
      </c>
      <c r="AC162" s="1">
        <v>344620000</v>
      </c>
    </row>
    <row r="163" spans="1:29" hidden="1" x14ac:dyDescent="0.35">
      <c r="A163">
        <v>2023</v>
      </c>
      <c r="B163">
        <v>100</v>
      </c>
      <c r="C163" t="str">
        <f t="shared" si="14"/>
        <v>3 SECRETARIA DE HACIENDA PUBLICA</v>
      </c>
      <c r="D163" t="str">
        <f>"03"</f>
        <v>03</v>
      </c>
      <c r="E163" t="s">
        <v>170</v>
      </c>
      <c r="F163" t="s">
        <v>186</v>
      </c>
      <c r="G163" s="2">
        <f t="shared" si="15"/>
        <v>2021130010280</v>
      </c>
      <c r="H163" t="str">
        <f>"001"</f>
        <v>001</v>
      </c>
      <c r="I163" t="s">
        <v>49</v>
      </c>
      <c r="J163" t="s">
        <v>26</v>
      </c>
      <c r="K163" t="s">
        <v>27</v>
      </c>
      <c r="L163" t="str">
        <f>+VLOOKUP(G163,Hoja2!$A:$B,2,FALSE)</f>
        <v xml:space="preserve">IMPLEMENTACION DE ESTRATEGIAS DE INCLUSION PRODUCTIVAS EN POBLACION JOVEN DEL DISTRITO DE CARTAGENA </v>
      </c>
      <c r="M163" t="str">
        <f t="shared" si="16"/>
        <v xml:space="preserve">2021130010280 IMPLEMENTACION DE ESTRATEGIAS DE INCLUSION PRODUCTIVAS EN POBLACION JOVEN DEL DISTRITO DE CARTAGENA </v>
      </c>
      <c r="N163" t="str">
        <f>+VLOOKUP(G163,Hoja1!$D:$G,2,FALSE)</f>
        <v>09. PILAR CARTAGENA CONTINGENTE</v>
      </c>
      <c r="O163" t="str">
        <f>+VLOOKUP(G163,Hoja1!$D:$G,3,FALSE)</f>
        <v>9.1 LÍNEA ESTRATÉGICA: DESARROLLO ECONÓMICO Y EMPLEABILIDAD</v>
      </c>
      <c r="P163" t="str">
        <f>+VLOOKUP(G163,Hoja1!$D:$G,4,FALSE)</f>
        <v>9.1.3 PROGRAMA: "EMPLEO INCLUSIVO PARA LOS JÓVENES”</v>
      </c>
      <c r="Q163" t="str">
        <f t="shared" si="12"/>
        <v>06</v>
      </c>
      <c r="R163" t="str">
        <f t="shared" si="13"/>
        <v>00</v>
      </c>
      <c r="S163" s="1">
        <v>600000000</v>
      </c>
      <c r="T163" s="1">
        <v>0</v>
      </c>
      <c r="U163" s="1">
        <v>600000000</v>
      </c>
      <c r="V163" s="1">
        <v>566850200</v>
      </c>
      <c r="W163" s="1">
        <v>33149800</v>
      </c>
      <c r="X163" s="1">
        <v>0</v>
      </c>
      <c r="Y163" s="1">
        <v>0</v>
      </c>
      <c r="Z163" s="1">
        <v>0</v>
      </c>
      <c r="AA163" s="1">
        <v>0</v>
      </c>
      <c r="AB163" s="1">
        <v>600000000</v>
      </c>
      <c r="AC163" s="1">
        <v>0</v>
      </c>
    </row>
    <row r="164" spans="1:29" hidden="1" x14ac:dyDescent="0.35">
      <c r="A164">
        <v>2023</v>
      </c>
      <c r="B164">
        <v>100</v>
      </c>
      <c r="C164" t="str">
        <f t="shared" si="14"/>
        <v>11 LOCALIDAD HISTORICA Y DEL CARIBE NORTE</v>
      </c>
      <c r="D164" t="str">
        <f>"11"</f>
        <v>11</v>
      </c>
      <c r="E164" t="s">
        <v>626</v>
      </c>
      <c r="F164" t="s">
        <v>628</v>
      </c>
      <c r="G164" s="2">
        <f t="shared" si="15"/>
        <v>2021130010021</v>
      </c>
      <c r="H164" t="str">
        <f>"001"</f>
        <v>001</v>
      </c>
      <c r="I164" t="s">
        <v>49</v>
      </c>
      <c r="J164" t="s">
        <v>26</v>
      </c>
      <c r="K164" t="s">
        <v>27</v>
      </c>
      <c r="L164" t="str">
        <f>+VLOOKUP(G164,Hoja2!$A:$B,2,FALSE)</f>
        <v>APLICACION PROMOCION A EL FORTALECIMIENTO Y FORMACION A FRENTES DE SEGURIDAD DE LA LOCALIDAD HISTORICA Y DEL CARIBE NORTE</v>
      </c>
      <c r="M164" t="str">
        <f t="shared" si="16"/>
        <v>2021130010021 APLICACION PROMOCION A EL FORTALECIMIENTO Y FORMACION A FRENTES DE SEGURIDAD DE LA LOCALIDAD HISTORICA Y DEL CARIBE NORTE</v>
      </c>
      <c r="N164" t="str">
        <f>+VLOOKUP(G164,Hoja1!$D:$G,2,FALSE)</f>
        <v>10. PILAR: CARTAGENA TRANSPARENTE</v>
      </c>
      <c r="O164" t="str">
        <f>+VLOOKUP(G164,Hoja1!$D:$G,3,FALSE)</f>
        <v>10.7 LÍNEA ESTRATÉGICA: PARTICIPACIÓN Y DESCENTRALIZACIÓN</v>
      </c>
      <c r="P164" t="str">
        <f>+VLOOKUP(G164,Hoja1!$D:$G,4,FALSE)</f>
        <v xml:space="preserve">10.7.2 PROGRAMA: MODERNIZACIÓN DEL SISTEMA DISTRITAL DE PLANEACIÓN Y DESCENTRALIZACIÓN  </v>
      </c>
      <c r="Q164" t="str">
        <f t="shared" si="12"/>
        <v>06</v>
      </c>
      <c r="R164" t="str">
        <f t="shared" si="13"/>
        <v>00</v>
      </c>
      <c r="S164" s="1">
        <v>600000000</v>
      </c>
      <c r="T164" s="1">
        <v>0</v>
      </c>
      <c r="U164" s="1">
        <v>600000000</v>
      </c>
      <c r="V164" s="1">
        <v>600000000</v>
      </c>
      <c r="W164" s="1">
        <v>0</v>
      </c>
      <c r="X164" s="1">
        <v>600000000</v>
      </c>
      <c r="Y164" s="1">
        <v>100</v>
      </c>
      <c r="Z164" s="1">
        <v>600000000</v>
      </c>
      <c r="AA164" s="1">
        <v>100</v>
      </c>
      <c r="AB164" s="1">
        <v>0</v>
      </c>
      <c r="AC164" s="1">
        <v>600000000</v>
      </c>
    </row>
    <row r="165" spans="1:29" hidden="1" x14ac:dyDescent="0.35">
      <c r="A165">
        <v>2023</v>
      </c>
      <c r="B165">
        <v>100</v>
      </c>
      <c r="C165" t="str">
        <f t="shared" si="14"/>
        <v>10 DEPARTAMENTO ADMINISTRATIVO DE SALUD</v>
      </c>
      <c r="D165" t="str">
        <f>"10"</f>
        <v>10</v>
      </c>
      <c r="E165" t="s">
        <v>535</v>
      </c>
      <c r="F165" t="s">
        <v>583</v>
      </c>
      <c r="G165" s="2">
        <f t="shared" si="15"/>
        <v>2020130010124</v>
      </c>
      <c r="H165" t="str">
        <f>"170"</f>
        <v>170</v>
      </c>
      <c r="I165" t="s">
        <v>570</v>
      </c>
      <c r="J165" t="s">
        <v>26</v>
      </c>
      <c r="K165" t="s">
        <v>27</v>
      </c>
      <c r="L165" t="str">
        <f>+VLOOKUP(G165,Hoja2!$A:$B,2,FALSE)</f>
        <v>PREVENCION Y CONTROL DE LAS ENFERMEDADES INMUNOPREVENIBLES EN EL DISTRITO DE  CARTAGENA DE INDIAS</v>
      </c>
      <c r="M165" t="str">
        <f t="shared" si="16"/>
        <v>2020130010124 PREVENCION Y CONTROL DE LAS ENFERMEDADES INMUNOPREVENIBLES EN EL DISTRITO DE  CARTAGENA DE INDIAS</v>
      </c>
      <c r="N165" t="str">
        <f>+VLOOKUP(G165,Hoja1!$D:$G,2,FALSE)</f>
        <v>08. PILAR CARTAGENA INCLUYENTE</v>
      </c>
      <c r="O165" t="str">
        <f>+VLOOKUP(G165,Hoja1!$D:$G,3,FALSE)</f>
        <v>8.3 LÍNEA ESTRATÉGICA SALUD PARA TODOS</v>
      </c>
      <c r="P165" t="str">
        <f>+VLOOKUP(G165,Hoja1!$D:$G,4,FALSE)</f>
        <v>8.3.8 VIDA SALUDABLE Y ENFERMEDADES TRANSMISIBLES</v>
      </c>
      <c r="Q165" t="str">
        <f t="shared" si="12"/>
        <v>06</v>
      </c>
      <c r="R165" t="str">
        <f t="shared" si="13"/>
        <v>00</v>
      </c>
      <c r="S165" s="1">
        <v>594880000</v>
      </c>
      <c r="T165" s="1">
        <v>82220000</v>
      </c>
      <c r="U165" s="1">
        <v>677100000</v>
      </c>
      <c r="V165" s="1">
        <v>675952667</v>
      </c>
      <c r="W165" s="1">
        <v>1147333</v>
      </c>
      <c r="X165" s="1">
        <v>666272666</v>
      </c>
      <c r="Y165" s="1">
        <v>98.4</v>
      </c>
      <c r="Z165" s="1">
        <v>592452666</v>
      </c>
      <c r="AA165" s="1">
        <v>87.5</v>
      </c>
      <c r="AB165" s="1">
        <v>10827334</v>
      </c>
      <c r="AC165" s="1">
        <v>537394000</v>
      </c>
    </row>
    <row r="166" spans="1:29" hidden="1" x14ac:dyDescent="0.35">
      <c r="A166">
        <v>2023</v>
      </c>
      <c r="B166">
        <v>100</v>
      </c>
      <c r="C166" t="str">
        <f t="shared" si="14"/>
        <v>5 SECRETARIA GENERAL</v>
      </c>
      <c r="D166" t="str">
        <f>"05"</f>
        <v>05</v>
      </c>
      <c r="E166" t="s">
        <v>245</v>
      </c>
      <c r="F166" t="s">
        <v>301</v>
      </c>
      <c r="G166" s="2">
        <f t="shared" si="15"/>
        <v>2021130010208</v>
      </c>
      <c r="H166" t="str">
        <f>"055"</f>
        <v>055</v>
      </c>
      <c r="I166" t="s">
        <v>300</v>
      </c>
      <c r="J166" t="s">
        <v>26</v>
      </c>
      <c r="K166" t="s">
        <v>27</v>
      </c>
      <c r="L166" t="str">
        <f>+VLOOKUP(G166,Hoja2!$A:$B,2,FALSE)</f>
        <v xml:space="preserve"> ACTUALIZACION EXTENSION DE REDES DE ACUEDUCTO EN EL DISTRITO DE CARTAGENA  DE INDIAS</v>
      </c>
      <c r="M166" t="str">
        <f t="shared" si="16"/>
        <v>2021130010208  ACTUALIZACION EXTENSION DE REDES DE ACUEDUCTO EN EL DISTRITO DE CARTAGENA  DE INDIAS</v>
      </c>
      <c r="N166" t="str">
        <f>+VLOOKUP(G166,Hoja1!$D:$G,2,FALSE)</f>
        <v>07. PILAR CARTAGENA RESILIENTE</v>
      </c>
      <c r="O166" t="str">
        <f>+VLOOKUP(G166,Hoja1!$D:$G,3,FALSE)</f>
        <v>7.6 LÍNEA ESTRATÉGICA SERVICIOS PÚBLICOS BÁSICOS DEL DISTRITO DE CARTAGENA DE INDIAS: “TODOS CON TODO”</v>
      </c>
      <c r="P166" t="str">
        <f>+VLOOKUP(G166,Hoja1!$D:$G,4,FALSE)</f>
        <v>7.6.1 DE AHORRO Y USO EFICIENTE DE LOS SERVICIOS PÚBLICOS, "AGUA Y SANEAMIENTO BÁSICO PARA TODOS"</v>
      </c>
      <c r="Q166" t="str">
        <f t="shared" si="12"/>
        <v>06</v>
      </c>
      <c r="R166" t="str">
        <f t="shared" si="13"/>
        <v>00</v>
      </c>
      <c r="S166" s="1">
        <v>584293334</v>
      </c>
      <c r="T166" s="1">
        <v>0</v>
      </c>
      <c r="U166" s="1">
        <v>584293334</v>
      </c>
      <c r="V166" s="1">
        <v>389066812</v>
      </c>
      <c r="W166" s="1">
        <v>195226522</v>
      </c>
      <c r="X166" s="1">
        <v>0</v>
      </c>
      <c r="Y166" s="1">
        <v>0</v>
      </c>
      <c r="Z166" s="1">
        <v>0</v>
      </c>
      <c r="AA166" s="1">
        <v>0</v>
      </c>
      <c r="AB166" s="1">
        <v>584293334</v>
      </c>
      <c r="AC166" s="1">
        <v>0</v>
      </c>
    </row>
    <row r="167" spans="1:29" hidden="1" x14ac:dyDescent="0.35">
      <c r="A167">
        <v>2023</v>
      </c>
      <c r="B167">
        <v>100</v>
      </c>
      <c r="C167" t="str">
        <f t="shared" si="14"/>
        <v>15 INSTITUTO DE DEPORTE Y RECREACION</v>
      </c>
      <c r="D167" t="str">
        <f>"15"</f>
        <v>15</v>
      </c>
      <c r="E167" t="s">
        <v>698</v>
      </c>
      <c r="F167" t="s">
        <v>78</v>
      </c>
      <c r="G167" s="2">
        <f t="shared" si="15"/>
        <v>2020130010036</v>
      </c>
      <c r="H167" t="str">
        <f>"059"</f>
        <v>059</v>
      </c>
      <c r="I167" t="s">
        <v>719</v>
      </c>
      <c r="J167" t="s">
        <v>26</v>
      </c>
      <c r="K167" t="s">
        <v>27</v>
      </c>
      <c r="L167" t="str">
        <f>+VLOOKUP(G167,Hoja2!$A:$B,2,FALSE)</f>
        <v>CONSERVACION , MANTENIMIENTO Y MEJORAMIENTO DE LOS ESCENARIOS DEPORTIVOS DE LA CIUDAD COMO ESTRATEGIA DE PRESERVACION DEL PATRIMONIO MATERIAL DEL DISTRITO DE   CARTAGENA DE INDIAS</v>
      </c>
      <c r="M167" t="str">
        <f t="shared" si="16"/>
        <v>2020130010036 CONSERVACION , MANTENIMIENTO Y MEJORAMIENTO DE LOS ESCENARIOS DEPORTIVOS DE LA CIUDAD COMO ESTRATEGIA DE PRESERVACION DEL PATRIMONIO MATERIAL DEL DISTRITO DE   CARTAGENA DE INDIAS</v>
      </c>
      <c r="N167" t="str">
        <f>+VLOOKUP(G167,Hoja1!$D:$G,2,FALSE)</f>
        <v>08. PILAR CARTAGENA INCLUYENTE</v>
      </c>
      <c r="O167" t="str">
        <f>+VLOOKUP(G167,Hoja1!$D:$G,3,FALSE)</f>
        <v xml:space="preserve">8.4 LÍNEA ESTRATÉGICA DEPORTE Y RECREACIÓN PARA LA TRANSFORMACION SOCIAL </v>
      </c>
      <c r="P167" t="str">
        <f>+VLOOKUP(G167,Hoja1!$D:$G,4,FALSE)</f>
        <v>8.4.7 ADMINISTRACION, MANTENIMIENTO, ADECUACION, MEJORAMIENTO Y CONSTRUCCION DE ESCENARIOS DEPORTIVOS</v>
      </c>
      <c r="Q167" t="str">
        <f t="shared" si="12"/>
        <v>06</v>
      </c>
      <c r="R167" t="str">
        <f t="shared" si="13"/>
        <v>00</v>
      </c>
      <c r="S167" s="1">
        <v>583085573</v>
      </c>
      <c r="T167" s="1">
        <v>0</v>
      </c>
      <c r="U167" s="1">
        <v>583085573</v>
      </c>
      <c r="V167" s="1">
        <v>583045943</v>
      </c>
      <c r="W167" s="1">
        <v>39630</v>
      </c>
      <c r="X167" s="1">
        <v>583045943</v>
      </c>
      <c r="Y167" s="1">
        <v>99.99</v>
      </c>
      <c r="Z167" s="1">
        <v>484000000</v>
      </c>
      <c r="AA167" s="1">
        <v>83.01</v>
      </c>
      <c r="AB167" s="1">
        <v>39630</v>
      </c>
      <c r="AC167" s="1">
        <v>484000000</v>
      </c>
    </row>
    <row r="168" spans="1:29" hidden="1" x14ac:dyDescent="0.35">
      <c r="A168">
        <v>2023</v>
      </c>
      <c r="B168">
        <v>100</v>
      </c>
      <c r="C168" t="str">
        <f t="shared" si="14"/>
        <v>10 DEPARTAMENTO ADMINISTRATIVO DE SALUD</v>
      </c>
      <c r="D168" t="str">
        <f>"10"</f>
        <v>10</v>
      </c>
      <c r="E168" t="s">
        <v>535</v>
      </c>
      <c r="F168" t="s">
        <v>560</v>
      </c>
      <c r="G168" s="2">
        <f t="shared" si="15"/>
        <v>2020130010063</v>
      </c>
      <c r="H168" t="str">
        <f>"188"</f>
        <v>188</v>
      </c>
      <c r="I168" t="s">
        <v>580</v>
      </c>
      <c r="J168" t="s">
        <v>26</v>
      </c>
      <c r="K168" t="s">
        <v>27</v>
      </c>
      <c r="L168" t="str">
        <f>+VLOOKUP(G168,Hoja2!$A:$B,2,FALSE)</f>
        <v>CONTROL , VIGILANCIA, INSPECCION Y PROMOCION DEL SISTEMA OBLIGATORIO DE GARANTIA DE LA CALIDAD EN EL DISTRITO DE  CARTAGENA DE INDIAS</v>
      </c>
      <c r="M168" t="str">
        <f t="shared" si="16"/>
        <v>2020130010063 CONTROL , VIGILANCIA, INSPECCION Y PROMOCION DEL SISTEMA OBLIGATORIO DE GARANTIA DE LA CALIDAD EN EL DISTRITO DE  CARTAGENA DE INDIAS</v>
      </c>
      <c r="N168" t="str">
        <f>+VLOOKUP(G168,Hoja1!$D:$G,2,FALSE)</f>
        <v>08. PILAR CARTAGENA INCLUYENTE</v>
      </c>
      <c r="O168" t="str">
        <f>+VLOOKUP(G168,Hoja1!$D:$G,3,FALSE)</f>
        <v>8.3 LÍNEA ESTRATÉGICA SALUD PARA TODOS</v>
      </c>
      <c r="P168" t="str">
        <f>+VLOOKUP(G168,Hoja1!$D:$G,4,FALSE)</f>
        <v>8.3.1 PROGRAMA: FORTALECIMIENTO DE LA AUTORIDAD SANITARIA</v>
      </c>
      <c r="Q168" t="str">
        <f t="shared" si="12"/>
        <v>06</v>
      </c>
      <c r="R168" t="str">
        <f t="shared" si="13"/>
        <v>00</v>
      </c>
      <c r="S168" s="1">
        <v>580000000</v>
      </c>
      <c r="T168" s="1">
        <v>0</v>
      </c>
      <c r="U168" s="1">
        <v>580000000</v>
      </c>
      <c r="V168" s="1">
        <v>580000000</v>
      </c>
      <c r="W168" s="1">
        <v>0</v>
      </c>
      <c r="X168" s="1">
        <v>580000000</v>
      </c>
      <c r="Y168" s="1">
        <v>100</v>
      </c>
      <c r="Z168" s="1">
        <v>580000000</v>
      </c>
      <c r="AA168" s="1">
        <v>100</v>
      </c>
      <c r="AB168" s="1">
        <v>0</v>
      </c>
      <c r="AC168" s="1">
        <v>580000000</v>
      </c>
    </row>
    <row r="169" spans="1:29" hidden="1" x14ac:dyDescent="0.35">
      <c r="A169">
        <v>2023</v>
      </c>
      <c r="B169">
        <v>100</v>
      </c>
      <c r="C169" t="str">
        <f t="shared" si="14"/>
        <v>15 INSTITUTO DE DEPORTE Y RECREACION</v>
      </c>
      <c r="D169" t="str">
        <f>"15"</f>
        <v>15</v>
      </c>
      <c r="E169" t="s">
        <v>698</v>
      </c>
      <c r="F169" t="s">
        <v>710</v>
      </c>
      <c r="G169" s="2">
        <f t="shared" si="15"/>
        <v>2020130010053</v>
      </c>
      <c r="H169" t="str">
        <f>"025"</f>
        <v>025</v>
      </c>
      <c r="I169" t="s">
        <v>703</v>
      </c>
      <c r="J169" t="s">
        <v>26</v>
      </c>
      <c r="K169" t="s">
        <v>27</v>
      </c>
      <c r="L169" t="str">
        <f>+VLOOKUP(G169,Hoja2!$A:$B,2,FALSE)</f>
        <v>DESARROLLO DE LA ESCUELA DE INICIACION Y FORMACION DEPORTIVA - EIFD EN EL DISTRITO DE CARTAGENA DE INDIAS</v>
      </c>
      <c r="M169" t="str">
        <f t="shared" si="16"/>
        <v>2020130010053 DESARROLLO DE LA ESCUELA DE INICIACION Y FORMACION DEPORTIVA - EIFD EN EL DISTRITO DE CARTAGENA DE INDIAS</v>
      </c>
      <c r="N169" t="str">
        <f>+VLOOKUP(G169,Hoja1!$D:$G,2,FALSE)</f>
        <v>08. PILAR CARTAGENA INCLUYENTE</v>
      </c>
      <c r="O169" t="str">
        <f>+VLOOKUP(G169,Hoja1!$D:$G,3,FALSE)</f>
        <v xml:space="preserve">8.4 LÍNEA ESTRATÉGICA DEPORTE Y RECREACIÓN PARA LA TRANSFORMACION SOCIAL </v>
      </c>
      <c r="P169" t="str">
        <f>+VLOOKUP(G169,Hoja1!$D:$G,4,FALSE)</f>
        <v xml:space="preserve">8.4.1 “LA ESCUELA Y EL DEPORTE SON DE TODOS” </v>
      </c>
      <c r="Q169" t="str">
        <f t="shared" si="12"/>
        <v>06</v>
      </c>
      <c r="R169" t="str">
        <f t="shared" si="13"/>
        <v>00</v>
      </c>
      <c r="S169" s="1">
        <v>575746557</v>
      </c>
      <c r="T169" s="1">
        <v>0</v>
      </c>
      <c r="U169" s="1">
        <v>575746557</v>
      </c>
      <c r="V169" s="1">
        <v>575746557</v>
      </c>
      <c r="W169" s="1">
        <v>0</v>
      </c>
      <c r="X169" s="1">
        <v>575746557</v>
      </c>
      <c r="Y169" s="1">
        <v>100</v>
      </c>
      <c r="Z169" s="1">
        <v>575746557</v>
      </c>
      <c r="AA169" s="1">
        <v>100</v>
      </c>
      <c r="AB169" s="1">
        <v>0</v>
      </c>
      <c r="AC169" s="1">
        <v>575746557</v>
      </c>
    </row>
    <row r="170" spans="1:29" hidden="1" x14ac:dyDescent="0.35">
      <c r="A170">
        <v>2023</v>
      </c>
      <c r="B170">
        <v>100</v>
      </c>
      <c r="C170" t="str">
        <f t="shared" si="14"/>
        <v>1 DESPACHO DEL ALCALDE</v>
      </c>
      <c r="D170" t="str">
        <f>"01"</f>
        <v>01</v>
      </c>
      <c r="E170" t="s">
        <v>23</v>
      </c>
      <c r="F170" t="s">
        <v>39</v>
      </c>
      <c r="G170" s="2">
        <f t="shared" si="15"/>
        <v>2020130010033</v>
      </c>
      <c r="H170" t="str">
        <f>"070"</f>
        <v>070</v>
      </c>
      <c r="I170" t="s">
        <v>83</v>
      </c>
      <c r="J170" t="s">
        <v>26</v>
      </c>
      <c r="K170" t="s">
        <v>27</v>
      </c>
      <c r="L170" t="str">
        <f>+VLOOKUP(G170,Hoja2!$A:$B,2,FALSE)</f>
        <v>CONTROL DE LOS RIESGOS EN NUESTRO TERRITORIO  CARTAGENA DE INDIAS</v>
      </c>
      <c r="M170" t="str">
        <f t="shared" si="16"/>
        <v>2020130010033 CONTROL DE LOS RIESGOS EN NUESTRO TERRITORIO  CARTAGENA DE INDIAS</v>
      </c>
      <c r="N170" t="str">
        <f>+VLOOKUP(G170,Hoja1!$D:$G,2,FALSE)</f>
        <v>07. PILAR CARTAGENA RESILIENTE</v>
      </c>
      <c r="O170" t="str">
        <f>+VLOOKUP(G170,Hoja1!$D:$G,3,FALSE)</f>
        <v>7.4 LÍNEA ESTRATÉGICA GESTIÓN DEL RIESGO</v>
      </c>
      <c r="P170" t="str">
        <f>+VLOOKUP(G170,Hoja1!$D:$G,4,FALSE)</f>
        <v>7.4.3 MANEJO DE DESASTRE</v>
      </c>
      <c r="Q170" t="str">
        <f t="shared" si="12"/>
        <v>06</v>
      </c>
      <c r="R170" t="str">
        <f t="shared" si="13"/>
        <v>00</v>
      </c>
      <c r="S170" s="1">
        <v>564201017</v>
      </c>
      <c r="T170" s="1">
        <v>0</v>
      </c>
      <c r="U170" s="1">
        <v>564201017</v>
      </c>
      <c r="V170" s="1">
        <v>122461449.92</v>
      </c>
      <c r="W170" s="1">
        <v>441739567.07999998</v>
      </c>
      <c r="X170" s="1">
        <v>122461449.92</v>
      </c>
      <c r="Y170" s="1">
        <v>21.71</v>
      </c>
      <c r="Z170" s="1">
        <v>122461449.92</v>
      </c>
      <c r="AA170" s="1">
        <v>21.71</v>
      </c>
      <c r="AB170" s="1">
        <v>441739567.07999998</v>
      </c>
      <c r="AC170" s="1">
        <v>122461449.92</v>
      </c>
    </row>
    <row r="171" spans="1:29" hidden="1" x14ac:dyDescent="0.35">
      <c r="A171">
        <v>2023</v>
      </c>
      <c r="B171">
        <v>100</v>
      </c>
      <c r="C171" t="str">
        <f t="shared" si="14"/>
        <v>15 INSTITUTO DE DEPORTE Y RECREACION</v>
      </c>
      <c r="D171" t="str">
        <f>"15"</f>
        <v>15</v>
      </c>
      <c r="E171" t="s">
        <v>698</v>
      </c>
      <c r="F171" t="s">
        <v>715</v>
      </c>
      <c r="G171" s="2">
        <f t="shared" si="15"/>
        <v>2021130010011</v>
      </c>
      <c r="H171" t="str">
        <f>"097"</f>
        <v>097</v>
      </c>
      <c r="I171" t="s">
        <v>725</v>
      </c>
      <c r="J171" t="s">
        <v>26</v>
      </c>
      <c r="K171" t="s">
        <v>27</v>
      </c>
      <c r="L171" t="str">
        <f>+VLOOKUP(G171,Hoja2!$A:$B,2,FALSE)</f>
        <v>INTEGRACION COMUNITARIA A TRAVES DEL DEPORTE COMO HERRAMIENTA PARA LA INCLUSION SOCIAL DESDE LOS DIFERENTES ENFOQUES POBLACIONALES  CARTAGENA DE INDIAS</v>
      </c>
      <c r="M171" t="str">
        <f t="shared" si="16"/>
        <v>2021130010011 INTEGRACION COMUNITARIA A TRAVES DEL DEPORTE COMO HERRAMIENTA PARA LA INCLUSION SOCIAL DESDE LOS DIFERENTES ENFOQUES POBLACIONALES  CARTAGENA DE INDIAS</v>
      </c>
      <c r="N171" t="str">
        <f>+VLOOKUP(G171,Hoja1!$D:$G,2,FALSE)</f>
        <v>08. PILAR CARTAGENA INCLUYENTE</v>
      </c>
      <c r="O171" t="str">
        <f>+VLOOKUP(G171,Hoja1!$D:$G,3,FALSE)</f>
        <v xml:space="preserve">8.4 LÍNEA ESTRATÉGICA DEPORTE Y RECREACIÓN PARA LA TRANSFORMACION SOCIAL </v>
      </c>
      <c r="P171" t="str">
        <f>+VLOOKUP(G171,Hoja1!$D:$G,4,FALSE)</f>
        <v>8.4.3 DEPORTE SOCIAL COMUNITARIO CON INCLUSION "CARTAGENA INCLUYENTE"</v>
      </c>
      <c r="Q171" t="str">
        <f t="shared" si="12"/>
        <v>06</v>
      </c>
      <c r="R171" t="str">
        <f t="shared" si="13"/>
        <v>00</v>
      </c>
      <c r="S171" s="1">
        <v>563052595</v>
      </c>
      <c r="T171" s="1">
        <v>0</v>
      </c>
      <c r="U171" s="1">
        <v>563052595</v>
      </c>
      <c r="V171" s="1">
        <v>467413081.60000002</v>
      </c>
      <c r="W171" s="1">
        <v>95639513.400000006</v>
      </c>
      <c r="X171" s="1">
        <v>467413081.60000002</v>
      </c>
      <c r="Y171" s="1">
        <v>83.01</v>
      </c>
      <c r="Z171" s="1">
        <v>467413081.60000002</v>
      </c>
      <c r="AA171" s="1">
        <v>83.01</v>
      </c>
      <c r="AB171" s="1">
        <v>95639513.400000006</v>
      </c>
      <c r="AC171" s="1">
        <v>467413081.60000002</v>
      </c>
    </row>
    <row r="172" spans="1:29" hidden="1" x14ac:dyDescent="0.35">
      <c r="A172">
        <v>2023</v>
      </c>
      <c r="B172">
        <v>100</v>
      </c>
      <c r="C172" t="str">
        <f t="shared" si="14"/>
        <v>1 DESPACHO DEL ALCALDE</v>
      </c>
      <c r="D172" t="str">
        <f>"01"</f>
        <v>01</v>
      </c>
      <c r="E172" t="s">
        <v>23</v>
      </c>
      <c r="F172" t="s">
        <v>29</v>
      </c>
      <c r="G172" s="2">
        <f t="shared" si="15"/>
        <v>2021130010147</v>
      </c>
      <c r="H172" t="str">
        <f>"070"</f>
        <v>070</v>
      </c>
      <c r="I172" t="s">
        <v>83</v>
      </c>
      <c r="J172" t="s">
        <v>26</v>
      </c>
      <c r="K172" t="s">
        <v>27</v>
      </c>
      <c r="L172" t="str">
        <f>+VLOOKUP(G172,Hoja2!$A:$B,2,FALSE)</f>
        <v>EXTENSION DEL CONOCIMIENTO DEL RIESGO EN NUESTRO TERRITORIO   CARTAGENA DE INDIAS</v>
      </c>
      <c r="M172" t="str">
        <f t="shared" si="16"/>
        <v>2021130010147 EXTENSION DEL CONOCIMIENTO DEL RIESGO EN NUESTRO TERRITORIO   CARTAGENA DE INDIAS</v>
      </c>
      <c r="N172" t="str">
        <f>+VLOOKUP(G172,Hoja1!$D:$G,2,FALSE)</f>
        <v>07. PILAR CARTAGENA RESILIENTE</v>
      </c>
      <c r="O172" t="str">
        <f>+VLOOKUP(G172,Hoja1!$D:$G,3,FALSE)</f>
        <v>7.4 LÍNEA ESTRATÉGICA GESTIÓN DEL RIESGO</v>
      </c>
      <c r="P172" t="str">
        <f>+VLOOKUP(G172,Hoja1!$D:$G,4,FALSE)</f>
        <v>7.4.1 CONOCIMIENTO DEL RIESGO</v>
      </c>
      <c r="Q172" t="str">
        <f t="shared" si="12"/>
        <v>06</v>
      </c>
      <c r="R172" t="str">
        <f t="shared" si="13"/>
        <v>00</v>
      </c>
      <c r="S172" s="1">
        <v>557861682</v>
      </c>
      <c r="T172" s="1">
        <v>0</v>
      </c>
      <c r="U172" s="1">
        <v>557861682</v>
      </c>
      <c r="V172" s="1">
        <v>557861682</v>
      </c>
      <c r="W172" s="1">
        <v>0</v>
      </c>
      <c r="X172" s="1">
        <v>557861682</v>
      </c>
      <c r="Y172" s="1">
        <v>100</v>
      </c>
      <c r="Z172" s="1">
        <v>159969174.59999999</v>
      </c>
      <c r="AA172" s="1">
        <v>28.68</v>
      </c>
      <c r="AB172" s="1">
        <v>0</v>
      </c>
      <c r="AC172" s="1">
        <v>159969174.59999999</v>
      </c>
    </row>
    <row r="173" spans="1:29" hidden="1" x14ac:dyDescent="0.35">
      <c r="A173">
        <v>2023</v>
      </c>
      <c r="B173">
        <v>100</v>
      </c>
      <c r="C173" t="str">
        <f t="shared" si="14"/>
        <v>9 SECRETARIA DE PLANEACION</v>
      </c>
      <c r="D173" t="str">
        <f>"09"</f>
        <v>09</v>
      </c>
      <c r="E173" t="s">
        <v>498</v>
      </c>
      <c r="F173" t="s">
        <v>515</v>
      </c>
      <c r="G173" s="2">
        <f t="shared" si="15"/>
        <v>2020130010300</v>
      </c>
      <c r="H173" t="str">
        <f>"001"</f>
        <v>001</v>
      </c>
      <c r="I173" t="s">
        <v>49</v>
      </c>
      <c r="J173" t="s">
        <v>26</v>
      </c>
      <c r="K173" t="s">
        <v>27</v>
      </c>
      <c r="L173" t="str">
        <f>+VLOOKUP(G173,Hoja2!$A:$B,2,FALSE)</f>
        <v>Implementacion Observatorio de dinamicas urbanas y sociales de Cartagena de Indias TG+  Cartagena de Indias</v>
      </c>
      <c r="M173" t="str">
        <f t="shared" si="16"/>
        <v>2020130010300 Implementacion Observatorio de dinamicas urbanas y sociales de Cartagena de Indias TG+  Cartagena de Indias</v>
      </c>
      <c r="N173" t="str">
        <f>+VLOOKUP(G173,Hoja1!$D:$G,2,FALSE)</f>
        <v>07. PILAR CARTAGENA RESILIENTE</v>
      </c>
      <c r="O173" t="str">
        <f>+VLOOKUP(G173,Hoja1!$D:$G,3,FALSE)</f>
        <v>7.7 LÍNEA ESTRATÉGICA INSTRUMENTOS DE ORDENAMIENTO TERRITORIAL.</v>
      </c>
      <c r="P173" t="str">
        <f>+VLOOKUP(G173,Hoja1!$D:$G,4,FALSE)</f>
        <v>7.7.1 PLAN DE ORDENAMIENTO TERRITORIAL Y ESPECIAL DE MANEJO DE PATRIMONIO.</v>
      </c>
      <c r="Q173" t="str">
        <f t="shared" si="12"/>
        <v>06</v>
      </c>
      <c r="R173" t="str">
        <f t="shared" si="13"/>
        <v>00</v>
      </c>
      <c r="S173" s="1">
        <v>556000000</v>
      </c>
      <c r="T173" s="1">
        <v>0</v>
      </c>
      <c r="U173" s="1">
        <v>556000000</v>
      </c>
      <c r="V173" s="1">
        <v>327000000</v>
      </c>
      <c r="W173" s="1">
        <v>229000000</v>
      </c>
      <c r="X173" s="1">
        <v>326100000</v>
      </c>
      <c r="Y173" s="1">
        <v>58.65</v>
      </c>
      <c r="Z173" s="1">
        <v>326100000</v>
      </c>
      <c r="AA173" s="1">
        <v>58.65</v>
      </c>
      <c r="AB173" s="1">
        <v>229900000</v>
      </c>
      <c r="AC173" s="1">
        <v>296100000</v>
      </c>
    </row>
    <row r="174" spans="1:29" hidden="1" x14ac:dyDescent="0.35">
      <c r="A174">
        <v>2023</v>
      </c>
      <c r="B174">
        <v>100</v>
      </c>
      <c r="C174" t="str">
        <f t="shared" si="14"/>
        <v>12 DEPARTAMENTO ADMINISTRATIVO DE TRANSITO Y TRANSPORTE</v>
      </c>
      <c r="D174" t="str">
        <f>"12"</f>
        <v>12</v>
      </c>
      <c r="E174" t="s">
        <v>644</v>
      </c>
      <c r="F174" t="s">
        <v>654</v>
      </c>
      <c r="G174" s="2">
        <f t="shared" si="15"/>
        <v>2021130010250</v>
      </c>
      <c r="H174" t="str">
        <f>"168"</f>
        <v>168</v>
      </c>
      <c r="I174" t="s">
        <v>661</v>
      </c>
      <c r="J174" t="s">
        <v>26</v>
      </c>
      <c r="K174" t="s">
        <v>27</v>
      </c>
      <c r="L174" t="str">
        <f>+VLOOKUP(G174,Hoja2!$A:$B,2,FALSE)</f>
        <v>APOYO PARA LA GESTION DEL TRANSPORTE PUBLICO MASIVO COLECTIVO E INDIVIDUAL EN EL DISTRITO DE   CARTAGENA DE INDIAS</v>
      </c>
      <c r="M174" t="str">
        <f t="shared" si="16"/>
        <v>2021130010250 APOYO PARA LA GESTION DEL TRANSPORTE PUBLICO MASIVO COLECTIVO E INDIVIDUAL EN EL DISTRITO DE   CARTAGENA DE INDIAS</v>
      </c>
      <c r="N174" t="str">
        <f>+VLOOKUP(G174,Hoja1!$D:$G,2,FALSE)</f>
        <v>07. PILAR CARTAGENA RESILIENTE</v>
      </c>
      <c r="O174" t="str">
        <f>+VLOOKUP(G174,Hoja1!$D:$G,3,FALSE)</f>
        <v>7.2 LÍNEA ESTRATÉGICA ESPACIO PÚBLICO, MOVILIDAD Y TRANSPORTE RESILIENTE</v>
      </c>
      <c r="P174" t="str">
        <f>+VLOOKUP(G174,Hoja1!$D:$G,4,FALSE)</f>
        <v>7.2.8 MOVILIDAD SOSTENIBLE EN EL DISTRITO DE CARTAGENA</v>
      </c>
      <c r="Q174" t="str">
        <f t="shared" si="12"/>
        <v>06</v>
      </c>
      <c r="R174" t="str">
        <f t="shared" si="13"/>
        <v>00</v>
      </c>
      <c r="S174" s="1">
        <v>537044300</v>
      </c>
      <c r="T174" s="1">
        <v>0</v>
      </c>
      <c r="U174" s="1">
        <v>537044300</v>
      </c>
      <c r="V174" s="1">
        <v>536542000</v>
      </c>
      <c r="W174" s="1">
        <v>502300</v>
      </c>
      <c r="X174" s="1">
        <v>536542000</v>
      </c>
      <c r="Y174" s="1">
        <v>99.91</v>
      </c>
      <c r="Z174" s="1">
        <v>96000000</v>
      </c>
      <c r="AA174" s="1">
        <v>17.88</v>
      </c>
      <c r="AB174" s="1">
        <v>502300</v>
      </c>
      <c r="AC174" s="1">
        <v>96000000</v>
      </c>
    </row>
    <row r="175" spans="1:29" hidden="1" x14ac:dyDescent="0.35">
      <c r="A175">
        <v>2023</v>
      </c>
      <c r="B175">
        <v>100</v>
      </c>
      <c r="C175" t="str">
        <f t="shared" si="14"/>
        <v>9 SECRETARIA DE PLANEACION</v>
      </c>
      <c r="D175" t="str">
        <f>"09"</f>
        <v>09</v>
      </c>
      <c r="E175" t="s">
        <v>498</v>
      </c>
      <c r="F175" t="s">
        <v>505</v>
      </c>
      <c r="G175" s="2">
        <f t="shared" si="15"/>
        <v>2021130010261</v>
      </c>
      <c r="H175" t="str">
        <f>"138"</f>
        <v>138</v>
      </c>
      <c r="I175" t="s">
        <v>152</v>
      </c>
      <c r="J175" t="s">
        <v>26</v>
      </c>
      <c r="K175" t="s">
        <v>27</v>
      </c>
      <c r="L175" t="str">
        <f>+VLOOKUP(G175,Hoja2!$A:$B,2,FALSE)</f>
        <v>CONSTRUCCION DE LOS INSTRUMENTOS DE PLANIFICACION (PEMP Y POT) DE LA CIUDAD DE CARTAGENA DE INDIAS</v>
      </c>
      <c r="M175" t="str">
        <f t="shared" si="16"/>
        <v>2021130010261 CONSTRUCCION DE LOS INSTRUMENTOS DE PLANIFICACION (PEMP Y POT) DE LA CIUDAD DE CARTAGENA DE INDIAS</v>
      </c>
      <c r="N175" t="str">
        <f>+VLOOKUP(G175,Hoja1!$D:$G,2,FALSE)</f>
        <v>07. PILAR CARTAGENA RESILIENTE</v>
      </c>
      <c r="O175" t="str">
        <f>+VLOOKUP(G175,Hoja1!$D:$G,3,FALSE)</f>
        <v>7.7 LÍNEA ESTRATÉGICA INSTRUMENTOS DE ORDENAMIENTO TERRITORIAL.</v>
      </c>
      <c r="P175" t="str">
        <f>+VLOOKUP(G175,Hoja1!$D:$G,4,FALSE)</f>
        <v>7.7.1 PLAN DE ORDENAMIENTO TERRITORIAL Y ESPECIAL DE MANEJO DE PATRIMONIO.</v>
      </c>
      <c r="Q175" t="str">
        <f t="shared" si="12"/>
        <v>06</v>
      </c>
      <c r="R175" t="str">
        <f t="shared" si="13"/>
        <v>00</v>
      </c>
      <c r="S175" s="1">
        <v>535268823</v>
      </c>
      <c r="T175" s="1">
        <v>0</v>
      </c>
      <c r="U175" s="1">
        <v>535268823</v>
      </c>
      <c r="V175" s="1">
        <v>155040666</v>
      </c>
      <c r="W175" s="1">
        <v>380228157</v>
      </c>
      <c r="X175" s="1">
        <v>155040666</v>
      </c>
      <c r="Y175" s="1">
        <v>28.97</v>
      </c>
      <c r="Z175" s="1">
        <v>137700666</v>
      </c>
      <c r="AA175" s="1">
        <v>25.73</v>
      </c>
      <c r="AB175" s="1">
        <v>380228157</v>
      </c>
      <c r="AC175" s="1">
        <v>137700666</v>
      </c>
    </row>
    <row r="176" spans="1:29" hidden="1" x14ac:dyDescent="0.35">
      <c r="A176">
        <v>2023</v>
      </c>
      <c r="B176">
        <v>100</v>
      </c>
      <c r="C176" t="str">
        <f t="shared" si="14"/>
        <v>1 DESPACHO DEL ALCALDE</v>
      </c>
      <c r="D176" t="str">
        <f>"01"</f>
        <v>01</v>
      </c>
      <c r="E176" t="s">
        <v>23</v>
      </c>
      <c r="F176" t="s">
        <v>24</v>
      </c>
      <c r="G176" s="2">
        <f t="shared" si="15"/>
        <v>2020130010034</v>
      </c>
      <c r="H176" t="str">
        <f>"070"</f>
        <v>070</v>
      </c>
      <c r="I176" t="s">
        <v>83</v>
      </c>
      <c r="J176" t="s">
        <v>26</v>
      </c>
      <c r="K176" t="s">
        <v>27</v>
      </c>
      <c r="L176" t="str">
        <f>+VLOOKUP(G176,Hoja2!$A:$B,2,FALSE)</f>
        <v>APORTES PARA MITIGAR EL RIESGO EN LAS COMUNIDADES DEL DISTRITO   CARTAGENA DE INDIAS</v>
      </c>
      <c r="M176" t="str">
        <f t="shared" si="16"/>
        <v>2020130010034 APORTES PARA MITIGAR EL RIESGO EN LAS COMUNIDADES DEL DISTRITO   CARTAGENA DE INDIAS</v>
      </c>
      <c r="N176" t="str">
        <f>+VLOOKUP(G176,Hoja1!$D:$G,2,FALSE)</f>
        <v>07. PILAR CARTAGENA RESILIENTE</v>
      </c>
      <c r="O176" t="str">
        <f>+VLOOKUP(G176,Hoja1!$D:$G,3,FALSE)</f>
        <v>7.4 LÍNEA ESTRATÉGICA GESTIÓN DEL RIESGO</v>
      </c>
      <c r="P176" t="str">
        <f>+VLOOKUP(G176,Hoja1!$D:$G,4,FALSE)</f>
        <v>7.4.2 REDUCCIÓN DEL RIESGO</v>
      </c>
      <c r="Q176" t="str">
        <f t="shared" si="12"/>
        <v>06</v>
      </c>
      <c r="R176" t="str">
        <f t="shared" si="13"/>
        <v>00</v>
      </c>
      <c r="S176" s="1">
        <v>507146982</v>
      </c>
      <c r="T176" s="1">
        <v>9523031</v>
      </c>
      <c r="U176" s="1">
        <v>516670013</v>
      </c>
      <c r="V176" s="1">
        <v>407425600</v>
      </c>
      <c r="W176" s="1">
        <v>109244413</v>
      </c>
      <c r="X176" s="1">
        <v>400000000</v>
      </c>
      <c r="Y176" s="1">
        <v>77.42</v>
      </c>
      <c r="Z176" s="1">
        <v>400000000</v>
      </c>
      <c r="AA176" s="1">
        <v>77.42</v>
      </c>
      <c r="AB176" s="1">
        <v>116670013</v>
      </c>
      <c r="AC176" s="1">
        <v>400000000</v>
      </c>
    </row>
    <row r="177" spans="1:29" hidden="1" x14ac:dyDescent="0.35">
      <c r="A177">
        <v>2023</v>
      </c>
      <c r="B177">
        <v>100</v>
      </c>
      <c r="C177" t="str">
        <f t="shared" si="14"/>
        <v>17 INSTITUTO DE PATRIMONIO Y CULTURA DE CARTAGENA DE INDIAS</v>
      </c>
      <c r="D177" t="str">
        <f>"17"</f>
        <v>17</v>
      </c>
      <c r="E177" t="s">
        <v>745</v>
      </c>
      <c r="F177" t="s">
        <v>755</v>
      </c>
      <c r="G177" s="2">
        <f t="shared" si="15"/>
        <v>2021130010255</v>
      </c>
      <c r="H177" t="str">
        <f>"082"</f>
        <v>082</v>
      </c>
      <c r="I177" t="s">
        <v>774</v>
      </c>
      <c r="J177" t="s">
        <v>26</v>
      </c>
      <c r="K177" t="s">
        <v>27</v>
      </c>
      <c r="L177" t="str">
        <f>+VLOOKUP(G177,Hoja2!$A:$B,2,FALSE)</f>
        <v>FORTALECIMIENTO Y SALVAGUARDIA DE LAS PRACTICAS SIGNIFICATIVAS DEL PATRIMONIO INMATERIAL EN EL DISTRITO DE CARTAGENA DE INDIAS</v>
      </c>
      <c r="M177" t="str">
        <f t="shared" si="16"/>
        <v>2021130010255 FORTALECIMIENTO Y SALVAGUARDIA DE LAS PRACTICAS SIGNIFICATIVAS DEL PATRIMONIO INMATERIAL EN EL DISTRITO DE CARTAGENA DE INDIAS</v>
      </c>
      <c r="N177" t="str">
        <f>+VLOOKUP(G177,Hoja1!$D:$G,2,FALSE)</f>
        <v>08. PILAR CARTAGENA INCLUYENTE</v>
      </c>
      <c r="O177" t="str">
        <f>+VLOOKUP(G177,Hoja1!$D:$G,3,FALSE)</f>
        <v>8.5 LÍNEA ESTRATÉGICA ARTES, CULTURA Y PATRIMONIO PARA UNA CARTAGENA INCLUYENTE</v>
      </c>
      <c r="P177" t="str">
        <f>+VLOOKUP(G177,Hoja1!$D:$G,4,FALSE)</f>
        <v>8.5.3 PROGRAMA: PATRIMONIO INMATERIAL: PRACTICAS SIGNIFICATIVAS PARA LA MEMORIA</v>
      </c>
      <c r="Q177" t="str">
        <f t="shared" si="12"/>
        <v>06</v>
      </c>
      <c r="R177" t="str">
        <f t="shared" si="13"/>
        <v>00</v>
      </c>
      <c r="S177" s="1">
        <v>504303662</v>
      </c>
      <c r="T177" s="1">
        <v>0</v>
      </c>
      <c r="U177" s="1">
        <v>504303662</v>
      </c>
      <c r="V177" s="1">
        <v>0</v>
      </c>
      <c r="W177" s="1">
        <v>504303662</v>
      </c>
      <c r="X177" s="1">
        <v>0</v>
      </c>
      <c r="Y177" s="1">
        <v>0</v>
      </c>
      <c r="Z177" s="1">
        <v>0</v>
      </c>
      <c r="AA177" s="1">
        <v>0</v>
      </c>
      <c r="AB177" s="1">
        <v>504303662</v>
      </c>
      <c r="AC177" s="1">
        <v>0</v>
      </c>
    </row>
    <row r="178" spans="1:29" hidden="1" x14ac:dyDescent="0.35">
      <c r="A178">
        <v>2023</v>
      </c>
      <c r="B178">
        <v>100</v>
      </c>
      <c r="C178" t="str">
        <f t="shared" si="14"/>
        <v>1 DESPACHO DEL ALCALDE</v>
      </c>
      <c r="D178" t="str">
        <f>"01"</f>
        <v>01</v>
      </c>
      <c r="E178" t="s">
        <v>23</v>
      </c>
      <c r="F178" t="s">
        <v>65</v>
      </c>
      <c r="G178" s="2">
        <f t="shared" si="15"/>
        <v>2021130010159</v>
      </c>
      <c r="H178" t="str">
        <f>"053"</f>
        <v>053</v>
      </c>
      <c r="I178" t="s">
        <v>82</v>
      </c>
      <c r="J178" t="s">
        <v>26</v>
      </c>
      <c r="K178" t="s">
        <v>27</v>
      </c>
      <c r="L178" t="str">
        <f>+VLOOKUP(G178,Hoja2!$A:$B,2,FALSE)</f>
        <v xml:space="preserve">APOYO FORTALECIMIENTO PARA LA SUPERACION DE LA POBREZA EXTREMA Y DEISIGUALDAD </v>
      </c>
      <c r="M178" t="str">
        <f t="shared" si="16"/>
        <v xml:space="preserve">2021130010159 APOYO FORTALECIMIENTO PARA LA SUPERACION DE LA POBREZA EXTREMA Y DEISIGUALDAD </v>
      </c>
      <c r="N178" t="str">
        <f>+VLOOKUP(G178,Hoja1!$D:$G,2,FALSE)</f>
        <v>08. PILAR CARTAGENA INCLUYENTE</v>
      </c>
      <c r="O178" t="str">
        <f>+VLOOKUP(G178,Hoja1!$D:$G,3,FALSE)</f>
        <v>8.1 LÍNEA ESTRATÉGICA: SUPERACIÓN DE LA POBREZA Y DESIGUALDAD.</v>
      </c>
      <c r="P178" t="str">
        <f>+VLOOKUP(G178,Hoja1!$D:$G,4,FALSE)</f>
        <v xml:space="preserve">8.1.10 PROGRAMA: FORTALECIMIENTO INSTITUCIONAL PARA LA SUPERACION DE LA POBREZA EXTREMA Y DESIGUALDAD </v>
      </c>
      <c r="Q178" t="str">
        <f t="shared" si="12"/>
        <v>06</v>
      </c>
      <c r="R178" t="str">
        <f t="shared" si="13"/>
        <v>00</v>
      </c>
      <c r="S178" s="1">
        <v>500000000</v>
      </c>
      <c r="T178" s="1">
        <v>-400000000</v>
      </c>
      <c r="U178" s="1">
        <v>100000000</v>
      </c>
      <c r="V178" s="1">
        <v>0</v>
      </c>
      <c r="W178" s="1">
        <v>100000000</v>
      </c>
      <c r="X178" s="1">
        <v>0</v>
      </c>
      <c r="Y178" s="1">
        <v>0</v>
      </c>
      <c r="Z178" s="1">
        <v>0</v>
      </c>
      <c r="AA178" s="1">
        <v>0</v>
      </c>
      <c r="AB178" s="1">
        <v>100000000</v>
      </c>
      <c r="AC178" s="1">
        <v>0</v>
      </c>
    </row>
    <row r="179" spans="1:29" hidden="1" x14ac:dyDescent="0.35">
      <c r="A179">
        <v>2023</v>
      </c>
      <c r="B179">
        <v>100</v>
      </c>
      <c r="C179" t="str">
        <f t="shared" si="14"/>
        <v>1 DESPACHO DEL ALCALDE</v>
      </c>
      <c r="D179" t="str">
        <f>"01"</f>
        <v>01</v>
      </c>
      <c r="E179" t="s">
        <v>23</v>
      </c>
      <c r="F179" t="s">
        <v>36</v>
      </c>
      <c r="G179" s="2">
        <f t="shared" si="15"/>
        <v>2021130010259</v>
      </c>
      <c r="H179" t="str">
        <f>"053"</f>
        <v>053</v>
      </c>
      <c r="I179" t="s">
        <v>82</v>
      </c>
      <c r="J179" t="s">
        <v>26</v>
      </c>
      <c r="K179" t="s">
        <v>27</v>
      </c>
      <c r="L179" t="str">
        <f>+VLOOKUP(G179,Hoja2!$A:$B,2,FALSE)</f>
        <v>APOYO  IMPLEMENTACION DEL PROGRAMA DE FAMILIAS EN ACCION EN CARTAGENA DE INDIAS -GT+  CARTAGENA DE INDIAS</v>
      </c>
      <c r="M179" t="str">
        <f t="shared" si="16"/>
        <v>2021130010259 APOYO  IMPLEMENTACION DEL PROGRAMA DE FAMILIAS EN ACCION EN CARTAGENA DE INDIAS -GT+  CARTAGENA DE INDIAS</v>
      </c>
      <c r="N179" t="str">
        <f>+VLOOKUP(G179,Hoja1!$D:$G,2,FALSE)</f>
        <v>08. PILAR CARTAGENA INCLUYENTE</v>
      </c>
      <c r="O179" t="str">
        <f>+VLOOKUP(G179,Hoja1!$D:$G,3,FALSE)</f>
        <v>8.1 LÍNEA ESTRATÉGICA: SUPERACIÓN DE LA POBREZA Y DESIGUALDAD.</v>
      </c>
      <c r="P179" t="str">
        <f>+VLOOKUP(G179,Hoja1!$D:$G,4,FALSE)</f>
        <v xml:space="preserve">8.1.10 PROGRAMA: FORTALECIMIENTO INSTITUCIONAL PARA LA SUPERACION DE LA POBREZA EXTREMA Y DESIGUALDAD </v>
      </c>
      <c r="Q179" t="str">
        <f t="shared" si="12"/>
        <v>06</v>
      </c>
      <c r="R179" t="str">
        <f t="shared" si="13"/>
        <v>00</v>
      </c>
      <c r="S179" s="1">
        <v>500000000</v>
      </c>
      <c r="T179" s="1">
        <v>0</v>
      </c>
      <c r="U179" s="1">
        <v>500000000</v>
      </c>
      <c r="V179" s="1">
        <v>497930300</v>
      </c>
      <c r="W179" s="1">
        <v>2069700</v>
      </c>
      <c r="X179" s="1">
        <v>484100360</v>
      </c>
      <c r="Y179" s="1">
        <v>96.82</v>
      </c>
      <c r="Z179" s="1">
        <v>469050360</v>
      </c>
      <c r="AA179" s="1">
        <v>93.81</v>
      </c>
      <c r="AB179" s="1">
        <v>15899640</v>
      </c>
      <c r="AC179" s="1">
        <v>451560360</v>
      </c>
    </row>
    <row r="180" spans="1:29" hidden="1" x14ac:dyDescent="0.35">
      <c r="A180">
        <v>2023</v>
      </c>
      <c r="B180">
        <v>100</v>
      </c>
      <c r="C180" t="str">
        <f t="shared" si="14"/>
        <v>4 LOCALIDAD TURISTICA Y DE LA VIRGEN</v>
      </c>
      <c r="D180" t="str">
        <f>"04"</f>
        <v>04</v>
      </c>
      <c r="E180" t="s">
        <v>200</v>
      </c>
      <c r="F180" t="s">
        <v>215</v>
      </c>
      <c r="G180" s="2">
        <f t="shared" si="15"/>
        <v>2021130010056</v>
      </c>
      <c r="H180" t="str">
        <f>"001"</f>
        <v>001</v>
      </c>
      <c r="I180" t="s">
        <v>49</v>
      </c>
      <c r="J180" t="s">
        <v>26</v>
      </c>
      <c r="K180" t="s">
        <v>27</v>
      </c>
      <c r="L180" t="str">
        <f>+VLOOKUP(G180,Hoja2!$A:$B,2,FALSE)</f>
        <v>GENERACION DE INGRESOS, EMPRENDIMIENTO Y EMPRESARISMO EN LAS FAMILIAS EN POBREZA EXTREMA DE LA LOCALIDAD DE LA VIRGEN Y TURISTICA CARTAGENA DE INDIAS</v>
      </c>
      <c r="M180" t="str">
        <f t="shared" si="16"/>
        <v>2021130010056 GENERACION DE INGRESOS, EMPRENDIMIENTO Y EMPRESARISMO EN LAS FAMILIAS EN POBREZA EXTREMA DE LA LOCALIDAD DE LA VIRGEN Y TURISTICA CARTAGENA DE INDIAS</v>
      </c>
      <c r="N180" t="str">
        <f>+VLOOKUP(G180,Hoja1!$D:$G,2,FALSE)</f>
        <v>10. PILAR: CARTAGENA TRANSPARENTE</v>
      </c>
      <c r="O180" t="str">
        <f>+VLOOKUP(G180,Hoja1!$D:$G,3,FALSE)</f>
        <v>10.7 LÍNEA ESTRATÉGICA: PARTICIPACIÓN Y DESCENTRALIZACIÓN</v>
      </c>
      <c r="P180" t="str">
        <f>+VLOOKUP(G180,Hoja1!$D:$G,4,FALSE)</f>
        <v xml:space="preserve">10.7.2 PROGRAMA: MODERNIZACIÓN DEL SISTEMA DISTRITAL DE PLANEACIÓN Y DESCENTRALIZACIÓN  </v>
      </c>
      <c r="Q180" t="str">
        <f t="shared" si="12"/>
        <v>06</v>
      </c>
      <c r="R180" t="str">
        <f t="shared" si="13"/>
        <v>00</v>
      </c>
      <c r="S180" s="1">
        <v>500000000</v>
      </c>
      <c r="T180" s="1">
        <v>3232178817</v>
      </c>
      <c r="U180" s="1">
        <v>3732178817</v>
      </c>
      <c r="V180" s="1">
        <v>3732178817</v>
      </c>
      <c r="W180" s="1">
        <v>0</v>
      </c>
      <c r="X180" s="1">
        <v>3685103816.6599998</v>
      </c>
      <c r="Y180" s="1">
        <v>98.74</v>
      </c>
      <c r="Z180" s="1">
        <v>3685103816.6599998</v>
      </c>
      <c r="AA180" s="1">
        <v>98.74</v>
      </c>
      <c r="AB180" s="1">
        <v>47075000.340000004</v>
      </c>
      <c r="AC180" s="1">
        <v>500000000</v>
      </c>
    </row>
    <row r="181" spans="1:29" hidden="1" x14ac:dyDescent="0.35">
      <c r="A181">
        <v>2023</v>
      </c>
      <c r="B181">
        <v>100</v>
      </c>
      <c r="C181" t="str">
        <f t="shared" si="14"/>
        <v>5 SECRETARIA GENERAL</v>
      </c>
      <c r="D181" t="str">
        <f>"05"</f>
        <v>05</v>
      </c>
      <c r="E181" t="s">
        <v>245</v>
      </c>
      <c r="F181" t="s">
        <v>252</v>
      </c>
      <c r="G181" s="2">
        <f t="shared" si="15"/>
        <v>2021130010290</v>
      </c>
      <c r="H181" t="str">
        <f>"001"</f>
        <v>001</v>
      </c>
      <c r="I181" t="s">
        <v>49</v>
      </c>
      <c r="J181" t="s">
        <v>26</v>
      </c>
      <c r="K181" t="s">
        <v>27</v>
      </c>
      <c r="L181" t="str">
        <f>+VLOOKUP(G181,Hoja2!$A:$B,2,FALSE)</f>
        <v xml:space="preserve">DESARROLLO DEL ECOSISTEMA DIGITAL BASADO EN LA CUARTA REVOLUCION INDUSTRIAL CARTAGENA DE INDIAS </v>
      </c>
      <c r="M181" t="str">
        <f t="shared" si="16"/>
        <v xml:space="preserve">2021130010290 DESARROLLO DEL ECOSISTEMA DIGITAL BASADO EN LA CUARTA REVOLUCION INDUSTRIAL CARTAGENA DE INDIAS </v>
      </c>
      <c r="N181" t="str">
        <f>+VLOOKUP(G181,Hoja1!$D:$G,2,FALSE)</f>
        <v>09. PILAR CARTAGENA CONTINGENTE</v>
      </c>
      <c r="O181" t="str">
        <f>+VLOOKUP(G181,Hoja1!$D:$G,3,FALSE)</f>
        <v>9.1 LÍNEA ESTRATÉGICA: DESARROLLO ECONÓMICO Y EMPLEABILIDAD</v>
      </c>
      <c r="P181" t="str">
        <f>+VLOOKUP(G181,Hoja1!$D:$G,4,FALSE)</f>
        <v xml:space="preserve">9.1.9 PROGRAMA: DESARROLLO DEL ECOSISTEMA DIGITAL BASADO EN LA CUARTA REVOLUCION INDUSTRIAL </v>
      </c>
      <c r="Q181" t="str">
        <f t="shared" si="12"/>
        <v>06</v>
      </c>
      <c r="R181" t="str">
        <f t="shared" si="13"/>
        <v>00</v>
      </c>
      <c r="S181" s="1">
        <v>500000000</v>
      </c>
      <c r="T181" s="1">
        <v>0</v>
      </c>
      <c r="U181" s="1">
        <v>500000000</v>
      </c>
      <c r="V181" s="1">
        <v>127780000</v>
      </c>
      <c r="W181" s="1">
        <v>372220000</v>
      </c>
      <c r="X181" s="1">
        <v>103490000</v>
      </c>
      <c r="Y181" s="1">
        <v>20.7</v>
      </c>
      <c r="Z181" s="1">
        <v>103490000</v>
      </c>
      <c r="AA181" s="1">
        <v>20.7</v>
      </c>
      <c r="AB181" s="1">
        <v>396510000</v>
      </c>
      <c r="AC181" s="1">
        <v>103490000</v>
      </c>
    </row>
    <row r="182" spans="1:29" hidden="1" x14ac:dyDescent="0.35">
      <c r="A182">
        <v>2023</v>
      </c>
      <c r="B182">
        <v>100</v>
      </c>
      <c r="C182" t="str">
        <f t="shared" si="14"/>
        <v>6 SECRETARIA DE INFRAESTRUCTURA</v>
      </c>
      <c r="D182" t="str">
        <f>"06"</f>
        <v>06</v>
      </c>
      <c r="E182" t="s">
        <v>326</v>
      </c>
      <c r="F182" t="s">
        <v>334</v>
      </c>
      <c r="G182" s="2">
        <f t="shared" si="15"/>
        <v>2021130010035</v>
      </c>
      <c r="H182" t="str">
        <f>"001"</f>
        <v>001</v>
      </c>
      <c r="I182" t="s">
        <v>49</v>
      </c>
      <c r="J182" t="s">
        <v>26</v>
      </c>
      <c r="K182" t="s">
        <v>27</v>
      </c>
      <c r="L182" t="str">
        <f>+VLOOKUP(G182,Hoja2!$A:$B,2,FALSE)</f>
        <v>ELABORACION DE ESTUDIOS Y DISE?OS AJUSTADOS DE LA VIA PERIMETRAL EN EL MARCO DEL PROGRAMA ORDENACION TERRITORIAL Y RECUPERACION SOCIAL AMBIENTAL Y URBANA DE LA CIENAGA DE LA VIRGEN EN EL DISTRITO DE  CARTAGENA DE INDIAS</v>
      </c>
      <c r="M182" t="str">
        <f t="shared" si="16"/>
        <v>2021130010035 ELABORACION DE ESTUDIOS Y DISE?OS AJUSTADOS DE LA VIA PERIMETRAL EN EL MARCO DEL PROGRAMA ORDENACION TERRITORIAL Y RECUPERACION SOCIAL AMBIENTAL Y URBANA DE LA CIENAGA DE LA VIRGEN EN EL DISTRITO DE  CARTAGENA DE INDIAS</v>
      </c>
      <c r="N182" t="str">
        <f>+VLOOKUP(G182,Hoja1!$D:$G,2,FALSE)</f>
        <v>07. PILAR CARTAGENA RESILIENTE</v>
      </c>
      <c r="O182" t="str">
        <f>+VLOOKUP(G182,Hoja1!$D:$G,3,FALSE)</f>
        <v>7.7 LÍNEA ESTRATÉGICA INSTRUMENTOS DE ORDENAMIENTO TERRITORIAL.</v>
      </c>
      <c r="P182" t="str">
        <f>+VLOOKUP(G182,Hoja1!$D:$G,4,FALSE)</f>
        <v>7.7.3 ORDENACIÓN TERRITORIAL Y  RECUPERACIÓN SOCIAL, AMBIENTAL Y URBANA DE LA CIÉNAGA DE LA VIRGEN.</v>
      </c>
      <c r="Q182" t="str">
        <f t="shared" si="12"/>
        <v>06</v>
      </c>
      <c r="R182" t="str">
        <f t="shared" si="13"/>
        <v>00</v>
      </c>
      <c r="S182" s="1">
        <v>500000000</v>
      </c>
      <c r="T182" s="1">
        <v>0</v>
      </c>
      <c r="U182" s="1">
        <v>500000000</v>
      </c>
      <c r="V182" s="1">
        <v>410436000</v>
      </c>
      <c r="W182" s="1">
        <v>89564000</v>
      </c>
      <c r="X182" s="1">
        <v>400939333</v>
      </c>
      <c r="Y182" s="1">
        <v>80.19</v>
      </c>
      <c r="Z182" s="1">
        <v>398886000</v>
      </c>
      <c r="AA182" s="1">
        <v>79.78</v>
      </c>
      <c r="AB182" s="1">
        <v>99060667</v>
      </c>
      <c r="AC182" s="1">
        <v>107250000</v>
      </c>
    </row>
    <row r="183" spans="1:29" hidden="1" x14ac:dyDescent="0.35">
      <c r="A183">
        <v>2023</v>
      </c>
      <c r="B183">
        <v>100</v>
      </c>
      <c r="C183" t="str">
        <f t="shared" si="14"/>
        <v>6 SECRETARIA DE INFRAESTRUCTURA</v>
      </c>
      <c r="D183" t="str">
        <f>"06"</f>
        <v>06</v>
      </c>
      <c r="E183" t="s">
        <v>326</v>
      </c>
      <c r="F183" t="s">
        <v>334</v>
      </c>
      <c r="G183" s="2">
        <f t="shared" si="15"/>
        <v>2021130010035</v>
      </c>
      <c r="H183" t="str">
        <f>"138"</f>
        <v>138</v>
      </c>
      <c r="I183" t="s">
        <v>152</v>
      </c>
      <c r="J183" t="s">
        <v>26</v>
      </c>
      <c r="K183" t="s">
        <v>27</v>
      </c>
      <c r="L183" t="str">
        <f>+VLOOKUP(G183,Hoja2!$A:$B,2,FALSE)</f>
        <v>ELABORACION DE ESTUDIOS Y DISE?OS AJUSTADOS DE LA VIA PERIMETRAL EN EL MARCO DEL PROGRAMA ORDENACION TERRITORIAL Y RECUPERACION SOCIAL AMBIENTAL Y URBANA DE LA CIENAGA DE LA VIRGEN EN EL DISTRITO DE  CARTAGENA DE INDIAS</v>
      </c>
      <c r="M183" t="str">
        <f t="shared" si="16"/>
        <v>2021130010035 ELABORACION DE ESTUDIOS Y DISE?OS AJUSTADOS DE LA VIA PERIMETRAL EN EL MARCO DEL PROGRAMA ORDENACION TERRITORIAL Y RECUPERACION SOCIAL AMBIENTAL Y URBANA DE LA CIENAGA DE LA VIRGEN EN EL DISTRITO DE  CARTAGENA DE INDIAS</v>
      </c>
      <c r="N183" t="str">
        <f>+VLOOKUP(G183,Hoja1!$D:$G,2,FALSE)</f>
        <v>07. PILAR CARTAGENA RESILIENTE</v>
      </c>
      <c r="O183" t="str">
        <f>+VLOOKUP(G183,Hoja1!$D:$G,3,FALSE)</f>
        <v>7.7 LÍNEA ESTRATÉGICA INSTRUMENTOS DE ORDENAMIENTO TERRITORIAL.</v>
      </c>
      <c r="P183" t="str">
        <f>+VLOOKUP(G183,Hoja1!$D:$G,4,FALSE)</f>
        <v>7.7.3 ORDENACIÓN TERRITORIAL Y  RECUPERACIÓN SOCIAL, AMBIENTAL Y URBANA DE LA CIÉNAGA DE LA VIRGEN.</v>
      </c>
      <c r="Q183" t="str">
        <f t="shared" si="12"/>
        <v>06</v>
      </c>
      <c r="R183" t="str">
        <f t="shared" si="13"/>
        <v>00</v>
      </c>
      <c r="S183" s="1">
        <v>500000000</v>
      </c>
      <c r="T183" s="1">
        <v>0</v>
      </c>
      <c r="U183" s="1">
        <v>500000000</v>
      </c>
      <c r="V183" s="1">
        <v>500000000</v>
      </c>
      <c r="W183" s="1">
        <v>0</v>
      </c>
      <c r="X183" s="1">
        <v>500000000</v>
      </c>
      <c r="Y183" s="1">
        <v>100</v>
      </c>
      <c r="Z183" s="1">
        <v>500000000</v>
      </c>
      <c r="AA183" s="1">
        <v>100</v>
      </c>
      <c r="AB183" s="1">
        <v>0</v>
      </c>
      <c r="AC183" s="1">
        <v>0</v>
      </c>
    </row>
    <row r="184" spans="1:29" x14ac:dyDescent="0.35">
      <c r="A184">
        <v>2023</v>
      </c>
      <c r="B184">
        <v>100</v>
      </c>
      <c r="C184" t="str">
        <f t="shared" si="14"/>
        <v>7 SECRETARIA DE EDUCACION</v>
      </c>
      <c r="D184" t="str">
        <f>"07"</f>
        <v>07</v>
      </c>
      <c r="E184" t="s">
        <v>347</v>
      </c>
      <c r="F184" t="s">
        <v>353</v>
      </c>
      <c r="G184" s="2">
        <f t="shared" si="15"/>
        <v>2021130010226</v>
      </c>
      <c r="H184" t="str">
        <f>"001"</f>
        <v>001</v>
      </c>
      <c r="I184" t="s">
        <v>49</v>
      </c>
      <c r="J184" t="s">
        <v>26</v>
      </c>
      <c r="K184" t="s">
        <v>27</v>
      </c>
      <c r="L184" t="str">
        <f>+VLOOKUP(G184,Hoja2!$A:$B,2,FALSE)</f>
        <v>TRANSFORMACION DEL APRENDIZAJE, INSPIRANDO, CREANDO Y DISE?ANDO CON LAS TECNOLOGIAS DE LA INFORMACION Y LAS COMUNICACIOONES EN LAS IEO Y SED DEL DISTRITO DE CARTAGENA DE INDIAS</v>
      </c>
      <c r="M184" t="str">
        <f t="shared" si="16"/>
        <v>2021130010226 TRANSFORMACION DEL APRENDIZAJE, INSPIRANDO, CREANDO Y DISE?ANDO CON LAS TECNOLOGIAS DE LA INFORMACION Y LAS COMUNICACIOONES EN LAS IEO Y SED DEL DISTRITO DE CARTAGENA DE INDIAS</v>
      </c>
      <c r="N184" t="str">
        <f>+VLOOKUP(G184,Hoja1!$D:$G,2,FALSE)</f>
        <v>08. PILAR CARTAGENA INCLUYENTE</v>
      </c>
      <c r="O184" t="str">
        <f>+VLOOKUP(G184,Hoja1!$D:$G,3,FALSE)</f>
        <v>8.2 LÍNEA ESTRATEGICA DE EDUCACION: CULTURA DE LA FORMACION "CON LA EDUCACION PARA TODOS Y TODAS SALVAMOS JUNTOS A CARTAGENA"</v>
      </c>
      <c r="P184" t="str">
        <f>+VLOOKUP(G184,Hoja1!$D:$G,4,FALSE)</f>
        <v>8.2.6 DE EDUCACIÓN MEDIANA A TRAVÉS DE TECNOLOGÍAS DE LA INFORMACIÓN Y LAS COMUNICACIONES-TIC´S</v>
      </c>
      <c r="Q184" t="str">
        <f t="shared" si="12"/>
        <v>06</v>
      </c>
      <c r="R184" t="str">
        <f t="shared" si="13"/>
        <v>00</v>
      </c>
      <c r="S184" s="1">
        <v>500000000</v>
      </c>
      <c r="T184" s="1">
        <v>197550977</v>
      </c>
      <c r="U184" s="1">
        <v>697550977</v>
      </c>
      <c r="V184" s="1">
        <v>689830536</v>
      </c>
      <c r="W184" s="1">
        <v>7720441</v>
      </c>
      <c r="X184" s="1">
        <v>689830536</v>
      </c>
      <c r="Y184" s="1">
        <v>98.89</v>
      </c>
      <c r="Z184" s="1">
        <v>668957020</v>
      </c>
      <c r="AA184" s="1">
        <v>95.9</v>
      </c>
      <c r="AB184" s="1">
        <v>7720441</v>
      </c>
      <c r="AC184" s="1">
        <v>640363163</v>
      </c>
    </row>
    <row r="185" spans="1:29" x14ac:dyDescent="0.35">
      <c r="A185">
        <v>2023</v>
      </c>
      <c r="B185">
        <v>100</v>
      </c>
      <c r="C185" t="str">
        <f t="shared" si="14"/>
        <v>7 SECRETARIA DE EDUCACION</v>
      </c>
      <c r="D185" t="str">
        <f>"07"</f>
        <v>07</v>
      </c>
      <c r="E185" t="s">
        <v>347</v>
      </c>
      <c r="F185" t="s">
        <v>368</v>
      </c>
      <c r="G185" s="2">
        <f t="shared" si="15"/>
        <v>2020130010195</v>
      </c>
      <c r="H185" t="str">
        <f>"075"</f>
        <v>075</v>
      </c>
      <c r="I185" t="s">
        <v>406</v>
      </c>
      <c r="J185" t="s">
        <v>26</v>
      </c>
      <c r="K185" t="s">
        <v>27</v>
      </c>
      <c r="L185" t="str">
        <f>+VLOOKUP(G185,Hoja2!$A:$B,2,FALSE)</f>
        <v xml:space="preserve">IMPLEMENTACION DE LA ESTRATEGIA PERMANECER: ME ALIMENTO Y APRENDO ALIMENTACION ESCOLAR EN  CARTAGENA DE INDIAS </v>
      </c>
      <c r="M185" t="str">
        <f t="shared" si="16"/>
        <v xml:space="preserve">2020130010195 IMPLEMENTACION DE LA ESTRATEGIA PERMANECER: ME ALIMENTO Y APRENDO ALIMENTACION ESCOLAR EN  CARTAGENA DE INDIAS </v>
      </c>
      <c r="N185" t="str">
        <f>+VLOOKUP(G185,Hoja1!$D:$G,2,FALSE)</f>
        <v>08. PILAR CARTAGENA INCLUYENTE</v>
      </c>
      <c r="O185" t="str">
        <f>+VLOOKUP(G185,Hoja1!$D:$G,3,FALSE)</f>
        <v>8.2 LÍNEA ESTRATEGICA DE EDUCACION: CULTURA DE LA FORMACION "CON LA EDUCACION PARA TODOS Y TODAS SALVAMOS JUNTOS A CARTAGENA"</v>
      </c>
      <c r="P185" t="str">
        <f>+VLOOKUP(G185,Hoja1!$D:$G,4,FALSE)</f>
        <v>8.2.1 PROGRAMA: ACOGIDA “ATENCIÓN A POBLACIONES Y ESTRATEGIAS DE ACCESO Y PERMANENCIA”</v>
      </c>
      <c r="Q185" t="str">
        <f t="shared" si="12"/>
        <v>06</v>
      </c>
      <c r="R185" t="str">
        <f t="shared" si="13"/>
        <v>00</v>
      </c>
      <c r="S185" s="1">
        <v>500000000</v>
      </c>
      <c r="T185" s="1">
        <v>0</v>
      </c>
      <c r="U185" s="1">
        <v>500000000</v>
      </c>
      <c r="V185" s="1">
        <v>500000000</v>
      </c>
      <c r="W185" s="1">
        <v>0</v>
      </c>
      <c r="X185" s="1">
        <v>500000000</v>
      </c>
      <c r="Y185" s="1">
        <v>100</v>
      </c>
      <c r="Z185" s="1">
        <v>500000000</v>
      </c>
      <c r="AA185" s="1">
        <v>100</v>
      </c>
      <c r="AB185" s="1">
        <v>0</v>
      </c>
      <c r="AC185" s="1">
        <v>500000000</v>
      </c>
    </row>
    <row r="186" spans="1:29" hidden="1" x14ac:dyDescent="0.35">
      <c r="A186">
        <v>2023</v>
      </c>
      <c r="B186">
        <v>100</v>
      </c>
      <c r="C186" t="str">
        <f t="shared" si="14"/>
        <v>15 INSTITUTO DE DEPORTE Y RECREACION</v>
      </c>
      <c r="D186" t="str">
        <f>"15"</f>
        <v>15</v>
      </c>
      <c r="E186" t="s">
        <v>698</v>
      </c>
      <c r="F186" t="s">
        <v>722</v>
      </c>
      <c r="G186" s="2">
        <f t="shared" si="15"/>
        <v>2021130010230</v>
      </c>
      <c r="H186" t="str">
        <f>"025"</f>
        <v>025</v>
      </c>
      <c r="I186" t="s">
        <v>703</v>
      </c>
      <c r="J186" t="s">
        <v>26</v>
      </c>
      <c r="K186" t="s">
        <v>27</v>
      </c>
      <c r="L186" t="str">
        <f>+VLOOKUP(G186,Hoja2!$A:$B,2,FALSE)</f>
        <v>RECREACION COMUNITARIA Y APROVECHAMIENTO DEL TIEMPO LIBRE, COMO MECANISMO DE COHESION E INTEGRACION SOCIAL EN EL DISTRITO DE   CARTAGENA DE INDIAS</v>
      </c>
      <c r="M186" t="str">
        <f t="shared" si="16"/>
        <v>2021130010230 RECREACION COMUNITARIA Y APROVECHAMIENTO DEL TIEMPO LIBRE, COMO MECANISMO DE COHESION E INTEGRACION SOCIAL EN EL DISTRITO DE   CARTAGENA DE INDIAS</v>
      </c>
      <c r="N186" t="str">
        <f>+VLOOKUP(G186,Hoja1!$D:$G,2,FALSE)</f>
        <v>08. PILAR CARTAGENA INCLUYENTE</v>
      </c>
      <c r="O186" t="str">
        <f>+VLOOKUP(G186,Hoja1!$D:$G,3,FALSE)</f>
        <v xml:space="preserve">8.4 LÍNEA ESTRATÉGICA DEPORTE Y RECREACIÓN PARA LA TRANSFORMACION SOCIAL </v>
      </c>
      <c r="P186" t="str">
        <f>+VLOOKUP(G186,Hoja1!$D:$G,4,FALSE)</f>
        <v>8.4.5 RECREACION COMUNITARIA "RECREATE CARTAGENA"</v>
      </c>
      <c r="Q186" t="str">
        <f t="shared" si="12"/>
        <v>06</v>
      </c>
      <c r="R186" t="str">
        <f t="shared" si="13"/>
        <v>00</v>
      </c>
      <c r="S186" s="1">
        <v>479441153</v>
      </c>
      <c r="T186" s="1">
        <v>0</v>
      </c>
      <c r="U186" s="1">
        <v>479441153</v>
      </c>
      <c r="V186" s="1">
        <v>479441153</v>
      </c>
      <c r="W186" s="1">
        <v>0</v>
      </c>
      <c r="X186" s="1">
        <v>479441153</v>
      </c>
      <c r="Y186" s="1">
        <v>100</v>
      </c>
      <c r="Z186" s="1">
        <v>479441153</v>
      </c>
      <c r="AA186" s="1">
        <v>100</v>
      </c>
      <c r="AB186" s="1">
        <v>0</v>
      </c>
      <c r="AC186" s="1">
        <v>479441153</v>
      </c>
    </row>
    <row r="187" spans="1:29" hidden="1" x14ac:dyDescent="0.35">
      <c r="A187">
        <v>2023</v>
      </c>
      <c r="B187">
        <v>100</v>
      </c>
      <c r="C187" t="str">
        <f t="shared" si="14"/>
        <v>10 DEPARTAMENTO ADMINISTRATIVO DE SALUD</v>
      </c>
      <c r="D187" t="str">
        <f>"10"</f>
        <v>10</v>
      </c>
      <c r="E187" t="s">
        <v>535</v>
      </c>
      <c r="F187" t="s">
        <v>550</v>
      </c>
      <c r="G187" s="2">
        <f t="shared" si="15"/>
        <v>2021130010156</v>
      </c>
      <c r="H187" t="str">
        <f>"187"</f>
        <v>187</v>
      </c>
      <c r="I187" t="s">
        <v>579</v>
      </c>
      <c r="J187" t="s">
        <v>26</v>
      </c>
      <c r="K187" t="s">
        <v>27</v>
      </c>
      <c r="L187" t="str">
        <f>+VLOOKUP(G187,Hoja2!$A:$B,2,FALSE)</f>
        <v>AMPLIACION Y CONTINUIDAD DE LA AFILIACION AL REGIMEN SUBSIDIADO EN SALUD EN EL DISTRITO DE  CARTAGENA DE INDIAS</v>
      </c>
      <c r="M187" t="str">
        <f t="shared" si="16"/>
        <v>2021130010156 AMPLIACION Y CONTINUIDAD DE LA AFILIACION AL REGIMEN SUBSIDIADO EN SALUD EN EL DISTRITO DE  CARTAGENA DE INDIAS</v>
      </c>
      <c r="N187" t="str">
        <f>+VLOOKUP(G187,Hoja1!$D:$G,2,FALSE)</f>
        <v>08. PILAR CARTAGENA INCLUYENTE</v>
      </c>
      <c r="O187" t="str">
        <f>+VLOOKUP(G187,Hoja1!$D:$G,3,FALSE)</f>
        <v>8.3 LÍNEA ESTRATÉGICA SALUD PARA TODOS</v>
      </c>
      <c r="P187" t="str">
        <f>+VLOOKUP(G187,Hoja1!$D:$G,4,FALSE)</f>
        <v>8.3.1 PROGRAMA: FORTALECIMIENTO DE LA AUTORIDAD SANITARIA</v>
      </c>
      <c r="Q187" t="str">
        <f t="shared" si="12"/>
        <v>06</v>
      </c>
      <c r="R187" t="str">
        <f t="shared" si="13"/>
        <v>00</v>
      </c>
      <c r="S187" s="1">
        <v>476053295</v>
      </c>
      <c r="T187" s="1">
        <v>0</v>
      </c>
      <c r="U187" s="1">
        <v>476053295</v>
      </c>
      <c r="V187" s="1">
        <v>460618074</v>
      </c>
      <c r="W187" s="1">
        <v>15435221</v>
      </c>
      <c r="X187" s="1">
        <v>456429810</v>
      </c>
      <c r="Y187" s="1">
        <v>95.88</v>
      </c>
      <c r="Z187" s="1">
        <v>456429810</v>
      </c>
      <c r="AA187" s="1">
        <v>95.88</v>
      </c>
      <c r="AB187" s="1">
        <v>19623485</v>
      </c>
      <c r="AC187" s="1">
        <v>456429810</v>
      </c>
    </row>
    <row r="188" spans="1:29" hidden="1" x14ac:dyDescent="0.35">
      <c r="A188">
        <v>2023</v>
      </c>
      <c r="B188">
        <v>100</v>
      </c>
      <c r="C188" t="str">
        <f t="shared" si="14"/>
        <v>1 DESPACHO DEL ALCALDE</v>
      </c>
      <c r="D188" t="str">
        <f>"01"</f>
        <v>01</v>
      </c>
      <c r="E188" t="s">
        <v>23</v>
      </c>
      <c r="F188" t="s">
        <v>70</v>
      </c>
      <c r="G188" s="2">
        <f t="shared" si="15"/>
        <v>2021130010162</v>
      </c>
      <c r="H188" t="str">
        <f>"001"</f>
        <v>001</v>
      </c>
      <c r="I188" t="s">
        <v>49</v>
      </c>
      <c r="J188" t="s">
        <v>26</v>
      </c>
      <c r="K188" t="s">
        <v>27</v>
      </c>
      <c r="L188" t="str">
        <f>+VLOOKUP(G188,Hoja2!$A:$B,2,FALSE)</f>
        <v>APOYO HABITABILIDAD PARA LA SUPERACION DE LA POBREZA Y DESIGUALDAD</v>
      </c>
      <c r="M188" t="str">
        <f t="shared" si="16"/>
        <v>2021130010162 APOYO HABITABILIDAD PARA LA SUPERACION DE LA POBREZA Y DESIGUALDAD</v>
      </c>
      <c r="N188" t="str">
        <f>+VLOOKUP(G188,Hoja1!$D:$G,2,FALSE)</f>
        <v>08. PILAR CARTAGENA INCLUYENTE</v>
      </c>
      <c r="O188" t="str">
        <f>+VLOOKUP(G188,Hoja1!$D:$G,3,FALSE)</f>
        <v>8.1 LÍNEA ESTRATÉGICA: SUPERACIÓN DE LA POBREZA Y DESIGUALDAD.</v>
      </c>
      <c r="P188" t="str">
        <f>+VLOOKUP(G188,Hoja1!$D:$G,4,FALSE)</f>
        <v>8.1.4 PROGRAMA: HABITABILIDAD PARA LA SUPERACIÓN DE LA POBREZA EXTREMA Y LA DESIGUALDAD</v>
      </c>
      <c r="Q188" t="str">
        <f t="shared" si="12"/>
        <v>06</v>
      </c>
      <c r="R188" t="str">
        <f t="shared" si="13"/>
        <v>00</v>
      </c>
      <c r="S188" s="1">
        <v>466720000</v>
      </c>
      <c r="T188" s="1">
        <v>0</v>
      </c>
      <c r="U188" s="1">
        <v>466720000</v>
      </c>
      <c r="V188" s="1">
        <v>306980000</v>
      </c>
      <c r="W188" s="1">
        <v>159740000</v>
      </c>
      <c r="X188" s="1">
        <v>303515867</v>
      </c>
      <c r="Y188" s="1">
        <v>65.03</v>
      </c>
      <c r="Z188" s="1">
        <v>303515867</v>
      </c>
      <c r="AA188" s="1">
        <v>65.03</v>
      </c>
      <c r="AB188" s="1">
        <v>163204133</v>
      </c>
      <c r="AC188" s="1">
        <v>303515867</v>
      </c>
    </row>
    <row r="189" spans="1:29" hidden="1" x14ac:dyDescent="0.35">
      <c r="A189">
        <v>2023</v>
      </c>
      <c r="B189">
        <v>100</v>
      </c>
      <c r="C189" t="str">
        <f t="shared" si="14"/>
        <v>8 SECRETARIA DE PARTICIPACION Y DESARROLLO SOCIAL</v>
      </c>
      <c r="D189" t="str">
        <f>"08"</f>
        <v>08</v>
      </c>
      <c r="E189" t="s">
        <v>420</v>
      </c>
      <c r="F189" t="s">
        <v>443</v>
      </c>
      <c r="G189" s="2">
        <f t="shared" si="15"/>
        <v>2020130010103</v>
      </c>
      <c r="H189" t="str">
        <f>"001"</f>
        <v>001</v>
      </c>
      <c r="I189" t="s">
        <v>49</v>
      </c>
      <c r="J189" t="s">
        <v>26</v>
      </c>
      <c r="K189" t="s">
        <v>27</v>
      </c>
      <c r="L189" t="str">
        <f>+VLOOKUP(G189,Hoja2!$A:$B,2,FALSE)</f>
        <v>IMPLEMENTACION ESTRATEGIAS DE EMPRENDIMIENTO Y EMPRESARISMO PARA LA INCLUSION PRODUCTIVA Y LA VINCULACION LABORAL EN EL DISTRITO DE CARTAGENA:  CENTROS PARA EL EMPRENDIMIENTO Y LA GESTION DE LA EMPLEABILIDAD  CARTAGENA DE INDIAS</v>
      </c>
      <c r="M189" t="str">
        <f t="shared" si="16"/>
        <v>2020130010103 IMPLEMENTACION ESTRATEGIAS DE EMPRENDIMIENTO Y EMPRESARISMO PARA LA INCLUSION PRODUCTIVA Y LA VINCULACION LABORAL EN EL DISTRITO DE CARTAGENA:  CENTROS PARA EL EMPRENDIMIENTO Y LA GESTION DE LA EMPLEABILIDAD  CARTAGENA DE INDIAS</v>
      </c>
      <c r="N189" t="str">
        <f>+VLOOKUP(G189,Hoja1!$D:$G,2,FALSE)</f>
        <v>09. PILAR CARTAGENA CONTINGENTE</v>
      </c>
      <c r="O189" t="str">
        <f>+VLOOKUP(G189,Hoja1!$D:$G,3,FALSE)</f>
        <v>9.1 LÍNEA ESTRATÉGICA: DESARROLLO ECONÓMICO Y EMPLEABILIDAD</v>
      </c>
      <c r="P189" t="str">
        <f>+VLOOKUP(G189,Hoja1!$D:$G,4,FALSE)</f>
        <v>9.1.1 PROGRAMA: CENTROS PARA EL EMPRENDIMIENTO Y LA GESTIÓN DE LA EMPLEABILIDAD EN CARTAGENA DE INDIAS</v>
      </c>
      <c r="Q189" t="str">
        <f t="shared" si="12"/>
        <v>06</v>
      </c>
      <c r="R189" t="str">
        <f t="shared" si="13"/>
        <v>00</v>
      </c>
      <c r="S189" s="1">
        <v>460000000</v>
      </c>
      <c r="T189" s="1">
        <v>0</v>
      </c>
      <c r="U189" s="1">
        <v>460000000</v>
      </c>
      <c r="V189" s="1">
        <v>460000000</v>
      </c>
      <c r="W189" s="1">
        <v>0</v>
      </c>
      <c r="X189" s="1">
        <v>441600000</v>
      </c>
      <c r="Y189" s="1">
        <v>96</v>
      </c>
      <c r="Z189" s="1">
        <v>441600000</v>
      </c>
      <c r="AA189" s="1">
        <v>96</v>
      </c>
      <c r="AB189" s="1">
        <v>18400000</v>
      </c>
      <c r="AC189" s="1">
        <v>427218580</v>
      </c>
    </row>
    <row r="190" spans="1:29" hidden="1" x14ac:dyDescent="0.35">
      <c r="A190">
        <v>2023</v>
      </c>
      <c r="B190">
        <v>100</v>
      </c>
      <c r="C190" t="str">
        <f t="shared" si="14"/>
        <v>10 DEPARTAMENTO ADMINISTRATIVO DE SALUD</v>
      </c>
      <c r="D190" t="str">
        <f>"10"</f>
        <v>10</v>
      </c>
      <c r="E190" t="s">
        <v>535</v>
      </c>
      <c r="F190" t="s">
        <v>607</v>
      </c>
      <c r="G190" s="2">
        <f t="shared" si="15"/>
        <v>2020130010130</v>
      </c>
      <c r="H190" t="str">
        <f>"170"</f>
        <v>170</v>
      </c>
      <c r="I190" t="s">
        <v>570</v>
      </c>
      <c r="J190" t="s">
        <v>26</v>
      </c>
      <c r="K190" t="s">
        <v>27</v>
      </c>
      <c r="L190" t="str">
        <f>+VLOOKUP(G190,Hoja2!$A:$B,2,FALSE)</f>
        <v>FORTALECIMIENTO DE VIDA SALUDABLE Y ATENCION DE CONDICIONES CRONICAS NO TRANSMISIBLES EN EL DISTRITO DE  CARTAGENA DE INDIAS</v>
      </c>
      <c r="M190" t="str">
        <f t="shared" si="16"/>
        <v>2020130010130 FORTALECIMIENTO DE VIDA SALUDABLE Y ATENCION DE CONDICIONES CRONICAS NO TRANSMISIBLES EN EL DISTRITO DE  CARTAGENA DE INDIAS</v>
      </c>
      <c r="N190" t="str">
        <f>+VLOOKUP(G190,Hoja1!$D:$G,2,FALSE)</f>
        <v>08. PILAR CARTAGENA INCLUYENTE</v>
      </c>
      <c r="O190" t="str">
        <f>+VLOOKUP(G190,Hoja1!$D:$G,3,FALSE)</f>
        <v>8.3 LÍNEA ESTRATÉGICA SALUD PARA TODOS</v>
      </c>
      <c r="P190" t="str">
        <f>+VLOOKUP(G190,Hoja1!$D:$G,4,FALSE)</f>
        <v>8.3.4 VIDA SALUDABLE Y CONDICIONES NO TRANSMISIBLES</v>
      </c>
      <c r="Q190" t="str">
        <f t="shared" si="12"/>
        <v>06</v>
      </c>
      <c r="R190" t="str">
        <f t="shared" si="13"/>
        <v>00</v>
      </c>
      <c r="S190" s="1">
        <v>459973365</v>
      </c>
      <c r="T190" s="1">
        <v>29260000</v>
      </c>
      <c r="U190" s="1">
        <v>489233365</v>
      </c>
      <c r="V190" s="1">
        <v>459973365</v>
      </c>
      <c r="W190" s="1">
        <v>29260000</v>
      </c>
      <c r="X190" s="1">
        <v>410414698</v>
      </c>
      <c r="Y190" s="1">
        <v>83.89</v>
      </c>
      <c r="Z190" s="1">
        <v>364953353</v>
      </c>
      <c r="AA190" s="1">
        <v>74.599999999999994</v>
      </c>
      <c r="AB190" s="1">
        <v>78818667</v>
      </c>
      <c r="AC190" s="1">
        <v>284720000</v>
      </c>
    </row>
    <row r="191" spans="1:29" hidden="1" x14ac:dyDescent="0.35">
      <c r="A191">
        <v>2023</v>
      </c>
      <c r="B191">
        <v>100</v>
      </c>
      <c r="C191" t="str">
        <f t="shared" si="14"/>
        <v>2 SECRETARIA DEL INTERIOR Y CONVIVENCIA CIUDADANAL</v>
      </c>
      <c r="D191" t="str">
        <f>"02"</f>
        <v>02</v>
      </c>
      <c r="E191" t="s">
        <v>110</v>
      </c>
      <c r="F191" t="s">
        <v>125</v>
      </c>
      <c r="G191" s="2">
        <f t="shared" si="15"/>
        <v>2021130010148</v>
      </c>
      <c r="H191" t="str">
        <f>"001"</f>
        <v>001</v>
      </c>
      <c r="I191" t="s">
        <v>49</v>
      </c>
      <c r="J191" t="s">
        <v>26</v>
      </c>
      <c r="K191" t="s">
        <v>27</v>
      </c>
      <c r="L191" t="str">
        <f>+VLOOKUP(G191,Hoja2!$A:$B,2,FALSE)</f>
        <v>FORTALECIMIENTO DEL PROCESO ORGANIZATIVO Y ATENCION DIFERENCIAL A LA POBLACION NEGRA, AFRODESCENDIENTE, RAIZAL Y PALENQUERA EN EL DISTRITO DE CARTAGENA DE INDIAS</v>
      </c>
      <c r="M191" t="str">
        <f t="shared" si="16"/>
        <v>2021130010148 FORTALECIMIENTO DEL PROCESO ORGANIZATIVO Y ATENCION DIFERENCIAL A LA POBLACION NEGRA, AFRODESCENDIENTE, RAIZAL Y PALENQUERA EN EL DISTRITO DE CARTAGENA DE INDIAS</v>
      </c>
      <c r="N191" t="str">
        <f>+VLOOKUP(G191,Hoja1!$D:$G,2,FALSE)</f>
        <v>11. EJE TRANSVERSAL: CARTAGENA CON ATENCION Y GARANTIA DE DERECHOS A POBLACION DIFERENCIAL.</v>
      </c>
      <c r="O191" t="str">
        <f>+VLOOKUP(G191,Hoja1!$D:$G,3,FALSE)</f>
        <v>11.1 LÍNEA ESTRATÉGICA PARA LA EQUIDAD E INCLUSIÓN DE LOS NEGROS, AFROS, PALENQUEROS E INDÍGENA.</v>
      </c>
      <c r="P191" t="str">
        <f>+VLOOKUP(G191,Hoja1!$D:$G,4,FALSE)</f>
        <v>11.1.1 FORTALECIMIENTO DE POBLACIÓN NEGRA, AFROCOLOMBIANA, RAIZAL Y PALENQUERA EN EL DISTRITO DE CARTAGENA</v>
      </c>
      <c r="Q191" t="str">
        <f t="shared" si="12"/>
        <v>06</v>
      </c>
      <c r="R191" t="str">
        <f t="shared" si="13"/>
        <v>00</v>
      </c>
      <c r="S191" s="1">
        <v>450000001</v>
      </c>
      <c r="T191" s="1">
        <v>7810598</v>
      </c>
      <c r="U191" s="1">
        <v>457810599</v>
      </c>
      <c r="V191" s="1">
        <v>457810598.82999998</v>
      </c>
      <c r="W191" s="1">
        <v>0.17</v>
      </c>
      <c r="X191" s="1">
        <v>401309861.82999998</v>
      </c>
      <c r="Y191" s="1">
        <v>87.66</v>
      </c>
      <c r="Z191" s="1">
        <v>393309861.82999998</v>
      </c>
      <c r="AA191" s="1">
        <v>85.91</v>
      </c>
      <c r="AB191" s="1">
        <v>56500737.170000002</v>
      </c>
      <c r="AC191" s="1">
        <v>358309861.82999998</v>
      </c>
    </row>
    <row r="192" spans="1:29" hidden="1" x14ac:dyDescent="0.35">
      <c r="A192">
        <v>2023</v>
      </c>
      <c r="B192">
        <v>100</v>
      </c>
      <c r="C192" t="str">
        <f t="shared" si="14"/>
        <v>17 INSTITUTO DE PATRIMONIO Y CULTURA DE CARTAGENA DE INDIAS</v>
      </c>
      <c r="D192" t="str">
        <f>"17"</f>
        <v>17</v>
      </c>
      <c r="E192" t="s">
        <v>745</v>
      </c>
      <c r="F192" t="s">
        <v>755</v>
      </c>
      <c r="G192" s="2">
        <f t="shared" si="15"/>
        <v>2021130010255</v>
      </c>
      <c r="H192" t="str">
        <f>"001"</f>
        <v>001</v>
      </c>
      <c r="I192" t="s">
        <v>49</v>
      </c>
      <c r="J192" t="s">
        <v>26</v>
      </c>
      <c r="K192" t="s">
        <v>27</v>
      </c>
      <c r="L192" t="str">
        <f>+VLOOKUP(G192,Hoja2!$A:$B,2,FALSE)</f>
        <v>FORTALECIMIENTO Y SALVAGUARDIA DE LAS PRACTICAS SIGNIFICATIVAS DEL PATRIMONIO INMATERIAL EN EL DISTRITO DE CARTAGENA DE INDIAS</v>
      </c>
      <c r="M192" t="str">
        <f t="shared" si="16"/>
        <v>2021130010255 FORTALECIMIENTO Y SALVAGUARDIA DE LAS PRACTICAS SIGNIFICATIVAS DEL PATRIMONIO INMATERIAL EN EL DISTRITO DE CARTAGENA DE INDIAS</v>
      </c>
      <c r="N192" t="str">
        <f>+VLOOKUP(G192,Hoja1!$D:$G,2,FALSE)</f>
        <v>08. PILAR CARTAGENA INCLUYENTE</v>
      </c>
      <c r="O192" t="str">
        <f>+VLOOKUP(G192,Hoja1!$D:$G,3,FALSE)</f>
        <v>8.5 LÍNEA ESTRATÉGICA ARTES, CULTURA Y PATRIMONIO PARA UNA CARTAGENA INCLUYENTE</v>
      </c>
      <c r="P192" t="str">
        <f>+VLOOKUP(G192,Hoja1!$D:$G,4,FALSE)</f>
        <v>8.5.3 PROGRAMA: PATRIMONIO INMATERIAL: PRACTICAS SIGNIFICATIVAS PARA LA MEMORIA</v>
      </c>
      <c r="Q192" t="str">
        <f t="shared" si="12"/>
        <v>06</v>
      </c>
      <c r="R192" t="str">
        <f t="shared" si="13"/>
        <v>00</v>
      </c>
      <c r="S192" s="1">
        <v>450000000</v>
      </c>
      <c r="T192" s="1">
        <v>0</v>
      </c>
      <c r="U192" s="1">
        <v>450000000</v>
      </c>
      <c r="V192" s="1">
        <v>450000000</v>
      </c>
      <c r="W192" s="1">
        <v>0</v>
      </c>
      <c r="X192" s="1">
        <v>450000000</v>
      </c>
      <c r="Y192" s="1">
        <v>100</v>
      </c>
      <c r="Z192" s="1">
        <v>450000000</v>
      </c>
      <c r="AA192" s="1">
        <v>100</v>
      </c>
      <c r="AB192" s="1">
        <v>0</v>
      </c>
      <c r="AC192" s="1">
        <v>450000000</v>
      </c>
    </row>
    <row r="193" spans="1:29" hidden="1" x14ac:dyDescent="0.35">
      <c r="A193">
        <v>2023</v>
      </c>
      <c r="B193">
        <v>100</v>
      </c>
      <c r="C193" t="str">
        <f t="shared" si="14"/>
        <v>5 SECRETARIA GENERAL</v>
      </c>
      <c r="D193" t="str">
        <f>"05"</f>
        <v>05</v>
      </c>
      <c r="E193" t="s">
        <v>245</v>
      </c>
      <c r="F193" t="s">
        <v>292</v>
      </c>
      <c r="G193" s="2">
        <f t="shared" si="15"/>
        <v>2021130010286</v>
      </c>
      <c r="H193" t="str">
        <f>"001"</f>
        <v>001</v>
      </c>
      <c r="I193" t="s">
        <v>49</v>
      </c>
      <c r="J193" t="s">
        <v>26</v>
      </c>
      <c r="K193" t="s">
        <v>27</v>
      </c>
      <c r="L193" t="str">
        <f>+VLOOKUP(G193,Hoja2!$A:$B,2,FALSE)</f>
        <v>DISE?O IMPLEMENTACION DE AUDITORIA FORENSE PARA LA PROTECCION Y RECUPERACION DEL PATRIMONIO PUBLICO DE CARTAGENA DE INDIAS</v>
      </c>
      <c r="M193" t="str">
        <f t="shared" si="16"/>
        <v>2021130010286 DISE?O IMPLEMENTACION DE AUDITORIA FORENSE PARA LA PROTECCION Y RECUPERACION DEL PATRIMONIO PUBLICO DE CARTAGENA DE INDIAS</v>
      </c>
      <c r="N193" t="str">
        <f>+VLOOKUP(G193,Hoja1!$D:$G,2,FALSE)</f>
        <v>10. PILAR: CARTAGENA TRANSPARENTE</v>
      </c>
      <c r="O193" t="str">
        <f>+VLOOKUP(G193,Hoja1!$D:$G,3,FALSE)</f>
        <v>10.2 LÍNEA ESTRATÉGICA: CARTAGENA INTELIGENTE CON TODOS Y PARA TODOS</v>
      </c>
      <c r="P193" t="str">
        <f>+VLOOKUP(G193,Hoja1!$D:$G,4,FALSE)</f>
        <v xml:space="preserve">10.2.4 PROGRAMA: ORGANIZACIÓN Y RECUPERACIÓN DEL PATRIMONIO PÚBLICO DE CARTAGENA </v>
      </c>
      <c r="Q193" t="str">
        <f t="shared" si="12"/>
        <v>06</v>
      </c>
      <c r="R193" t="str">
        <f t="shared" si="13"/>
        <v>00</v>
      </c>
      <c r="S193" s="1">
        <v>446400000</v>
      </c>
      <c r="T193" s="1">
        <v>0</v>
      </c>
      <c r="U193" s="1">
        <v>446400000</v>
      </c>
      <c r="V193" s="1">
        <v>0</v>
      </c>
      <c r="W193" s="1">
        <v>446400000</v>
      </c>
      <c r="X193" s="1">
        <v>0</v>
      </c>
      <c r="Y193" s="1">
        <v>0</v>
      </c>
      <c r="Z193" s="1">
        <v>0</v>
      </c>
      <c r="AA193" s="1">
        <v>0</v>
      </c>
      <c r="AB193" s="1">
        <v>446400000</v>
      </c>
      <c r="AC193" s="1">
        <v>0</v>
      </c>
    </row>
    <row r="194" spans="1:29" hidden="1" x14ac:dyDescent="0.35">
      <c r="A194">
        <v>2023</v>
      </c>
      <c r="B194">
        <v>100</v>
      </c>
      <c r="C194" t="str">
        <f t="shared" si="14"/>
        <v>17 INSTITUTO DE PATRIMONIO Y CULTURA DE CARTAGENA DE INDIAS</v>
      </c>
      <c r="D194" t="str">
        <f>"17"</f>
        <v>17</v>
      </c>
      <c r="E194" t="s">
        <v>745</v>
      </c>
      <c r="F194" t="s">
        <v>752</v>
      </c>
      <c r="G194" s="2">
        <f t="shared" si="15"/>
        <v>2020130010218</v>
      </c>
      <c r="H194" t="str">
        <f>"032"</f>
        <v>032</v>
      </c>
      <c r="I194" t="s">
        <v>789</v>
      </c>
      <c r="J194" t="s">
        <v>26</v>
      </c>
      <c r="K194" t="s">
        <v>27</v>
      </c>
      <c r="L194" t="str">
        <f>+VLOOKUP(G194,Hoja2!$A:$B,2,FALSE)</f>
        <v>MANTENIMIENTO DE LA INFRAESTRUCTURA CULTURAL PARA LA INCLUSION EN EL DISTRITO DE CARTAGENA DE INDIAS</v>
      </c>
      <c r="M194" t="str">
        <f t="shared" si="16"/>
        <v>2020130010218 MANTENIMIENTO DE LA INFRAESTRUCTURA CULTURAL PARA LA INCLUSION EN EL DISTRITO DE CARTAGENA DE INDIAS</v>
      </c>
      <c r="N194" t="str">
        <f>+VLOOKUP(G194,Hoja1!$D:$G,2,FALSE)</f>
        <v>08. PILAR CARTAGENA INCLUYENTE</v>
      </c>
      <c r="O194" t="str">
        <f>+VLOOKUP(G194,Hoja1!$D:$G,3,FALSE)</f>
        <v>8.5 LÍNEA ESTRATÉGICA ARTES, CULTURA Y PATRIMONIO PARA UNA CARTAGENA INCLUYENTE</v>
      </c>
      <c r="P194" t="str">
        <f>+VLOOKUP(G194,Hoja1!$D:$G,4,FALSE)</f>
        <v>8.5.6 PROGRAMA: INFRAESTRUCTURA CULTURAL PARA LA INCLUSIÓN</v>
      </c>
      <c r="Q194" t="str">
        <f t="shared" ref="Q194:Q257" si="17">"06"</f>
        <v>06</v>
      </c>
      <c r="R194" t="str">
        <f t="shared" ref="R194:R257" si="18">"00"</f>
        <v>00</v>
      </c>
      <c r="S194" s="1">
        <v>445613000</v>
      </c>
      <c r="T194" s="1">
        <v>0</v>
      </c>
      <c r="U194" s="1">
        <v>445613000</v>
      </c>
      <c r="V194" s="1">
        <v>0</v>
      </c>
      <c r="W194" s="1">
        <v>445613000</v>
      </c>
      <c r="X194" s="1">
        <v>0</v>
      </c>
      <c r="Y194" s="1">
        <v>0</v>
      </c>
      <c r="Z194" s="1">
        <v>0</v>
      </c>
      <c r="AA194" s="1">
        <v>0</v>
      </c>
      <c r="AB194" s="1">
        <v>445613000</v>
      </c>
      <c r="AC194" s="1">
        <v>0</v>
      </c>
    </row>
    <row r="195" spans="1:29" hidden="1" x14ac:dyDescent="0.35">
      <c r="A195">
        <v>2023</v>
      </c>
      <c r="B195">
        <v>100</v>
      </c>
      <c r="C195" t="str">
        <f t="shared" ref="C195:C258" si="19">+(VALUE(D195))&amp;" "&amp;E195</f>
        <v>17 INSTITUTO DE PATRIMONIO Y CULTURA DE CARTAGENA DE INDIAS</v>
      </c>
      <c r="D195" t="str">
        <f>"17"</f>
        <v>17</v>
      </c>
      <c r="E195" t="s">
        <v>745</v>
      </c>
      <c r="F195" t="s">
        <v>758</v>
      </c>
      <c r="G195" s="2">
        <f t="shared" ref="G195:G258" si="20">VALUE(RIGHT(F195,13))</f>
        <v>2020130010043</v>
      </c>
      <c r="H195" t="str">
        <f>"057"</f>
        <v>057</v>
      </c>
      <c r="I195" t="s">
        <v>750</v>
      </c>
      <c r="J195" t="s">
        <v>26</v>
      </c>
      <c r="K195" t="s">
        <v>27</v>
      </c>
      <c r="L195" t="str">
        <f>+VLOOKUP(G195,Hoja2!$A:$B,2,FALSE)</f>
        <v>FORTALECIMIENTO DE ESTIMULOS PARA LAS ARTES Y LA CULTURA EN EL DISTRITO DE CARTAGENA DE INDIAS</v>
      </c>
      <c r="M195" t="str">
        <f t="shared" ref="M195:M258" si="21">+G195&amp;" "&amp;L195</f>
        <v>2020130010043 FORTALECIMIENTO DE ESTIMULOS PARA LAS ARTES Y LA CULTURA EN EL DISTRITO DE CARTAGENA DE INDIAS</v>
      </c>
      <c r="N195" t="str">
        <f>+VLOOKUP(G195,Hoja1!$D:$G,2,FALSE)</f>
        <v>08. PILAR CARTAGENA INCLUYENTE</v>
      </c>
      <c r="O195" t="str">
        <f>+VLOOKUP(G195,Hoja1!$D:$G,3,FALSE)</f>
        <v>8.5 LÍNEA ESTRATÉGICA ARTES, CULTURA Y PATRIMONIO PARA UNA CARTAGENA INCLUYENTE</v>
      </c>
      <c r="P195" t="str">
        <f>+VLOOKUP(G195,Hoja1!$D:$G,4,FALSE)</f>
        <v>8.5.2 PROGRAMA: ESTIMULOS PARA LAS ARTES Y EL EMPRENDIMIENTO PARA UNA CARTAGENA INCLUYENTE</v>
      </c>
      <c r="Q195" t="str">
        <f t="shared" si="17"/>
        <v>06</v>
      </c>
      <c r="R195" t="str">
        <f t="shared" si="18"/>
        <v>00</v>
      </c>
      <c r="S195" s="1">
        <v>436129889.51999998</v>
      </c>
      <c r="T195" s="1">
        <v>15036365</v>
      </c>
      <c r="U195" s="1">
        <v>451166254.51999998</v>
      </c>
      <c r="V195" s="1">
        <v>451166254.51999998</v>
      </c>
      <c r="W195" s="1">
        <v>0</v>
      </c>
      <c r="X195" s="1">
        <v>451166254.51999998</v>
      </c>
      <c r="Y195" s="1">
        <v>100</v>
      </c>
      <c r="Z195" s="1">
        <v>451166254.51999998</v>
      </c>
      <c r="AA195" s="1">
        <v>100</v>
      </c>
      <c r="AB195" s="1">
        <v>0</v>
      </c>
      <c r="AC195" s="1">
        <v>451166254.51999998</v>
      </c>
    </row>
    <row r="196" spans="1:29" x14ac:dyDescent="0.35">
      <c r="A196">
        <v>2023</v>
      </c>
      <c r="B196">
        <v>100</v>
      </c>
      <c r="C196" t="str">
        <f t="shared" si="19"/>
        <v>7 SECRETARIA DE EDUCACION</v>
      </c>
      <c r="D196" t="str">
        <f>"07"</f>
        <v>07</v>
      </c>
      <c r="E196" t="s">
        <v>347</v>
      </c>
      <c r="F196" t="s">
        <v>378</v>
      </c>
      <c r="G196" s="2">
        <f t="shared" si="20"/>
        <v>2020130010162</v>
      </c>
      <c r="H196" t="str">
        <f>"001"</f>
        <v>001</v>
      </c>
      <c r="I196" t="s">
        <v>49</v>
      </c>
      <c r="J196" t="s">
        <v>26</v>
      </c>
      <c r="K196" t="s">
        <v>27</v>
      </c>
      <c r="L196" t="str">
        <f>+VLOOKUP(G196,Hoja2!$A:$B,2,FALSE)</f>
        <v>MEJORAMIENTO DEL PROCESO FORMATIVO DE LA EDUCACION MEDIA TECNICA OFICIAL EN LAS IEO  DESARROLLO DE POTENCIALIDADES PRODUCTIVAS DE   CARTAGENA DE INDIAS</v>
      </c>
      <c r="M196" t="str">
        <f t="shared" si="21"/>
        <v>2020130010162 MEJORAMIENTO DEL PROCESO FORMATIVO DE LA EDUCACION MEDIA TECNICA OFICIAL EN LAS IEO  DESARROLLO DE POTENCIALIDADES PRODUCTIVAS DE   CARTAGENA DE INDIAS</v>
      </c>
      <c r="N196" t="str">
        <f>+VLOOKUP(G196,Hoja1!$D:$G,2,FALSE)</f>
        <v>08. PILAR CARTAGENA INCLUYENTE</v>
      </c>
      <c r="O196" t="str">
        <f>+VLOOKUP(G196,Hoja1!$D:$G,3,FALSE)</f>
        <v>8.2 LÍNEA ESTRATEGICA DE EDUCACION: CULTURA DE LA FORMACION "CON LA EDUCACION PARA TODOS Y TODAS SALVAMOS JUNTOS A CARTAGENA"</v>
      </c>
      <c r="P196" t="str">
        <f>+VLOOKUP(G196,Hoja1!$D:$G,4,FALSE)</f>
        <v>8.2.7 PROGRAMA: EDUCACIÓN PARA TRANSFORMAR “EDUCACIÓN MEDIA TÉCNICA Y SUPERIOR”</v>
      </c>
      <c r="Q196" t="str">
        <f t="shared" si="17"/>
        <v>06</v>
      </c>
      <c r="R196" t="str">
        <f t="shared" si="18"/>
        <v>00</v>
      </c>
      <c r="S196" s="1">
        <v>432000000</v>
      </c>
      <c r="T196" s="1">
        <v>-23046200</v>
      </c>
      <c r="U196" s="1">
        <v>408953800</v>
      </c>
      <c r="V196" s="1">
        <v>408953800</v>
      </c>
      <c r="W196" s="1">
        <v>0</v>
      </c>
      <c r="X196" s="1">
        <v>399374800</v>
      </c>
      <c r="Y196" s="1">
        <v>97.66</v>
      </c>
      <c r="Z196" s="1">
        <v>399374800</v>
      </c>
      <c r="AA196" s="1">
        <v>97.66</v>
      </c>
      <c r="AB196" s="1">
        <v>9579000</v>
      </c>
      <c r="AC196" s="1">
        <v>385913800</v>
      </c>
    </row>
    <row r="197" spans="1:29" hidden="1" x14ac:dyDescent="0.35">
      <c r="A197">
        <v>2023</v>
      </c>
      <c r="B197">
        <v>100</v>
      </c>
      <c r="C197" t="str">
        <f t="shared" si="19"/>
        <v>10 DEPARTAMENTO ADMINISTRATIVO DE SALUD</v>
      </c>
      <c r="D197" t="str">
        <f>"10"</f>
        <v>10</v>
      </c>
      <c r="E197" t="s">
        <v>535</v>
      </c>
      <c r="F197" t="s">
        <v>567</v>
      </c>
      <c r="G197" s="2">
        <f t="shared" si="20"/>
        <v>2020130010150</v>
      </c>
      <c r="H197" t="str">
        <f>"170"</f>
        <v>170</v>
      </c>
      <c r="I197" t="s">
        <v>570</v>
      </c>
      <c r="J197" t="s">
        <v>26</v>
      </c>
      <c r="K197" t="s">
        <v>27</v>
      </c>
      <c r="L197" t="str">
        <f>+VLOOKUP(G197,Hoja2!$A:$B,2,FALSE)</f>
        <v>PREVENCION Y PROMOCION DE LA ZOONOSIS EN EL DISTRITO DE  CARTAGENA DE INDIAS</v>
      </c>
      <c r="M197" t="str">
        <f t="shared" si="21"/>
        <v>2020130010150 PREVENCION Y PROMOCION DE LA ZOONOSIS EN EL DISTRITO DE  CARTAGENA DE INDIAS</v>
      </c>
      <c r="N197" t="str">
        <f>+VLOOKUP(G197,Hoja1!$D:$G,2,FALSE)</f>
        <v>08. PILAR CARTAGENA INCLUYENTE</v>
      </c>
      <c r="O197" t="str">
        <f>+VLOOKUP(G197,Hoja1!$D:$G,3,FALSE)</f>
        <v>8.3 LÍNEA ESTRATÉGICA SALUD PARA TODOS</v>
      </c>
      <c r="P197" t="str">
        <f>+VLOOKUP(G197,Hoja1!$D:$G,4,FALSE)</f>
        <v>8.3.3 SALUD AMBIENTAL</v>
      </c>
      <c r="Q197" t="str">
        <f t="shared" si="17"/>
        <v>06</v>
      </c>
      <c r="R197" t="str">
        <f t="shared" si="18"/>
        <v>00</v>
      </c>
      <c r="S197" s="1">
        <v>430911719</v>
      </c>
      <c r="T197" s="1">
        <v>0</v>
      </c>
      <c r="U197" s="1">
        <v>430911719</v>
      </c>
      <c r="V197" s="1">
        <v>418790000</v>
      </c>
      <c r="W197" s="1">
        <v>12121719</v>
      </c>
      <c r="X197" s="1">
        <v>401951329</v>
      </c>
      <c r="Y197" s="1">
        <v>93.28</v>
      </c>
      <c r="Z197" s="1">
        <v>393151329</v>
      </c>
      <c r="AA197" s="1">
        <v>91.24</v>
      </c>
      <c r="AB197" s="1">
        <v>28960390</v>
      </c>
      <c r="AC197" s="1">
        <v>379071329</v>
      </c>
    </row>
    <row r="198" spans="1:29" hidden="1" x14ac:dyDescent="0.35">
      <c r="A198">
        <v>2023</v>
      </c>
      <c r="B198">
        <v>100</v>
      </c>
      <c r="C198" t="str">
        <f t="shared" si="19"/>
        <v>9 SECRETARIA DE PLANEACION</v>
      </c>
      <c r="D198" t="str">
        <f>"09"</f>
        <v>09</v>
      </c>
      <c r="E198" t="s">
        <v>498</v>
      </c>
      <c r="F198" t="s">
        <v>517</v>
      </c>
      <c r="G198" s="2">
        <f t="shared" si="20"/>
        <v>2021130010179</v>
      </c>
      <c r="H198" t="str">
        <f>"006"</f>
        <v>006</v>
      </c>
      <c r="I198" t="s">
        <v>526</v>
      </c>
      <c r="J198" t="s">
        <v>26</v>
      </c>
      <c r="K198" t="s">
        <v>27</v>
      </c>
      <c r="L198" t="str">
        <f>+VLOOKUP(G198,Hoja2!$A:$B,2,FALSE)</f>
        <v>Fortalecimiento del proceso de Estratificacion Socioeconomica en el Distrito de  Cartagena de Indias</v>
      </c>
      <c r="M198" t="str">
        <f t="shared" si="21"/>
        <v>2021130010179 Fortalecimiento del proceso de Estratificacion Socioeconomica en el Distrito de  Cartagena de Indias</v>
      </c>
      <c r="N198" t="str">
        <f>+VLOOKUP(G198,Hoja1!$D:$G,2,FALSE)</f>
        <v>08. PILAR CARTAGENA INCLUYENTE</v>
      </c>
      <c r="O198" t="str">
        <f>+VLOOKUP(G198,Hoja1!$D:$G,3,FALSE)</f>
        <v>8.6 LÍNEA ESTRATÉGICA PLANEACIÓN SOCIAL DEL TERRITORIO</v>
      </c>
      <c r="P198" t="str">
        <f>+VLOOKUP(G198,Hoja1!$D:$G,4,FALSE)</f>
        <v>8.6.1 PROGRAMA: INSTRUMENTOS DE PLANIFICACIÓN SOCIAL DEL TERRITORIO</v>
      </c>
      <c r="Q198" t="str">
        <f t="shared" si="17"/>
        <v>06</v>
      </c>
      <c r="R198" t="str">
        <f t="shared" si="18"/>
        <v>00</v>
      </c>
      <c r="S198" s="1">
        <v>423283333</v>
      </c>
      <c r="T198" s="1">
        <v>0</v>
      </c>
      <c r="U198" s="1">
        <v>423283333</v>
      </c>
      <c r="V198" s="1">
        <v>294822270</v>
      </c>
      <c r="W198" s="1">
        <v>128461063</v>
      </c>
      <c r="X198" s="1">
        <v>294798936</v>
      </c>
      <c r="Y198" s="1">
        <v>69.650000000000006</v>
      </c>
      <c r="Z198" s="1">
        <v>294798936</v>
      </c>
      <c r="AA198" s="1">
        <v>69.650000000000006</v>
      </c>
      <c r="AB198" s="1">
        <v>128484397</v>
      </c>
      <c r="AC198" s="1">
        <v>293772270</v>
      </c>
    </row>
    <row r="199" spans="1:29" hidden="1" x14ac:dyDescent="0.35">
      <c r="A199">
        <v>2023</v>
      </c>
      <c r="B199">
        <v>100</v>
      </c>
      <c r="C199" t="str">
        <f t="shared" si="19"/>
        <v>9 SECRETARIA DE PLANEACION</v>
      </c>
      <c r="D199" t="str">
        <f>"09"</f>
        <v>09</v>
      </c>
      <c r="E199" t="s">
        <v>498</v>
      </c>
      <c r="F199" t="s">
        <v>513</v>
      </c>
      <c r="G199" s="2">
        <f t="shared" si="20"/>
        <v>2021130010256</v>
      </c>
      <c r="H199" t="str">
        <f>"138"</f>
        <v>138</v>
      </c>
      <c r="I199" t="s">
        <v>152</v>
      </c>
      <c r="J199" t="s">
        <v>26</v>
      </c>
      <c r="K199" t="s">
        <v>27</v>
      </c>
      <c r="L199" t="str">
        <f>+VLOOKUP(G199,Hoja2!$A:$B,2,FALSE)</f>
        <v>Implementacion DE LA METODOLOGIA IV DEL SISBEN EN   Cartagena de Indias</v>
      </c>
      <c r="M199" t="str">
        <f t="shared" si="21"/>
        <v>2021130010256 Implementacion DE LA METODOLOGIA IV DEL SISBEN EN   Cartagena de Indias</v>
      </c>
      <c r="N199" t="str">
        <f>+VLOOKUP(G199,Hoja1!$D:$G,2,FALSE)</f>
        <v>08. PILAR CARTAGENA INCLUYENTE</v>
      </c>
      <c r="O199" t="str">
        <f>+VLOOKUP(G199,Hoja1!$D:$G,3,FALSE)</f>
        <v>8.6 LÍNEA ESTRATÉGICA PLANEACIÓN SOCIAL DEL TERRITORIO</v>
      </c>
      <c r="P199" t="str">
        <f>+VLOOKUP(G199,Hoja1!$D:$G,4,FALSE)</f>
        <v>8.6.1 PROGRAMA: INSTRUMENTOS DE PLANIFICACIÓN SOCIAL DEL TERRITORIO</v>
      </c>
      <c r="Q199" t="str">
        <f t="shared" si="17"/>
        <v>06</v>
      </c>
      <c r="R199" t="str">
        <f t="shared" si="18"/>
        <v>00</v>
      </c>
      <c r="S199" s="1">
        <v>420812135</v>
      </c>
      <c r="T199" s="1">
        <v>0</v>
      </c>
      <c r="U199" s="1">
        <v>420812135</v>
      </c>
      <c r="V199" s="1">
        <v>420496798</v>
      </c>
      <c r="W199" s="1">
        <v>315337</v>
      </c>
      <c r="X199" s="1">
        <v>407889790</v>
      </c>
      <c r="Y199" s="1">
        <v>96.93</v>
      </c>
      <c r="Z199" s="1">
        <v>406089790</v>
      </c>
      <c r="AA199" s="1">
        <v>96.5</v>
      </c>
      <c r="AB199" s="1">
        <v>12922345</v>
      </c>
      <c r="AC199" s="1">
        <v>404289790</v>
      </c>
    </row>
    <row r="200" spans="1:29" hidden="1" x14ac:dyDescent="0.35">
      <c r="A200">
        <v>2023</v>
      </c>
      <c r="B200">
        <v>100</v>
      </c>
      <c r="C200" t="str">
        <f t="shared" si="19"/>
        <v>10 DEPARTAMENTO ADMINISTRATIVO DE SALUD</v>
      </c>
      <c r="D200" t="str">
        <f>"10"</f>
        <v>10</v>
      </c>
      <c r="E200" t="s">
        <v>535</v>
      </c>
      <c r="F200" t="s">
        <v>605</v>
      </c>
      <c r="G200" s="2">
        <f t="shared" si="20"/>
        <v>2020130010129</v>
      </c>
      <c r="H200" t="str">
        <f>"170"</f>
        <v>170</v>
      </c>
      <c r="I200" t="s">
        <v>570</v>
      </c>
      <c r="J200" t="s">
        <v>26</v>
      </c>
      <c r="K200" t="s">
        <v>27</v>
      </c>
      <c r="L200" t="str">
        <f>+VLOOKUP(G200,Hoja2!$A:$B,2,FALSE)</f>
        <v>FORTALECIMIENTO DE LA PROMOCION DE LA SALUD Y SEGURIDAD EN EL ENTORNO LABORAL DE LA ECONOMIA FORMAL E INFORMAL DEL DISTRITO DE  CARTAGENA DE INDIAS</v>
      </c>
      <c r="M200" t="str">
        <f t="shared" si="21"/>
        <v>2020130010129 FORTALECIMIENTO DE LA PROMOCION DE LA SALUD Y SEGURIDAD EN EL ENTORNO LABORAL DE LA ECONOMIA FORMAL E INFORMAL DEL DISTRITO DE  CARTAGENA DE INDIAS</v>
      </c>
      <c r="N200" t="str">
        <f>+VLOOKUP(G200,Hoja1!$D:$G,2,FALSE)</f>
        <v>08. PILAR CARTAGENA INCLUYENTE</v>
      </c>
      <c r="O200" t="str">
        <f>+VLOOKUP(G200,Hoja1!$D:$G,3,FALSE)</f>
        <v>8.3 LÍNEA ESTRATÉGICA SALUD PARA TODOS</v>
      </c>
      <c r="P200" t="str">
        <f>+VLOOKUP(G200,Hoja1!$D:$G,4,FALSE)</f>
        <v>8.3.10 SALUD Y ÁMBITO LABORAL</v>
      </c>
      <c r="Q200" t="str">
        <f t="shared" si="17"/>
        <v>06</v>
      </c>
      <c r="R200" t="str">
        <f t="shared" si="18"/>
        <v>00</v>
      </c>
      <c r="S200" s="1">
        <v>420263996</v>
      </c>
      <c r="T200" s="1">
        <v>0</v>
      </c>
      <c r="U200" s="1">
        <v>420263996</v>
      </c>
      <c r="V200" s="1">
        <v>417448662</v>
      </c>
      <c r="W200" s="1">
        <v>2815334</v>
      </c>
      <c r="X200" s="1">
        <v>417448662</v>
      </c>
      <c r="Y200" s="1">
        <v>99.33</v>
      </c>
      <c r="Z200" s="1">
        <v>414515329</v>
      </c>
      <c r="AA200" s="1">
        <v>98.63</v>
      </c>
      <c r="AB200" s="1">
        <v>2815334</v>
      </c>
      <c r="AC200" s="1">
        <v>411171329</v>
      </c>
    </row>
    <row r="201" spans="1:29" hidden="1" x14ac:dyDescent="0.35">
      <c r="A201">
        <v>2023</v>
      </c>
      <c r="B201">
        <v>100</v>
      </c>
      <c r="C201" t="str">
        <f t="shared" si="19"/>
        <v>3 SECRETARIA DE HACIENDA PUBLICA</v>
      </c>
      <c r="D201" t="str">
        <f>"03"</f>
        <v>03</v>
      </c>
      <c r="E201" t="s">
        <v>170</v>
      </c>
      <c r="F201" t="s">
        <v>182</v>
      </c>
      <c r="G201" s="2">
        <f t="shared" si="20"/>
        <v>2020130010297</v>
      </c>
      <c r="H201" t="str">
        <f>"001"</f>
        <v>001</v>
      </c>
      <c r="I201" t="s">
        <v>49</v>
      </c>
      <c r="J201" t="s">
        <v>26</v>
      </c>
      <c r="K201" t="s">
        <v>27</v>
      </c>
      <c r="L201" t="str">
        <f>+VLOOKUP(G201,Hoja2!$A:$B,2,FALSE)</f>
        <v>IMPLEMENTACION DE ESTRATEGIAS DE ARTICULACION ENTRE ACTORES E INICIATIVAS PARA EL IMPULSO DE UNA CULTURA DE LA INNOVACION EN  CARTAGENA DE INDIAS</v>
      </c>
      <c r="M201" t="str">
        <f t="shared" si="21"/>
        <v>2020130010297 IMPLEMENTACION DE ESTRATEGIAS DE ARTICULACION ENTRE ACTORES E INICIATIVAS PARA EL IMPULSO DE UNA CULTURA DE LA INNOVACION EN  CARTAGENA DE INDIAS</v>
      </c>
      <c r="N201" t="str">
        <f>+VLOOKUP(G201,Hoja1!$D:$G,2,FALSE)</f>
        <v>09. PILAR CARTAGENA CONTINGENTE</v>
      </c>
      <c r="O201" t="str">
        <f>+VLOOKUP(G201,Hoja1!$D:$G,3,FALSE)</f>
        <v>9.2 LÍNEA ESTRATÉGICA: COMPETITIVIDAD E INNOVACIÓN</v>
      </c>
      <c r="P201" t="str">
        <f>+VLOOKUP(G201,Hoja1!$D:$G,4,FALSE)</f>
        <v>9.2.1 PROGRAMA: CARTAGENA CIUDAD INNOVADORA</v>
      </c>
      <c r="Q201" t="str">
        <f t="shared" si="17"/>
        <v>06</v>
      </c>
      <c r="R201" t="str">
        <f t="shared" si="18"/>
        <v>00</v>
      </c>
      <c r="S201" s="1">
        <v>420000000</v>
      </c>
      <c r="T201" s="1">
        <v>0</v>
      </c>
      <c r="U201" s="1">
        <v>420000000</v>
      </c>
      <c r="V201" s="1">
        <v>416619000</v>
      </c>
      <c r="W201" s="1">
        <v>3381000</v>
      </c>
      <c r="X201" s="1">
        <v>414119000</v>
      </c>
      <c r="Y201" s="1">
        <v>98.6</v>
      </c>
      <c r="Z201" s="1">
        <v>391710553</v>
      </c>
      <c r="AA201" s="1">
        <v>93.26</v>
      </c>
      <c r="AB201" s="1">
        <v>5881000</v>
      </c>
      <c r="AC201" s="1">
        <v>391710553</v>
      </c>
    </row>
    <row r="202" spans="1:29" hidden="1" x14ac:dyDescent="0.35">
      <c r="A202">
        <v>2023</v>
      </c>
      <c r="B202">
        <v>100</v>
      </c>
      <c r="C202" t="str">
        <f t="shared" si="19"/>
        <v>9 SECRETARIA DE PLANEACION</v>
      </c>
      <c r="D202" t="str">
        <f>"09"</f>
        <v>09</v>
      </c>
      <c r="E202" t="s">
        <v>498</v>
      </c>
      <c r="F202" t="s">
        <v>510</v>
      </c>
      <c r="G202" s="2">
        <f t="shared" si="20"/>
        <v>2021130010001</v>
      </c>
      <c r="H202" t="str">
        <f>"070"</f>
        <v>070</v>
      </c>
      <c r="I202" t="s">
        <v>83</v>
      </c>
      <c r="J202" t="s">
        <v>26</v>
      </c>
      <c r="K202" t="s">
        <v>27</v>
      </c>
      <c r="L202" t="str">
        <f>+VLOOKUP(G202,Hoja2!$A:$B,2,FALSE)</f>
        <v>Asistencia TECNICA PARA MEJORAMIENTO DEL BANCO DE PROGRAMAS Y PROYECTOS CENTRAL Y DE LOS BANCOS DE PROGRAMAS Y PROYECTOS LOCALES DEL DISTRITO DE CARTAGENA DE INDIAS  TG +  Cartagena de Indias</v>
      </c>
      <c r="M202" t="str">
        <f t="shared" si="21"/>
        <v>2021130010001 Asistencia TECNICA PARA MEJORAMIENTO DEL BANCO DE PROGRAMAS Y PROYECTOS CENTRAL Y DE LOS BANCOS DE PROGRAMAS Y PROYECTOS LOCALES DEL DISTRITO DE CARTAGENA DE INDIAS  TG +  Cartagena de Indias</v>
      </c>
      <c r="N202" t="str">
        <f>+VLOOKUP(G202,Hoja1!$D:$G,2,FALSE)</f>
        <v>10. PILAR: CARTAGENA TRANSPARENTE</v>
      </c>
      <c r="O202" t="str">
        <f>+VLOOKUP(G202,Hoja1!$D:$G,3,FALSE)</f>
        <v>10.7 LÍNEA ESTRATÉGICA: PARTICIPACIÓN Y DESCENTRALIZACIÓN</v>
      </c>
      <c r="P202" t="str">
        <f>+VLOOKUP(G202,Hoja1!$D:$G,4,FALSE)</f>
        <v xml:space="preserve">10.7.2 PROGRAMA: MODERNIZACIÓN DEL SISTEMA DISTRITAL DE PLANEACIÓN Y DESCENTRALIZACIÓN  </v>
      </c>
      <c r="Q202" t="str">
        <f t="shared" si="17"/>
        <v>06</v>
      </c>
      <c r="R202" t="str">
        <f t="shared" si="18"/>
        <v>00</v>
      </c>
      <c r="S202" s="1">
        <v>420000000</v>
      </c>
      <c r="T202" s="1">
        <v>0</v>
      </c>
      <c r="U202" s="1">
        <v>420000000</v>
      </c>
      <c r="V202" s="1">
        <v>222466666</v>
      </c>
      <c r="W202" s="1">
        <v>197533334</v>
      </c>
      <c r="X202" s="1">
        <v>222466666</v>
      </c>
      <c r="Y202" s="1">
        <v>52.97</v>
      </c>
      <c r="Z202" s="1">
        <v>222466666</v>
      </c>
      <c r="AA202" s="1">
        <v>52.97</v>
      </c>
      <c r="AB202" s="1">
        <v>197533334</v>
      </c>
      <c r="AC202" s="1">
        <v>222466666</v>
      </c>
    </row>
    <row r="203" spans="1:29" hidden="1" x14ac:dyDescent="0.35">
      <c r="A203">
        <v>2023</v>
      </c>
      <c r="B203">
        <v>100</v>
      </c>
      <c r="C203" t="str">
        <f t="shared" si="19"/>
        <v>1 DESPACHO DEL ALCALDE</v>
      </c>
      <c r="D203" t="str">
        <f>"01"</f>
        <v>01</v>
      </c>
      <c r="E203" t="s">
        <v>23</v>
      </c>
      <c r="F203" t="s">
        <v>53</v>
      </c>
      <c r="G203" s="2">
        <f t="shared" si="20"/>
        <v>2020130010160</v>
      </c>
      <c r="H203" t="str">
        <f>"001"</f>
        <v>001</v>
      </c>
      <c r="I203" t="s">
        <v>49</v>
      </c>
      <c r="J203" t="s">
        <v>26</v>
      </c>
      <c r="K203" t="s">
        <v>27</v>
      </c>
      <c r="L203" t="str">
        <f>+VLOOKUP(G203,Hoja2!$A:$B,2,FALSE)</f>
        <v>DISE?O DE PLAN INTEGRAL PARA MEJORAR LA MOVILIDAD EN  CARTAGENA DE INDIAS</v>
      </c>
      <c r="M203" t="str">
        <f t="shared" si="21"/>
        <v>2020130010160 DISE?O DE PLAN INTEGRAL PARA MEJORAR LA MOVILIDAD EN  CARTAGENA DE INDIAS</v>
      </c>
      <c r="N203" t="str">
        <f>+VLOOKUP(G203,Hoja1!$D:$G,2,FALSE)</f>
        <v>07. PILAR CARTAGENA RESILIENTE</v>
      </c>
      <c r="O203" t="str">
        <f>+VLOOKUP(G203,Hoja1!$D:$G,3,FALSE)</f>
        <v>7.2 LÍNEA ESTRATÉGICA ESPACIO PÚBLICO, MOVILIDAD Y TRANSPORTE RESILIENTE</v>
      </c>
      <c r="P203" t="str">
        <f>+VLOOKUP(G203,Hoja1!$D:$G,4,FALSE)</f>
        <v>7.2.4 MOVILIDAD EN CARTAGENA</v>
      </c>
      <c r="Q203" t="str">
        <f t="shared" si="17"/>
        <v>06</v>
      </c>
      <c r="R203" t="str">
        <f t="shared" si="18"/>
        <v>00</v>
      </c>
      <c r="S203" s="1">
        <v>415400587</v>
      </c>
      <c r="T203" s="1">
        <v>-365000000</v>
      </c>
      <c r="U203" s="1">
        <v>50400587</v>
      </c>
      <c r="V203" s="1">
        <v>41883637.350000001</v>
      </c>
      <c r="W203" s="1">
        <v>8516949.6500000004</v>
      </c>
      <c r="X203" s="1">
        <v>41883637.350000001</v>
      </c>
      <c r="Y203" s="1">
        <v>83.1</v>
      </c>
      <c r="Z203" s="1">
        <v>41883637.350000001</v>
      </c>
      <c r="AA203" s="1">
        <v>83.1</v>
      </c>
      <c r="AB203" s="1">
        <v>8516949.6500000004</v>
      </c>
      <c r="AC203" s="1">
        <v>41883637.350000001</v>
      </c>
    </row>
    <row r="204" spans="1:29" hidden="1" x14ac:dyDescent="0.35">
      <c r="A204">
        <v>2023</v>
      </c>
      <c r="B204">
        <v>100</v>
      </c>
      <c r="C204" t="str">
        <f t="shared" si="19"/>
        <v>17 INSTITUTO DE PATRIMONIO Y CULTURA DE CARTAGENA DE INDIAS</v>
      </c>
      <c r="D204" t="str">
        <f>"17"</f>
        <v>17</v>
      </c>
      <c r="E204" t="s">
        <v>745</v>
      </c>
      <c r="F204" t="s">
        <v>749</v>
      </c>
      <c r="G204" s="2">
        <f t="shared" si="20"/>
        <v>2020130010042</v>
      </c>
      <c r="H204" t="str">
        <f>"057"</f>
        <v>057</v>
      </c>
      <c r="I204" t="s">
        <v>750</v>
      </c>
      <c r="J204" t="s">
        <v>26</v>
      </c>
      <c r="K204" t="s">
        <v>27</v>
      </c>
      <c r="L204" t="str">
        <f>+VLOOKUP(G204,Hoja2!$A:$B,2,FALSE)</f>
        <v>FORTALECIMIENTO DE LOS PROCESOS DE MEDIACION Y BIBLIOTECAS PARA LA INCLUSION EN EL DISTRITO DE  CARTAGENA DE INDIAS</v>
      </c>
      <c r="M204" t="str">
        <f t="shared" si="21"/>
        <v>2020130010042 FORTALECIMIENTO DE LOS PROCESOS DE MEDIACION Y BIBLIOTECAS PARA LA INCLUSION EN EL DISTRITO DE  CARTAGENA DE INDIAS</v>
      </c>
      <c r="N204" t="str">
        <f>+VLOOKUP(G204,Hoja1!$D:$G,2,FALSE)</f>
        <v>08. PILAR CARTAGENA INCLUYENTE</v>
      </c>
      <c r="O204" t="str">
        <f>+VLOOKUP(G204,Hoja1!$D:$G,3,FALSE)</f>
        <v>8.5 LÍNEA ESTRATÉGICA ARTES, CULTURA Y PATRIMONIO PARA UNA CARTAGENA INCLUYENTE</v>
      </c>
      <c r="P204" t="str">
        <f>+VLOOKUP(G204,Hoja1!$D:$G,4,FALSE)</f>
        <v>8.5.1 PROGRAMA: MEDIACION Y BIBLIOTECAS PARA LA INCLUSION</v>
      </c>
      <c r="Q204" t="str">
        <f t="shared" si="17"/>
        <v>06</v>
      </c>
      <c r="R204" t="str">
        <f t="shared" si="18"/>
        <v>00</v>
      </c>
      <c r="S204" s="1">
        <v>411659481.52999997</v>
      </c>
      <c r="T204" s="1">
        <v>0</v>
      </c>
      <c r="U204" s="1">
        <v>411659481.52999997</v>
      </c>
      <c r="V204" s="1">
        <v>411659481.52999997</v>
      </c>
      <c r="W204" s="1">
        <v>0</v>
      </c>
      <c r="X204" s="1">
        <v>411659481.52999997</v>
      </c>
      <c r="Y204" s="1">
        <v>100</v>
      </c>
      <c r="Z204" s="1">
        <v>411659481.52999997</v>
      </c>
      <c r="AA204" s="1">
        <v>100</v>
      </c>
      <c r="AB204" s="1">
        <v>0</v>
      </c>
      <c r="AC204" s="1">
        <v>411659481.52999997</v>
      </c>
    </row>
    <row r="205" spans="1:29" x14ac:dyDescent="0.35">
      <c r="A205">
        <v>2023</v>
      </c>
      <c r="B205">
        <v>100</v>
      </c>
      <c r="C205" t="str">
        <f t="shared" si="19"/>
        <v>7 SECRETARIA DE EDUCACION</v>
      </c>
      <c r="D205" t="str">
        <f>"07"</f>
        <v>07</v>
      </c>
      <c r="E205" t="s">
        <v>347</v>
      </c>
      <c r="F205" t="s">
        <v>351</v>
      </c>
      <c r="G205" s="2">
        <f t="shared" si="20"/>
        <v>2020130010186</v>
      </c>
      <c r="H205" t="str">
        <f>"171"</f>
        <v>171</v>
      </c>
      <c r="I205" t="s">
        <v>409</v>
      </c>
      <c r="J205" t="s">
        <v>26</v>
      </c>
      <c r="K205" t="s">
        <v>27</v>
      </c>
      <c r="L205" t="str">
        <f>+VLOOKUP(G205,Hoja2!$A:$B,2,FALSE)</f>
        <v>MEJORAMIENTO DE LA CALIDAD EDUCATIVA DE LAS INSTITUCIONES EDUCATIVAS DEL DISTRITO: FORMANDO CON AMOR  CARTAGENA DE INDIAS</v>
      </c>
      <c r="M205" t="str">
        <f t="shared" si="21"/>
        <v>2020130010186 MEJORAMIENTO DE LA CALIDAD EDUCATIVA DE LAS INSTITUCIONES EDUCATIVAS DEL DISTRITO: FORMANDO CON AMOR  CARTAGENA DE INDIAS</v>
      </c>
      <c r="N205" t="str">
        <f>+VLOOKUP(G205,Hoja1!$D:$G,2,FALSE)</f>
        <v>08. PILAR CARTAGENA INCLUYENTE</v>
      </c>
      <c r="O205" t="str">
        <f>+VLOOKUP(G205,Hoja1!$D:$G,3,FALSE)</f>
        <v>8.2 LÍNEA ESTRATEGICA DE EDUCACION: CULTURA DE LA FORMACION "CON LA EDUCACION PARA TODOS Y TODAS SALVAMOS JUNTOS A CARTAGENA"</v>
      </c>
      <c r="P205" t="str">
        <f>+VLOOKUP(G205,Hoja1!$D:$G,4,FALSE)</f>
        <v>8.2.3 PROGRAMA: FORMANDO CON AMOR “GENIO SINGULAR”</v>
      </c>
      <c r="Q205" t="str">
        <f t="shared" si="17"/>
        <v>06</v>
      </c>
      <c r="R205" t="str">
        <f t="shared" si="18"/>
        <v>00</v>
      </c>
      <c r="S205" s="1">
        <v>406963835</v>
      </c>
      <c r="T205" s="1">
        <v>-634263</v>
      </c>
      <c r="U205" s="1">
        <v>406329572</v>
      </c>
      <c r="V205" s="1">
        <v>406329572</v>
      </c>
      <c r="W205" s="1">
        <v>0</v>
      </c>
      <c r="X205" s="1">
        <v>406329572</v>
      </c>
      <c r="Y205" s="1">
        <v>100</v>
      </c>
      <c r="Z205" s="1">
        <v>406329572</v>
      </c>
      <c r="AA205" s="1">
        <v>100</v>
      </c>
      <c r="AB205" s="1">
        <v>0</v>
      </c>
      <c r="AC205" s="1">
        <v>406329572</v>
      </c>
    </row>
    <row r="206" spans="1:29" hidden="1" x14ac:dyDescent="0.35">
      <c r="A206">
        <v>2023</v>
      </c>
      <c r="B206">
        <v>100</v>
      </c>
      <c r="C206" t="str">
        <f t="shared" si="19"/>
        <v>17 INSTITUTO DE PATRIMONIO Y CULTURA DE CARTAGENA DE INDIAS</v>
      </c>
      <c r="D206" t="str">
        <f>"17"</f>
        <v>17</v>
      </c>
      <c r="E206" t="s">
        <v>745</v>
      </c>
      <c r="F206" t="s">
        <v>746</v>
      </c>
      <c r="G206" s="2">
        <f t="shared" si="20"/>
        <v>2020130010045</v>
      </c>
      <c r="H206" t="str">
        <f>"057"</f>
        <v>057</v>
      </c>
      <c r="I206" t="s">
        <v>750</v>
      </c>
      <c r="J206" t="s">
        <v>26</v>
      </c>
      <c r="K206" t="s">
        <v>27</v>
      </c>
      <c r="L206" t="str">
        <f>+VLOOKUP(G206,Hoja2!$A:$B,2,FALSE)</f>
        <v>FORMACION Y DIVULGACION PARA LAS ARTES Y EL EMPRENDIMIENTO EN EL DISTRITO DE  CARTAGENA DE INDIAS</v>
      </c>
      <c r="M206" t="str">
        <f t="shared" si="21"/>
        <v>2020130010045 FORMACION Y DIVULGACION PARA LAS ARTES Y EL EMPRENDIMIENTO EN EL DISTRITO DE  CARTAGENA DE INDIAS</v>
      </c>
      <c r="N206" t="str">
        <f>+VLOOKUP(G206,Hoja1!$D:$G,2,FALSE)</f>
        <v>08. PILAR CARTAGENA INCLUYENTE</v>
      </c>
      <c r="O206" t="str">
        <f>+VLOOKUP(G206,Hoja1!$D:$G,3,FALSE)</f>
        <v>8.5 LÍNEA ESTRATÉGICA ARTES, CULTURA Y PATRIMONIO PARA UNA CARTAGENA INCLUYENTE</v>
      </c>
      <c r="P206" t="str">
        <f>+VLOOKUP(G206,Hoja1!$D:$G,4,FALSE)</f>
        <v>8.5.2 PROGRAMA: ESTIMULOS PARA LAS ARTES Y EL EMPRENDIMIENTO PARA UNA CARTAGENA INCLUYENTE</v>
      </c>
      <c r="Q206" t="str">
        <f t="shared" si="17"/>
        <v>06</v>
      </c>
      <c r="R206" t="str">
        <f t="shared" si="18"/>
        <v>00</v>
      </c>
      <c r="S206" s="1">
        <v>403361924.58999997</v>
      </c>
      <c r="T206" s="1">
        <v>0</v>
      </c>
      <c r="U206" s="1">
        <v>403361924.58999997</v>
      </c>
      <c r="V206" s="1">
        <v>403361924.58999997</v>
      </c>
      <c r="W206" s="1">
        <v>0</v>
      </c>
      <c r="X206" s="1">
        <v>403361924.58999997</v>
      </c>
      <c r="Y206" s="1">
        <v>100</v>
      </c>
      <c r="Z206" s="1">
        <v>403361924.58999997</v>
      </c>
      <c r="AA206" s="1">
        <v>100</v>
      </c>
      <c r="AB206" s="1">
        <v>0</v>
      </c>
      <c r="AC206" s="1">
        <v>403361924.58999997</v>
      </c>
    </row>
    <row r="207" spans="1:29" hidden="1" x14ac:dyDescent="0.35">
      <c r="A207">
        <v>2023</v>
      </c>
      <c r="B207">
        <v>100</v>
      </c>
      <c r="C207" t="str">
        <f t="shared" si="19"/>
        <v>22 DISTRISEGURIDAD</v>
      </c>
      <c r="D207" t="str">
        <f>"22"</f>
        <v>22</v>
      </c>
      <c r="E207" t="s">
        <v>818</v>
      </c>
      <c r="F207" t="s">
        <v>824</v>
      </c>
      <c r="G207" s="2">
        <f t="shared" si="20"/>
        <v>2021130010180</v>
      </c>
      <c r="H207" t="str">
        <f>"085"</f>
        <v>085</v>
      </c>
      <c r="I207" t="s">
        <v>832</v>
      </c>
      <c r="J207" t="s">
        <v>26</v>
      </c>
      <c r="K207" t="s">
        <v>27</v>
      </c>
      <c r="L207" t="str">
        <f>+VLOOKUP(G207,Hoja2!$A:$B,2,FALSE)</f>
        <v>IMPLEMENTACION Y SOSTENIMIENTO DE HERRAMIENTAS TECNOLOGICAS PARA SEGURIDAD Y SOCORRO</v>
      </c>
      <c r="M207" t="str">
        <f t="shared" si="21"/>
        <v>2021130010180 IMPLEMENTACION Y SOSTENIMIENTO DE HERRAMIENTAS TECNOLOGICAS PARA SEGURIDAD Y SOCORRO</v>
      </c>
      <c r="N207" t="str">
        <f>+VLOOKUP(G207,Hoja1!$D:$G,2,FALSE)</f>
        <v>10. PILAR: CARTAGENA TRANSPARENTE</v>
      </c>
      <c r="O207" t="str">
        <f>+VLOOKUP(G207,Hoja1!$D:$G,3,FALSE)</f>
        <v>10.3 LÍNEA ESTRATÉGICA: CONVIVENCIA Y SEGURIDAD PARA LA GOBERNABILIDAD</v>
      </c>
      <c r="P207" t="str">
        <f>+VLOOKUP(G207,Hoja1!$D:$G,4,FALSE)</f>
        <v>10.3.8 PROGRAMA: IMPLEMENTACION Y SOSTENIMIENTO DE HERRAMIENTAS TECNOLOGICAS PARA SEGURIDAD Y SOCORRO.</v>
      </c>
      <c r="Q207" t="str">
        <f t="shared" si="17"/>
        <v>06</v>
      </c>
      <c r="R207" t="str">
        <f t="shared" si="18"/>
        <v>00</v>
      </c>
      <c r="S207" s="1">
        <v>400705976.60000002</v>
      </c>
      <c r="T207" s="1">
        <v>0</v>
      </c>
      <c r="U207" s="1">
        <v>400705976.60000002</v>
      </c>
      <c r="V207" s="1">
        <v>400705976.60000002</v>
      </c>
      <c r="W207" s="1">
        <v>0</v>
      </c>
      <c r="X207" s="1">
        <v>400705976.60000002</v>
      </c>
      <c r="Y207" s="1">
        <v>100</v>
      </c>
      <c r="Z207" s="1">
        <v>400705976.60000002</v>
      </c>
      <c r="AA207" s="1">
        <v>100</v>
      </c>
      <c r="AB207" s="1">
        <v>0</v>
      </c>
      <c r="AC207" s="1">
        <v>400705976.60000002</v>
      </c>
    </row>
    <row r="208" spans="1:29" hidden="1" x14ac:dyDescent="0.35">
      <c r="A208">
        <v>2023</v>
      </c>
      <c r="B208">
        <v>100</v>
      </c>
      <c r="C208" t="str">
        <f t="shared" si="19"/>
        <v>4 LOCALIDAD TURISTICA Y DE LA VIRGEN</v>
      </c>
      <c r="D208" t="str">
        <f>"04"</f>
        <v>04</v>
      </c>
      <c r="E208" t="s">
        <v>200</v>
      </c>
      <c r="F208" t="s">
        <v>217</v>
      </c>
      <c r="G208" s="2">
        <f t="shared" si="20"/>
        <v>2021130010102</v>
      </c>
      <c r="H208" t="str">
        <f t="shared" ref="H208:H213" si="22">"001"</f>
        <v>001</v>
      </c>
      <c r="I208" t="s">
        <v>49</v>
      </c>
      <c r="J208" t="s">
        <v>26</v>
      </c>
      <c r="K208" t="s">
        <v>27</v>
      </c>
      <c r="L208" t="str">
        <f>+VLOOKUP(G208,Hoja2!$A:$B,2,FALSE)</f>
        <v>FORTALECIMIENTO DEL EMPRENDIMIENTO EN LOS PEQUE?OS PRODUCTORES RURALES DE LA LOCALIDAD DE LA VIRGEN Y TURISTICA CARTAGENA DE INDIAS</v>
      </c>
      <c r="M208" t="str">
        <f t="shared" si="21"/>
        <v>2021130010102 FORTALECIMIENTO DEL EMPRENDIMIENTO EN LOS PEQUE?OS PRODUCTORES RURALES DE LA LOCALIDAD DE LA VIRGEN Y TURISTICA CARTAGENA DE INDIAS</v>
      </c>
      <c r="N208" t="str">
        <f>+VLOOKUP(G208,Hoja1!$D:$G,2,FALSE)</f>
        <v>10. PILAR: CARTAGENA TRANSPARENTE</v>
      </c>
      <c r="O208" t="str">
        <f>+VLOOKUP(G208,Hoja1!$D:$G,3,FALSE)</f>
        <v>10.7 LÍNEA ESTRATÉGICA: PARTICIPACIÓN Y DESCENTRALIZACIÓN</v>
      </c>
      <c r="P208" t="str">
        <f>+VLOOKUP(G208,Hoja1!$D:$G,4,FALSE)</f>
        <v xml:space="preserve">10.7.2 PROGRAMA: MODERNIZACIÓN DEL SISTEMA DISTRITAL DE PLANEACIÓN Y DESCENTRALIZACIÓN  </v>
      </c>
      <c r="Q208" t="str">
        <f t="shared" si="17"/>
        <v>06</v>
      </c>
      <c r="R208" t="str">
        <f t="shared" si="18"/>
        <v>00</v>
      </c>
      <c r="S208" s="1">
        <v>400000001</v>
      </c>
      <c r="T208" s="1">
        <v>0</v>
      </c>
      <c r="U208" s="1">
        <v>400000001</v>
      </c>
      <c r="V208" s="1">
        <v>400000001</v>
      </c>
      <c r="W208" s="1">
        <v>0</v>
      </c>
      <c r="X208" s="1">
        <v>400000000</v>
      </c>
      <c r="Y208" s="1">
        <v>100</v>
      </c>
      <c r="Z208" s="1">
        <v>400000000</v>
      </c>
      <c r="AA208" s="1">
        <v>100</v>
      </c>
      <c r="AB208" s="1">
        <v>1</v>
      </c>
      <c r="AC208" s="1">
        <v>400000000</v>
      </c>
    </row>
    <row r="209" spans="1:29" hidden="1" x14ac:dyDescent="0.35">
      <c r="A209">
        <v>2023</v>
      </c>
      <c r="B209">
        <v>100</v>
      </c>
      <c r="C209" t="str">
        <f t="shared" si="19"/>
        <v>1 DESPACHO DEL ALCALDE</v>
      </c>
      <c r="D209" t="str">
        <f>"01"</f>
        <v>01</v>
      </c>
      <c r="E209" t="s">
        <v>23</v>
      </c>
      <c r="F209" t="s">
        <v>31</v>
      </c>
      <c r="G209" s="2">
        <f t="shared" si="20"/>
        <v>2020130010211</v>
      </c>
      <c r="H209" t="str">
        <f t="shared" si="22"/>
        <v>001</v>
      </c>
      <c r="I209" t="s">
        <v>49</v>
      </c>
      <c r="J209" t="s">
        <v>26</v>
      </c>
      <c r="K209" t="s">
        <v>27</v>
      </c>
      <c r="L209" t="str">
        <f>+VLOOKUP(G209,Hoja2!$A:$B,2,FALSE)</f>
        <v>CONSERVACION INTEGRAL DEL ESPACIO PUBLICO  CARTAGENA DE INDIAS</v>
      </c>
      <c r="M209" t="str">
        <f t="shared" si="21"/>
        <v>2020130010211 CONSERVACION INTEGRAL DEL ESPACIO PUBLICO  CARTAGENA DE INDIAS</v>
      </c>
      <c r="N209" t="str">
        <f>+VLOOKUP(G209,Hoja1!$D:$G,2,FALSE)</f>
        <v>07. PILAR CARTAGENA RESILIENTE</v>
      </c>
      <c r="O209" t="str">
        <f>+VLOOKUP(G209,Hoja1!$D:$G,3,FALSE)</f>
        <v>7.2 LÍNEA ESTRATÉGICA ESPACIO PÚBLICO, MOVILIDAD Y TRANSPORTE RESILIENTE</v>
      </c>
      <c r="P209" t="str">
        <f>+VLOOKUP(G209,Hoja1!$D:$G,4,FALSE)</f>
        <v>7.2.1 SOSTENIBILIDAD DEL ESPACIO PÚBLICO</v>
      </c>
      <c r="Q209" t="str">
        <f t="shared" si="17"/>
        <v>06</v>
      </c>
      <c r="R209" t="str">
        <f t="shared" si="18"/>
        <v>00</v>
      </c>
      <c r="S209" s="1">
        <v>400000000</v>
      </c>
      <c r="T209" s="1">
        <v>-100000000</v>
      </c>
      <c r="U209" s="1">
        <v>300000000</v>
      </c>
      <c r="V209" s="1">
        <v>291750000</v>
      </c>
      <c r="W209" s="1">
        <v>8250000</v>
      </c>
      <c r="X209" s="1">
        <v>281436666</v>
      </c>
      <c r="Y209" s="1">
        <v>93.81</v>
      </c>
      <c r="Z209" s="1">
        <v>281436666</v>
      </c>
      <c r="AA209" s="1">
        <v>93.81</v>
      </c>
      <c r="AB209" s="1">
        <v>18563334</v>
      </c>
      <c r="AC209" s="1">
        <v>281436666</v>
      </c>
    </row>
    <row r="210" spans="1:29" hidden="1" x14ac:dyDescent="0.35">
      <c r="A210">
        <v>2023</v>
      </c>
      <c r="B210">
        <v>100</v>
      </c>
      <c r="C210" t="str">
        <f t="shared" si="19"/>
        <v>2 SECRETARIA DEL INTERIOR Y CONVIVENCIA CIUDADANAL</v>
      </c>
      <c r="D210" t="str">
        <f>"02"</f>
        <v>02</v>
      </c>
      <c r="E210" t="s">
        <v>110</v>
      </c>
      <c r="F210" t="s">
        <v>119</v>
      </c>
      <c r="G210" s="2">
        <f t="shared" si="20"/>
        <v>2020130010037</v>
      </c>
      <c r="H210" t="str">
        <f t="shared" si="22"/>
        <v>001</v>
      </c>
      <c r="I210" t="s">
        <v>49</v>
      </c>
      <c r="J210" t="s">
        <v>26</v>
      </c>
      <c r="K210" t="s">
        <v>27</v>
      </c>
      <c r="L210" t="str">
        <f>+VLOOKUP(G210,Hoja2!$A:$B,2,FALSE)</f>
        <v>FORTALECIMIENTO DE LOS MECANISMOS COMUNITARIOS E INSTITUCIONALES DE PREVENCION Y REACCION A SITUACIONES DE RIESGO POR CONDUCTAS DELICTIVAS EN EL DISTRITO DE CARTAGENA DE INDIAS</v>
      </c>
      <c r="M210" t="str">
        <f t="shared" si="21"/>
        <v>2020130010037 FORTALECIMIENTO DE LOS MECANISMOS COMUNITARIOS E INSTITUCIONALES DE PREVENCION Y REACCION A SITUACIONES DE RIESGO POR CONDUCTAS DELICTIVAS EN EL DISTRITO DE CARTAGENA DE INDIAS</v>
      </c>
      <c r="N210" t="str">
        <f>+VLOOKUP(G210,Hoja1!$D:$G,2,FALSE)</f>
        <v>10. PILAR: CARTAGENA TRANSPARENTE</v>
      </c>
      <c r="O210" t="str">
        <f>+VLOOKUP(G210,Hoja1!$D:$G,3,FALSE)</f>
        <v>10.3 LÍNEA ESTRATÉGICA: CONVIVENCIA Y SEGURIDAD PARA LA GOBERNABILIDAD</v>
      </c>
      <c r="P210" t="str">
        <f>+VLOOKUP(G210,Hoja1!$D:$G,4,FALSE)</f>
        <v>10.3.2 PROGRAMA: FORTALECIMIENTO DE LA CONVIVENCIA Y LA SEGURIDAD CIUDADANA</v>
      </c>
      <c r="Q210" t="str">
        <f t="shared" si="17"/>
        <v>06</v>
      </c>
      <c r="R210" t="str">
        <f t="shared" si="18"/>
        <v>00</v>
      </c>
      <c r="S210" s="1">
        <v>400000000</v>
      </c>
      <c r="T210" s="1">
        <v>0</v>
      </c>
      <c r="U210" s="1">
        <v>400000000</v>
      </c>
      <c r="V210" s="1">
        <v>400000000</v>
      </c>
      <c r="W210" s="1">
        <v>0</v>
      </c>
      <c r="X210" s="1">
        <v>331900000</v>
      </c>
      <c r="Y210" s="1">
        <v>82.98</v>
      </c>
      <c r="Z210" s="1">
        <v>317900000</v>
      </c>
      <c r="AA210" s="1">
        <v>79.48</v>
      </c>
      <c r="AB210" s="1">
        <v>68100000</v>
      </c>
      <c r="AC210" s="1">
        <v>312600000</v>
      </c>
    </row>
    <row r="211" spans="1:29" hidden="1" x14ac:dyDescent="0.35">
      <c r="A211">
        <v>2023</v>
      </c>
      <c r="B211">
        <v>100</v>
      </c>
      <c r="C211" t="str">
        <f t="shared" si="19"/>
        <v>2 SECRETARIA DEL INTERIOR Y CONVIVENCIA CIUDADANAL</v>
      </c>
      <c r="D211" t="str">
        <f>"02"</f>
        <v>02</v>
      </c>
      <c r="E211" t="s">
        <v>110</v>
      </c>
      <c r="F211" t="s">
        <v>157</v>
      </c>
      <c r="G211" s="2">
        <f t="shared" si="20"/>
        <v>2020130010084</v>
      </c>
      <c r="H211" t="str">
        <f t="shared" si="22"/>
        <v>001</v>
      </c>
      <c r="I211" t="s">
        <v>49</v>
      </c>
      <c r="J211" t="s">
        <v>26</v>
      </c>
      <c r="K211" t="s">
        <v>27</v>
      </c>
      <c r="L211" t="str">
        <f>+VLOOKUP(G211,Hoja2!$A:$B,2,FALSE)</f>
        <v>ASISTENCIA Y ATENCION INTEGRAL A LOS NI?OS, NI?AS,  JOVENES  Y ADOLESCENTES EN RIESGO DE VINCULACION A  ACTIVIDADES DELICTIVAS Y  AQUELLOS EN CONFLICTO CON LA LEY PENAL EN EL DISTRITO DE   CARTAGENA DE INDIAS</v>
      </c>
      <c r="M211" t="str">
        <f t="shared" si="21"/>
        <v>2020130010084 ASISTENCIA Y ATENCION INTEGRAL A LOS NI?OS, NI?AS,  JOVENES  Y ADOLESCENTES EN RIESGO DE VINCULACION A  ACTIVIDADES DELICTIVAS Y  AQUELLOS EN CONFLICTO CON LA LEY PENAL EN EL DISTRITO DE   CARTAGENA DE INDIAS</v>
      </c>
      <c r="N211" t="str">
        <f>+VLOOKUP(G211,Hoja1!$D:$G,2,FALSE)</f>
        <v>10. PILAR: CARTAGENA TRANSPARENTE</v>
      </c>
      <c r="O211" t="str">
        <f>+VLOOKUP(G211,Hoja1!$D:$G,3,FALSE)</f>
        <v>10.3 LÍNEA ESTRATÉGICA: CONVIVENCIA Y SEGURIDAD PARA LA GOBERNABILIDAD</v>
      </c>
      <c r="P211" t="str">
        <f>+VLOOKUP(G211,Hoja1!$D:$G,4,FALSE)</f>
        <v>10.3.6 PROGRAMA: ASISTENCIA Y ATENCIÓN INTEGRAL A LOS NIÑOS, NIÑAS, ADOLESCENTES Y JÓVENES EN RIESGO DE VINCULARSE A ACTIVIDADES DELICTIVAS</v>
      </c>
      <c r="Q211" t="str">
        <f t="shared" si="17"/>
        <v>06</v>
      </c>
      <c r="R211" t="str">
        <f t="shared" si="18"/>
        <v>00</v>
      </c>
      <c r="S211" s="1">
        <v>400000000</v>
      </c>
      <c r="T211" s="1">
        <v>-64100000</v>
      </c>
      <c r="U211" s="1">
        <v>335900000</v>
      </c>
      <c r="V211" s="1">
        <v>335900000</v>
      </c>
      <c r="W211" s="1">
        <v>0</v>
      </c>
      <c r="X211" s="1">
        <v>322120000</v>
      </c>
      <c r="Y211" s="1">
        <v>95.9</v>
      </c>
      <c r="Z211" s="1">
        <v>233199999</v>
      </c>
      <c r="AA211" s="1">
        <v>69.430000000000007</v>
      </c>
      <c r="AB211" s="1">
        <v>13780000</v>
      </c>
      <c r="AC211" s="1">
        <v>229199999</v>
      </c>
    </row>
    <row r="212" spans="1:29" hidden="1" x14ac:dyDescent="0.35">
      <c r="A212">
        <v>2023</v>
      </c>
      <c r="B212">
        <v>100</v>
      </c>
      <c r="C212" t="str">
        <f t="shared" si="19"/>
        <v>4 LOCALIDAD TURISTICA Y DE LA VIRGEN</v>
      </c>
      <c r="D212" t="str">
        <f>"04"</f>
        <v>04</v>
      </c>
      <c r="E212" t="s">
        <v>200</v>
      </c>
      <c r="F212" t="s">
        <v>221</v>
      </c>
      <c r="G212" s="2">
        <f t="shared" si="20"/>
        <v>2022130010003</v>
      </c>
      <c r="H212" t="str">
        <f t="shared" si="22"/>
        <v>001</v>
      </c>
      <c r="I212" t="s">
        <v>49</v>
      </c>
      <c r="J212" t="s">
        <v>26</v>
      </c>
      <c r="K212" t="s">
        <v>27</v>
      </c>
      <c r="L212" t="str">
        <f>+VLOOKUP(G212,Hoja2!$A:$B,2,FALSE)</f>
        <v xml:space="preserve"> CONSTRUCCION Y ADECUACION DE ESCENARIOS PARA LA RECREACION Y DEPORTE EN LA LOCALIDAD DE LA VIRGEN Y TURISTICA DEL DISTRITO DE CARTAGENA DE INDIAS, BOLIVAR</v>
      </c>
      <c r="M212" t="str">
        <f t="shared" si="21"/>
        <v>2022130010003  CONSTRUCCION Y ADECUACION DE ESCENARIOS PARA LA RECREACION Y DEPORTE EN LA LOCALIDAD DE LA VIRGEN Y TURISTICA DEL DISTRITO DE CARTAGENA DE INDIAS, BOLIVAR</v>
      </c>
      <c r="N212" t="str">
        <f>+VLOOKUP(G212,Hoja1!$D:$G,2,FALSE)</f>
        <v>10. PILAR: CARTAGENA TRANSPARENTE</v>
      </c>
      <c r="O212" t="str">
        <f>+VLOOKUP(G212,Hoja1!$D:$G,3,FALSE)</f>
        <v>10.7 LÍNEA ESTRATÉGICA: PARTICIPACIÓN Y DESCENTRALIZACIÓN</v>
      </c>
      <c r="P212" t="str">
        <f>+VLOOKUP(G212,Hoja1!$D:$G,4,FALSE)</f>
        <v xml:space="preserve">10.7.2 PROGRAMA: MODERNIZACIÓN DEL SISTEMA DISTRITAL DE PLANEACIÓN Y DESCENTRALIZACIÓN  </v>
      </c>
      <c r="Q212" t="str">
        <f t="shared" si="17"/>
        <v>06</v>
      </c>
      <c r="R212" t="str">
        <f t="shared" si="18"/>
        <v>00</v>
      </c>
      <c r="S212" s="1">
        <v>400000000</v>
      </c>
      <c r="T212" s="1">
        <v>0</v>
      </c>
      <c r="U212" s="1">
        <v>400000000</v>
      </c>
      <c r="V212" s="1">
        <v>400000000</v>
      </c>
      <c r="W212" s="1">
        <v>0</v>
      </c>
      <c r="X212" s="1">
        <v>399262049</v>
      </c>
      <c r="Y212" s="1">
        <v>99.82</v>
      </c>
      <c r="Z212" s="1">
        <v>399262049</v>
      </c>
      <c r="AA212" s="1">
        <v>99.82</v>
      </c>
      <c r="AB212" s="1">
        <v>737951</v>
      </c>
      <c r="AC212" s="1">
        <v>199631024.5</v>
      </c>
    </row>
    <row r="213" spans="1:29" hidden="1" x14ac:dyDescent="0.35">
      <c r="A213">
        <v>2023</v>
      </c>
      <c r="B213">
        <v>100</v>
      </c>
      <c r="C213" t="str">
        <f t="shared" si="19"/>
        <v>5 SECRETARIA GENERAL</v>
      </c>
      <c r="D213" t="str">
        <f>"05"</f>
        <v>05</v>
      </c>
      <c r="E213" t="s">
        <v>245</v>
      </c>
      <c r="F213" t="s">
        <v>276</v>
      </c>
      <c r="G213" s="2">
        <f t="shared" si="20"/>
        <v>2020130010277</v>
      </c>
      <c r="H213" t="str">
        <f t="shared" si="22"/>
        <v>001</v>
      </c>
      <c r="I213" t="s">
        <v>49</v>
      </c>
      <c r="J213" t="s">
        <v>26</v>
      </c>
      <c r="K213" t="s">
        <v>27</v>
      </c>
      <c r="L213" t="str">
        <f>+VLOOKUP(G213,Hoja2!$A:$B,2,FALSE)</f>
        <v>INTEGRACION DEL SISTEMA DE GESTION DE LA CALIDAD Y EL SERVICIO AL CIUDADANO PARA LA IMPLEMENTACION DEL MODELO INTEGRADO DE PLANEACION Y GESTION EN LA SECRETARIA GENERAL -TG+ CARTAGENA DE INDIAS</v>
      </c>
      <c r="M213" t="str">
        <f t="shared" si="21"/>
        <v>2020130010277 INTEGRACION DEL SISTEMA DE GESTION DE LA CALIDAD Y EL SERVICIO AL CIUDADANO PARA LA IMPLEMENTACION DEL MODELO INTEGRADO DE PLANEACION Y GESTION EN LA SECRETARIA GENERAL -TG+ CARTAGENA DE INDIAS</v>
      </c>
      <c r="N213" t="str">
        <f>+VLOOKUP(G213,Hoja1!$D:$G,2,FALSE)</f>
        <v>10. PILAR: CARTAGENA TRANSPARENTE</v>
      </c>
      <c r="O213" t="str">
        <f>+VLOOKUP(G213,Hoja1!$D:$G,3,FALSE)</f>
        <v>10.1 LÍNEA ESTRATÉGICA GESTIÓN Y DESEMPEÑO INSTITUCIONAL PARA LA GOBERNANZA</v>
      </c>
      <c r="P213" t="str">
        <f>+VLOOKUP(G213,Hoja1!$D:$G,4,FALSE)</f>
        <v>10.1.1 PROGRAMA: GESTIÓN PÚBLICA INTEGRADA Y TRANSPARENTE</v>
      </c>
      <c r="Q213" t="str">
        <f t="shared" si="17"/>
        <v>06</v>
      </c>
      <c r="R213" t="str">
        <f t="shared" si="18"/>
        <v>00</v>
      </c>
      <c r="S213" s="1">
        <v>400000000</v>
      </c>
      <c r="T213" s="1">
        <v>0</v>
      </c>
      <c r="U213" s="1">
        <v>400000000</v>
      </c>
      <c r="V213" s="1">
        <v>387072334.82999998</v>
      </c>
      <c r="W213" s="1">
        <v>12927665.17</v>
      </c>
      <c r="X213" s="1">
        <v>354450000</v>
      </c>
      <c r="Y213" s="1">
        <v>88.61</v>
      </c>
      <c r="Z213" s="1">
        <v>206450000</v>
      </c>
      <c r="AA213" s="1">
        <v>51.61</v>
      </c>
      <c r="AB213" s="1">
        <v>45550000</v>
      </c>
      <c r="AC213" s="1">
        <v>206450000</v>
      </c>
    </row>
    <row r="214" spans="1:29" hidden="1" x14ac:dyDescent="0.35">
      <c r="A214">
        <v>2023</v>
      </c>
      <c r="B214">
        <v>100</v>
      </c>
      <c r="C214" t="str">
        <f t="shared" si="19"/>
        <v>5 SECRETARIA GENERAL</v>
      </c>
      <c r="D214" t="str">
        <f>"05"</f>
        <v>05</v>
      </c>
      <c r="E214" t="s">
        <v>245</v>
      </c>
      <c r="F214" t="s">
        <v>305</v>
      </c>
      <c r="G214" s="2">
        <f t="shared" si="20"/>
        <v>2021130010195</v>
      </c>
      <c r="H214" t="str">
        <f>"162"</f>
        <v>162</v>
      </c>
      <c r="I214" t="s">
        <v>309</v>
      </c>
      <c r="J214" t="s">
        <v>26</v>
      </c>
      <c r="K214" t="s">
        <v>27</v>
      </c>
      <c r="L214" t="str">
        <f>+VLOOKUP(G214,Hoja2!$A:$B,2,FALSE)</f>
        <v xml:space="preserve">IMPLEMENTACION DE LA OPTIMIZACION DEL SERVICIO DE ALUMBRADO PUBLICO Y EL SUMINISTRO DE ENERGIA PARA EL SISTEMA, EN EL DISTRITO DE CARTAGENA DE INDIAS </v>
      </c>
      <c r="M214" t="str">
        <f t="shared" si="21"/>
        <v xml:space="preserve">2021130010195 IMPLEMENTACION DE LA OPTIMIZACION DEL SERVICIO DE ALUMBRADO PUBLICO Y EL SUMINISTRO DE ENERGIA PARA EL SISTEMA, EN EL DISTRITO DE CARTAGENA DE INDIAS </v>
      </c>
      <c r="N214" t="str">
        <f>+VLOOKUP(G214,Hoja1!$D:$G,2,FALSE)</f>
        <v>07. PILAR CARTAGENA RESILIENTE</v>
      </c>
      <c r="O214" t="str">
        <f>+VLOOKUP(G214,Hoja1!$D:$G,3,FALSE)</f>
        <v>7.6 LÍNEA ESTRATÉGICA SERVICIOS PÚBLICOS BÁSICOS DEL DISTRITO DE CARTAGENA DE INDIAS: “TODOS CON TODO”</v>
      </c>
      <c r="P214" t="str">
        <f>+VLOOKUP(G214,Hoja1!$D:$G,4,FALSE)</f>
        <v>7.6.2 ENERGÍA ASEQUIBLE, CONFIABLE SOSTENIBLE Y MODERNA PARA TODOS.</v>
      </c>
      <c r="Q214" t="str">
        <f t="shared" si="17"/>
        <v>06</v>
      </c>
      <c r="R214" t="str">
        <f t="shared" si="18"/>
        <v>00</v>
      </c>
      <c r="S214" s="1">
        <v>400000000</v>
      </c>
      <c r="T214" s="1">
        <v>0</v>
      </c>
      <c r="U214" s="1">
        <v>400000000</v>
      </c>
      <c r="V214" s="1">
        <v>0</v>
      </c>
      <c r="W214" s="1">
        <v>400000000</v>
      </c>
      <c r="X214" s="1">
        <v>0</v>
      </c>
      <c r="Y214" s="1">
        <v>0</v>
      </c>
      <c r="Z214" s="1">
        <v>0</v>
      </c>
      <c r="AA214" s="1">
        <v>0</v>
      </c>
      <c r="AB214" s="1">
        <v>400000000</v>
      </c>
      <c r="AC214" s="1">
        <v>0</v>
      </c>
    </row>
    <row r="215" spans="1:29" x14ac:dyDescent="0.35">
      <c r="A215">
        <v>2023</v>
      </c>
      <c r="B215">
        <v>100</v>
      </c>
      <c r="C215" t="str">
        <f t="shared" si="19"/>
        <v>7 SECRETARIA DE EDUCACION</v>
      </c>
      <c r="D215" t="str">
        <f>"07"</f>
        <v>07</v>
      </c>
      <c r="E215" t="s">
        <v>347</v>
      </c>
      <c r="F215" t="s">
        <v>397</v>
      </c>
      <c r="G215" s="2">
        <f t="shared" si="20"/>
        <v>2020130010139</v>
      </c>
      <c r="H215" t="str">
        <f>"001"</f>
        <v>001</v>
      </c>
      <c r="I215" t="s">
        <v>49</v>
      </c>
      <c r="J215" t="s">
        <v>26</v>
      </c>
      <c r="K215" t="s">
        <v>27</v>
      </c>
      <c r="L215" t="str">
        <f>+VLOOKUP(G215,Hoja2!$A:$B,2,FALSE)</f>
        <v>MODERNIZACION Y FORTALECIMIENTO DE LA GESTION EDUCATIVA DEL DISTRITO DE   CARTAGENA DE INDIAS</v>
      </c>
      <c r="M215" t="str">
        <f t="shared" si="21"/>
        <v>2020130010139 MODERNIZACION Y FORTALECIMIENTO DE LA GESTION EDUCATIVA DEL DISTRITO DE   CARTAGENA DE INDIAS</v>
      </c>
      <c r="N215" t="str">
        <f>+VLOOKUP(G215,Hoja1!$D:$G,2,FALSE)</f>
        <v>08. PILAR CARTAGENA INCLUYENTE</v>
      </c>
      <c r="O215" t="str">
        <f>+VLOOKUP(G215,Hoja1!$D:$G,3,FALSE)</f>
        <v>8.2 LÍNEA ESTRATEGICA DE EDUCACION: CULTURA DE LA FORMACION "CON LA EDUCACION PARA TODOS Y TODAS SALVAMOS JUNTOS A CARTAGENA"</v>
      </c>
      <c r="P215" t="str">
        <f>+VLOOKUP(G215,Hoja1!$D:$G,4,FALSE)</f>
        <v>8.2.8 PROGRAMA: MOVILIZACIÓN  “POR UNA GESTIÓN EDUCATIVA TRANSPARENTE, PARTICIPATIVA Y EFICIENTE”</v>
      </c>
      <c r="Q215" t="str">
        <f t="shared" si="17"/>
        <v>06</v>
      </c>
      <c r="R215" t="str">
        <f t="shared" si="18"/>
        <v>00</v>
      </c>
      <c r="S215" s="1">
        <v>400000000</v>
      </c>
      <c r="T215" s="1">
        <v>-36376037.130000003</v>
      </c>
      <c r="U215" s="1">
        <v>363623962.87</v>
      </c>
      <c r="V215" s="1">
        <v>363623962.87</v>
      </c>
      <c r="W215" s="1">
        <v>0</v>
      </c>
      <c r="X215" s="1">
        <v>356997629.19999999</v>
      </c>
      <c r="Y215" s="1">
        <v>98.18</v>
      </c>
      <c r="Z215" s="1">
        <v>336958911.63999999</v>
      </c>
      <c r="AA215" s="1">
        <v>92.67</v>
      </c>
      <c r="AB215" s="1">
        <v>6626333.6699999999</v>
      </c>
      <c r="AC215" s="1">
        <v>307591073.18000001</v>
      </c>
    </row>
    <row r="216" spans="1:29" hidden="1" x14ac:dyDescent="0.35">
      <c r="A216">
        <v>2023</v>
      </c>
      <c r="B216">
        <v>100</v>
      </c>
      <c r="C216" t="str">
        <f t="shared" si="19"/>
        <v>10 DEPARTAMENTO ADMINISTRATIVO DE SALUD</v>
      </c>
      <c r="D216" t="str">
        <f>"10"</f>
        <v>10</v>
      </c>
      <c r="E216" t="s">
        <v>535</v>
      </c>
      <c r="F216" t="s">
        <v>597</v>
      </c>
      <c r="G216" s="2">
        <f t="shared" si="20"/>
        <v>2020130010158</v>
      </c>
      <c r="H216" t="str">
        <f>"170"</f>
        <v>170</v>
      </c>
      <c r="I216" t="s">
        <v>570</v>
      </c>
      <c r="J216" t="s">
        <v>26</v>
      </c>
      <c r="K216" t="s">
        <v>27</v>
      </c>
      <c r="L216" t="str">
        <f>+VLOOKUP(G216,Hoja2!$A:$B,2,FALSE)</f>
        <v>CONTROL Y VIGILANCIA DE ALIMENTOS EN EL DISTRITO DE   CARTAGENA DE INDIAS</v>
      </c>
      <c r="M216" t="str">
        <f t="shared" si="21"/>
        <v>2020130010158 CONTROL Y VIGILANCIA DE ALIMENTOS EN EL DISTRITO DE   CARTAGENA DE INDIAS</v>
      </c>
      <c r="N216" t="str">
        <f>+VLOOKUP(G216,Hoja1!$D:$G,2,FALSE)</f>
        <v>08. PILAR CARTAGENA INCLUYENTE</v>
      </c>
      <c r="O216" t="str">
        <f>+VLOOKUP(G216,Hoja1!$D:$G,3,FALSE)</f>
        <v>8.3 LÍNEA ESTRATÉGICA SALUD PARA TODOS</v>
      </c>
      <c r="P216" t="str">
        <f>+VLOOKUP(G216,Hoja1!$D:$G,4,FALSE)</f>
        <v>8.3.6 NUTRICIÓN E INOCUIDAD DE ALIMENTOS</v>
      </c>
      <c r="Q216" t="str">
        <f t="shared" si="17"/>
        <v>06</v>
      </c>
      <c r="R216" t="str">
        <f t="shared" si="18"/>
        <v>00</v>
      </c>
      <c r="S216" s="1">
        <v>391248000</v>
      </c>
      <c r="T216" s="1">
        <v>0</v>
      </c>
      <c r="U216" s="1">
        <v>391248000</v>
      </c>
      <c r="V216" s="1">
        <v>389748000</v>
      </c>
      <c r="W216" s="1">
        <v>1500000</v>
      </c>
      <c r="X216" s="1">
        <v>384849333</v>
      </c>
      <c r="Y216" s="1">
        <v>98.36</v>
      </c>
      <c r="Z216" s="1">
        <v>382209333</v>
      </c>
      <c r="AA216" s="1">
        <v>97.69</v>
      </c>
      <c r="AB216" s="1">
        <v>6398667</v>
      </c>
      <c r="AC216" s="1">
        <v>377208000</v>
      </c>
    </row>
    <row r="217" spans="1:29" hidden="1" x14ac:dyDescent="0.35">
      <c r="A217">
        <v>2023</v>
      </c>
      <c r="B217">
        <v>100</v>
      </c>
      <c r="C217" t="str">
        <f t="shared" si="19"/>
        <v>5 SECRETARIA GENERAL</v>
      </c>
      <c r="D217" t="str">
        <f>"05"</f>
        <v>05</v>
      </c>
      <c r="E217" t="s">
        <v>245</v>
      </c>
      <c r="F217" t="s">
        <v>270</v>
      </c>
      <c r="G217" s="2">
        <f t="shared" si="20"/>
        <v>2021130010292</v>
      </c>
      <c r="H217" t="str">
        <f>"001"</f>
        <v>001</v>
      </c>
      <c r="I217" t="s">
        <v>49</v>
      </c>
      <c r="J217" t="s">
        <v>26</v>
      </c>
      <c r="K217" t="s">
        <v>27</v>
      </c>
      <c r="L217" t="str">
        <f>+VLOOKUP(G217,Hoja2!$A:$B,2,FALSE)</f>
        <v>DEFINICION E IMPLEMENTACION DEL ESQUEMA DE PRESTACION DE LOS SERVICIOS DE ACUEDUCTO Y ALCANTARILLADO DE LAS COMUNIDADES DE TIERRA BOMBA, ARCHIPIELAGO DE SAN BERNARDO, ISLA FUERTE E ISLA DE BARU,</v>
      </c>
      <c r="M217" t="str">
        <f t="shared" si="21"/>
        <v>2021130010292 DEFINICION E IMPLEMENTACION DEL ESQUEMA DE PRESTACION DE LOS SERVICIOS DE ACUEDUCTO Y ALCANTARILLADO DE LAS COMUNIDADES DE TIERRA BOMBA, ARCHIPIELAGO DE SAN BERNARDO, ISLA FUERTE E ISLA DE BARU,</v>
      </c>
      <c r="N217" t="str">
        <f>+VLOOKUP(G217,Hoja1!$D:$G,2,FALSE)</f>
        <v>07. PILAR CARTAGENA RESILIENTE</v>
      </c>
      <c r="O217" t="str">
        <f>+VLOOKUP(G217,Hoja1!$D:$G,3,FALSE)</f>
        <v>7.6 LÍNEA ESTRATÉGICA SERVICIOS PÚBLICOS BÁSICOS DEL DISTRITO DE CARTAGENA DE INDIAS: “TODOS CON TODO”</v>
      </c>
      <c r="P217" t="str">
        <f>+VLOOKUP(G217,Hoja1!$D:$G,4,FALSE)</f>
        <v>7.6.1 DE AHORRO Y USO EFICIENTE DE LOS SERVICIOS PÚBLICOS, "AGUA Y SANEAMIENTO BÁSICO PARA TODOS"</v>
      </c>
      <c r="Q217" t="str">
        <f t="shared" si="17"/>
        <v>06</v>
      </c>
      <c r="R217" t="str">
        <f t="shared" si="18"/>
        <v>00</v>
      </c>
      <c r="S217" s="1">
        <v>385172897</v>
      </c>
      <c r="T217" s="1">
        <v>0</v>
      </c>
      <c r="U217" s="1">
        <v>385172897</v>
      </c>
      <c r="V217" s="1">
        <v>385172897</v>
      </c>
      <c r="W217" s="1">
        <v>0</v>
      </c>
      <c r="X217" s="1">
        <v>385172897</v>
      </c>
      <c r="Y217" s="1">
        <v>100</v>
      </c>
      <c r="Z217" s="1">
        <v>385172897</v>
      </c>
      <c r="AA217" s="1">
        <v>100</v>
      </c>
      <c r="AB217" s="1">
        <v>0</v>
      </c>
      <c r="AC217" s="1">
        <v>385172897</v>
      </c>
    </row>
    <row r="218" spans="1:29" hidden="1" x14ac:dyDescent="0.35">
      <c r="A218">
        <v>2023</v>
      </c>
      <c r="B218">
        <v>100</v>
      </c>
      <c r="C218" t="str">
        <f t="shared" si="19"/>
        <v>5 SECRETARIA GENERAL</v>
      </c>
      <c r="D218" t="str">
        <f>"05"</f>
        <v>05</v>
      </c>
      <c r="E218" t="s">
        <v>245</v>
      </c>
      <c r="F218" t="s">
        <v>298</v>
      </c>
      <c r="G218" s="2">
        <f t="shared" si="20"/>
        <v>2021130010287</v>
      </c>
      <c r="H218" t="str">
        <f>"001"</f>
        <v>001</v>
      </c>
      <c r="I218" t="s">
        <v>49</v>
      </c>
      <c r="J218" t="s">
        <v>26</v>
      </c>
      <c r="K218" t="s">
        <v>27</v>
      </c>
      <c r="L218" t="str">
        <f>+VLOOKUP(G218,Hoja2!$A:$B,2,FALSE)</f>
        <v>INSTALACION DE ZONAS WIFI EN LA ALCALDIA DISTRITAL DE CARTAGENA DE INDIAS</v>
      </c>
      <c r="M218" t="str">
        <f t="shared" si="21"/>
        <v>2021130010287 INSTALACION DE ZONAS WIFI EN LA ALCALDIA DISTRITAL DE CARTAGENA DE INDIAS</v>
      </c>
      <c r="N218" t="str">
        <f>+VLOOKUP(G218,Hoja1!$D:$G,2,FALSE)</f>
        <v>10. PILAR: CARTAGENA TRANSPARENTE</v>
      </c>
      <c r="O218" t="str">
        <f>+VLOOKUP(G218,Hoja1!$D:$G,3,FALSE)</f>
        <v>10.2 LÍNEA ESTRATÉGICA: CARTAGENA INTELIGENTE CON TODOS Y PARA TODOS</v>
      </c>
      <c r="P218" t="str">
        <f>+VLOOKUP(G218,Hoja1!$D:$G,4,FALSE)</f>
        <v>10.2.2 PROGRAMA: CARTAGENEROS CONECTADOS Y ALFABETIZADOS</v>
      </c>
      <c r="Q218" t="str">
        <f t="shared" si="17"/>
        <v>06</v>
      </c>
      <c r="R218" t="str">
        <f t="shared" si="18"/>
        <v>00</v>
      </c>
      <c r="S218" s="1">
        <v>384615384</v>
      </c>
      <c r="T218" s="1">
        <v>0</v>
      </c>
      <c r="U218" s="1">
        <v>384615384</v>
      </c>
      <c r="V218" s="1">
        <v>380215384</v>
      </c>
      <c r="W218" s="1">
        <v>4400000</v>
      </c>
      <c r="X218" s="1">
        <v>380032050</v>
      </c>
      <c r="Y218" s="1">
        <v>98.81</v>
      </c>
      <c r="Z218" s="1">
        <v>380032050</v>
      </c>
      <c r="AA218" s="1">
        <v>98.81</v>
      </c>
      <c r="AB218" s="1">
        <v>4583334</v>
      </c>
      <c r="AC218" s="1">
        <v>323895298</v>
      </c>
    </row>
    <row r="219" spans="1:29" hidden="1" x14ac:dyDescent="0.35">
      <c r="A219">
        <v>2023</v>
      </c>
      <c r="B219">
        <v>100</v>
      </c>
      <c r="C219" t="str">
        <f t="shared" si="19"/>
        <v>15 INSTITUTO DE DEPORTE Y RECREACION</v>
      </c>
      <c r="D219" t="str">
        <f>"15"</f>
        <v>15</v>
      </c>
      <c r="E219" t="s">
        <v>698</v>
      </c>
      <c r="F219" t="s">
        <v>702</v>
      </c>
      <c r="G219" s="2">
        <f t="shared" si="20"/>
        <v>2021130010270</v>
      </c>
      <c r="H219" t="str">
        <f>"097"</f>
        <v>097</v>
      </c>
      <c r="I219" t="s">
        <v>725</v>
      </c>
      <c r="J219" t="s">
        <v>26</v>
      </c>
      <c r="K219" t="s">
        <v>27</v>
      </c>
      <c r="L219" t="str">
        <f>+VLOOKUP(G219,Hoja2!$A:$B,2,FALSE)</f>
        <v>IMPLEMENTACION DEL OBSERVATORIO DE CIENCIAS APLICADAS AL DEPORTE, LA RECREACION, LA ACTIVIDAD FISICA Y EL APROVECHAMIENTO DEL TIEMPO LIBRE EN EL DISTRITO DE  CARTAGENA DE INDIAS</v>
      </c>
      <c r="M219" t="str">
        <f t="shared" si="21"/>
        <v>2021130010270 IMPLEMENTACION DEL OBSERVATORIO DE CIENCIAS APLICADAS AL DEPORTE, LA RECREACION, LA ACTIVIDAD FISICA Y EL APROVECHAMIENTO DEL TIEMPO LIBRE EN EL DISTRITO DE  CARTAGENA DE INDIAS</v>
      </c>
      <c r="N219" t="str">
        <f>+VLOOKUP(G219,Hoja1!$D:$G,2,FALSE)</f>
        <v>08. PILAR CARTAGENA INCLUYENTE</v>
      </c>
      <c r="O219" t="str">
        <f>+VLOOKUP(G219,Hoja1!$D:$G,3,FALSE)</f>
        <v xml:space="preserve">8.4 LÍNEA ESTRATÉGICA DEPORTE Y RECREACIÓN PARA LA TRANSFORMACION SOCIAL </v>
      </c>
      <c r="P219" t="str">
        <f>+VLOOKUP(G219,Hoja1!$D:$G,4,FALSE)</f>
        <v>8.4.6 PROGRAMA: OBSERVATORIO DE CIENCIAS APLICADAS AL DEPORTE, LA RECREACIÓN, LA ACTIVIDAD FÍSICA Y EL APROVECHAMIENTO DEL TIEMPO LIBRE EN EL DISTRITO DE CARTAGENA DE INDIAS.</v>
      </c>
      <c r="Q219" t="str">
        <f t="shared" si="17"/>
        <v>06</v>
      </c>
      <c r="R219" t="str">
        <f t="shared" si="18"/>
        <v>00</v>
      </c>
      <c r="S219" s="1">
        <v>375249015</v>
      </c>
      <c r="T219" s="1">
        <v>0</v>
      </c>
      <c r="U219" s="1">
        <v>375249015</v>
      </c>
      <c r="V219" s="1">
        <v>343157310</v>
      </c>
      <c r="W219" s="1">
        <v>32091705</v>
      </c>
      <c r="X219" s="1">
        <v>343157310</v>
      </c>
      <c r="Y219" s="1">
        <v>91.45</v>
      </c>
      <c r="Z219" s="1">
        <v>343157310</v>
      </c>
      <c r="AA219" s="1">
        <v>91.45</v>
      </c>
      <c r="AB219" s="1">
        <v>32091705</v>
      </c>
      <c r="AC219" s="1">
        <v>343157310</v>
      </c>
    </row>
    <row r="220" spans="1:29" hidden="1" x14ac:dyDescent="0.35">
      <c r="A220">
        <v>2023</v>
      </c>
      <c r="B220">
        <v>100</v>
      </c>
      <c r="C220" t="str">
        <f t="shared" si="19"/>
        <v>1 DESPACHO DEL ALCALDE</v>
      </c>
      <c r="D220" t="str">
        <f>"01"</f>
        <v>01</v>
      </c>
      <c r="E220" t="s">
        <v>23</v>
      </c>
      <c r="F220" t="s">
        <v>72</v>
      </c>
      <c r="G220" s="2">
        <f t="shared" si="20"/>
        <v>2021130010163</v>
      </c>
      <c r="H220" t="str">
        <f>"001"</f>
        <v>001</v>
      </c>
      <c r="I220" t="s">
        <v>49</v>
      </c>
      <c r="J220" t="s">
        <v>26</v>
      </c>
      <c r="K220" t="s">
        <v>27</v>
      </c>
      <c r="L220" t="str">
        <f>+VLOOKUP(G220,Hoja2!$A:$B,2,FALSE)</f>
        <v>APOYO BANCARIZACION PARA LA SUPERACION DE LA POBREZA EXTREMA Y DESIGUALDAD-0 ESTRUCTURAR EL ACCESO DE LA POBLACION EN POBREZA EXTREMA DEL DISTRITO DE CARTAGENA AL SISTEMA FINANCIERO</v>
      </c>
      <c r="M220" t="str">
        <f t="shared" si="21"/>
        <v>2021130010163 APOYO BANCARIZACION PARA LA SUPERACION DE LA POBREZA EXTREMA Y DESIGUALDAD-0 ESTRUCTURAR EL ACCESO DE LA POBLACION EN POBREZA EXTREMA DEL DISTRITO DE CARTAGENA AL SISTEMA FINANCIERO</v>
      </c>
      <c r="N220" t="str">
        <f>+VLOOKUP(G220,Hoja1!$D:$G,2,FALSE)</f>
        <v>08. PILAR CARTAGENA INCLUYENTE</v>
      </c>
      <c r="O220" t="str">
        <f>+VLOOKUP(G220,Hoja1!$D:$G,3,FALSE)</f>
        <v>8.1 LÍNEA ESTRATÉGICA: SUPERACIÓN DE LA POBREZA Y DESIGUALDAD.</v>
      </c>
      <c r="P220" t="str">
        <f>+VLOOKUP(G220,Hoja1!$D:$G,4,FALSE)</f>
        <v>8.1.6 PROGRAMA: BANCARIZACIÓN PARA LA SUPERACIÓN DE LA POBREZA EXTREMA Y DESIGUALDAD</v>
      </c>
      <c r="Q220" t="str">
        <f t="shared" si="17"/>
        <v>06</v>
      </c>
      <c r="R220" t="str">
        <f t="shared" si="18"/>
        <v>00</v>
      </c>
      <c r="S220" s="1">
        <v>370000000</v>
      </c>
      <c r="T220" s="1">
        <v>-350000000</v>
      </c>
      <c r="U220" s="1">
        <v>20000000</v>
      </c>
      <c r="V220" s="1">
        <v>0</v>
      </c>
      <c r="W220" s="1">
        <v>20000000</v>
      </c>
      <c r="X220" s="1">
        <v>0</v>
      </c>
      <c r="Y220" s="1">
        <v>0</v>
      </c>
      <c r="Z220" s="1">
        <v>0</v>
      </c>
      <c r="AA220" s="1">
        <v>0</v>
      </c>
      <c r="AB220" s="1">
        <v>20000000</v>
      </c>
      <c r="AC220" s="1">
        <v>0</v>
      </c>
    </row>
    <row r="221" spans="1:29" hidden="1" x14ac:dyDescent="0.35">
      <c r="A221">
        <v>2023</v>
      </c>
      <c r="B221">
        <v>100</v>
      </c>
      <c r="C221" t="str">
        <f t="shared" si="19"/>
        <v>8 SECRETARIA DE PARTICIPACION Y DESARROLLO SOCIAL</v>
      </c>
      <c r="D221" t="str">
        <f>"08"</f>
        <v>08</v>
      </c>
      <c r="E221" t="s">
        <v>420</v>
      </c>
      <c r="F221" t="s">
        <v>455</v>
      </c>
      <c r="G221" s="2">
        <f t="shared" si="20"/>
        <v>2021130010182</v>
      </c>
      <c r="H221" t="str">
        <f>"001"</f>
        <v>001</v>
      </c>
      <c r="I221" t="s">
        <v>49</v>
      </c>
      <c r="J221" t="s">
        <v>26</v>
      </c>
      <c r="K221" t="s">
        <v>27</v>
      </c>
      <c r="L221" t="str">
        <f>+VLOOKUP(G221,Hoja2!$A:$B,2,FALSE)</f>
        <v>SERVICIO DE ESTERILIZACION DE CANINOS Y FELINOS EN EL DISTRITO DE CARTAGENA-0 CARTAGENA DE INDIAS</v>
      </c>
      <c r="M221" t="str">
        <f t="shared" si="21"/>
        <v>2021130010182 SERVICIO DE ESTERILIZACION DE CANINOS Y FELINOS EN EL DISTRITO DE CARTAGENA-0 CARTAGENA DE INDIAS</v>
      </c>
      <c r="N221" t="str">
        <f>+VLOOKUP(G221,Hoja1!$D:$G,2,FALSE)</f>
        <v>07. PILAR CARTAGENA RESILIENTE</v>
      </c>
      <c r="O221" t="str">
        <f>+VLOOKUP(G221,Hoja1!$D:$G,3,FALSE)</f>
        <v>7.1 LÍNEA ESTRATÉGICA: “SALVEMOS JUNTOS NUESTRO PATRIMONIO NATURAL”</v>
      </c>
      <c r="P221" t="str">
        <f>+VLOOKUP(G221,Hoja1!$D:$G,4,FALSE)</f>
        <v>7.1.8 BIENESTAR Y PROTECCIÓN ANIMAL</v>
      </c>
      <c r="Q221" t="str">
        <f t="shared" si="17"/>
        <v>06</v>
      </c>
      <c r="R221" t="str">
        <f t="shared" si="18"/>
        <v>00</v>
      </c>
      <c r="S221" s="1">
        <v>356013500</v>
      </c>
      <c r="T221" s="1">
        <v>116000000</v>
      </c>
      <c r="U221" s="1">
        <v>472013500</v>
      </c>
      <c r="V221" s="1">
        <v>356012723</v>
      </c>
      <c r="W221" s="1">
        <v>116000777</v>
      </c>
      <c r="X221" s="1">
        <v>355972852</v>
      </c>
      <c r="Y221" s="1">
        <v>75.42</v>
      </c>
      <c r="Z221" s="1">
        <v>324900692</v>
      </c>
      <c r="AA221" s="1">
        <v>68.83</v>
      </c>
      <c r="AB221" s="1">
        <v>116040648</v>
      </c>
      <c r="AC221" s="1">
        <v>324900692</v>
      </c>
    </row>
    <row r="222" spans="1:29" hidden="1" x14ac:dyDescent="0.35">
      <c r="A222">
        <v>2023</v>
      </c>
      <c r="B222">
        <v>100</v>
      </c>
      <c r="C222" t="str">
        <f t="shared" si="19"/>
        <v>2 SECRETARIA DEL INTERIOR Y CONVIVENCIA CIUDADANAL</v>
      </c>
      <c r="D222" t="str">
        <f>"02"</f>
        <v>02</v>
      </c>
      <c r="E222" t="s">
        <v>110</v>
      </c>
      <c r="F222" t="s">
        <v>118</v>
      </c>
      <c r="G222" s="2">
        <f t="shared" si="20"/>
        <v>2020130010031</v>
      </c>
      <c r="H222" t="str">
        <f>"120"</f>
        <v>120</v>
      </c>
      <c r="I222" t="s">
        <v>151</v>
      </c>
      <c r="J222" t="s">
        <v>26</v>
      </c>
      <c r="K222" t="s">
        <v>27</v>
      </c>
      <c r="L222" t="str">
        <f>+VLOOKUP(G222,Hoja2!$A:$B,2,FALSE)</f>
        <v>MEJORAMIENTO DE LA CONVIVENCIA CON LA IMPLEMENTACIN DEL CODIGO NACIONAL DE SEGURIDAD Y CONVIVENCIA CIUDADANA  Y  LA MODERNIZACION DE LAS INSPECCIONES DE POLICA EN EL DISTRITO DE  CARTAGENA DE INDIAS</v>
      </c>
      <c r="M222" t="str">
        <f t="shared" si="21"/>
        <v>2020130010031 MEJORAMIENTO DE LA CONVIVENCIA CON LA IMPLEMENTACIN DEL CODIGO NACIONAL DE SEGURIDAD Y CONVIVENCIA CIUDADANA  Y  LA MODERNIZACION DE LAS INSPECCIONES DE POLICA EN EL DISTRITO DE  CARTAGENA DE INDIAS</v>
      </c>
      <c r="N222" t="str">
        <f>+VLOOKUP(G222,Hoja1!$D:$G,2,FALSE)</f>
        <v>10. PILAR: CARTAGENA TRANSPARENTE</v>
      </c>
      <c r="O222" t="str">
        <f>+VLOOKUP(G222,Hoja1!$D:$G,3,FALSE)</f>
        <v>10.3 LÍNEA ESTRATÉGICA: CONVIVENCIA Y SEGURIDAD PARA LA GOBERNABILIDAD</v>
      </c>
      <c r="P222" t="str">
        <f>+VLOOKUP(G222,Hoja1!$D:$G,4,FALSE)</f>
        <v>10.3.3 PROGRAMA:  MEJORAR LA CONVIVENCIA CIUDADANA CON LA IMPLEMENTACIÓN DEL CÓDIGO NACIONAL DE SEGURIDAD Y CONVIVENCIA CIUDADANA</v>
      </c>
      <c r="Q222" t="str">
        <f t="shared" si="17"/>
        <v>06</v>
      </c>
      <c r="R222" t="str">
        <f t="shared" si="18"/>
        <v>00</v>
      </c>
      <c r="S222" s="1">
        <v>351743354</v>
      </c>
      <c r="T222" s="1">
        <v>0</v>
      </c>
      <c r="U222" s="1">
        <v>351743354</v>
      </c>
      <c r="V222" s="1">
        <v>36016709.109999999</v>
      </c>
      <c r="W222" s="1">
        <v>315726644.88999999</v>
      </c>
      <c r="X222" s="1">
        <v>36016709.109999999</v>
      </c>
      <c r="Y222" s="1">
        <v>10.24</v>
      </c>
      <c r="Z222" s="1">
        <v>22212776.109999999</v>
      </c>
      <c r="AA222" s="1">
        <v>6.32</v>
      </c>
      <c r="AB222" s="1">
        <v>315726644.88999999</v>
      </c>
      <c r="AC222" s="1">
        <v>22212776.109999999</v>
      </c>
    </row>
    <row r="223" spans="1:29" hidden="1" x14ac:dyDescent="0.35">
      <c r="A223">
        <v>2023</v>
      </c>
      <c r="B223">
        <v>100</v>
      </c>
      <c r="C223" t="str">
        <f t="shared" si="19"/>
        <v>4 LOCALIDAD TURISTICA Y DE LA VIRGEN</v>
      </c>
      <c r="D223" t="str">
        <f>"04"</f>
        <v>04</v>
      </c>
      <c r="E223" t="s">
        <v>200</v>
      </c>
      <c r="F223" t="s">
        <v>213</v>
      </c>
      <c r="G223" s="2">
        <f t="shared" si="20"/>
        <v>2021130010091</v>
      </c>
      <c r="H223" t="str">
        <f>"001"</f>
        <v>001</v>
      </c>
      <c r="I223" t="s">
        <v>49</v>
      </c>
      <c r="J223" t="s">
        <v>26</v>
      </c>
      <c r="K223" t="s">
        <v>27</v>
      </c>
      <c r="L223" t="str">
        <f>+VLOOKUP(G223,Hoja2!$A:$B,2,FALSE)</f>
        <v>INCREMENTO DE ZONAS VERDES A TRAVES DE LA RECUPERACION DE ESPACIO PUBLICO DE LA LOCALIDAD DE LA VIRGEN Y TURISTICA CARTAGENA DE INDIAS</v>
      </c>
      <c r="M223" t="str">
        <f t="shared" si="21"/>
        <v>2021130010091 INCREMENTO DE ZONAS VERDES A TRAVES DE LA RECUPERACION DE ESPACIO PUBLICO DE LA LOCALIDAD DE LA VIRGEN Y TURISTICA CARTAGENA DE INDIAS</v>
      </c>
      <c r="N223" t="str">
        <f>+VLOOKUP(G223,Hoja1!$D:$G,2,FALSE)</f>
        <v>10. PILAR: CARTAGENA TRANSPARENTE</v>
      </c>
      <c r="O223" t="str">
        <f>+VLOOKUP(G223,Hoja1!$D:$G,3,FALSE)</f>
        <v>10.7 LÍNEA ESTRATÉGICA: PARTICIPACIÓN Y DESCENTRALIZACIÓN</v>
      </c>
      <c r="P223" t="str">
        <f>+VLOOKUP(G223,Hoja1!$D:$G,4,FALSE)</f>
        <v xml:space="preserve">10.7.2 PROGRAMA: MODERNIZACIÓN DEL SISTEMA DISTRITAL DE PLANEACIÓN Y DESCENTRALIZACIÓN  </v>
      </c>
      <c r="Q223" t="str">
        <f t="shared" si="17"/>
        <v>06</v>
      </c>
      <c r="R223" t="str">
        <f t="shared" si="18"/>
        <v>00</v>
      </c>
      <c r="S223" s="1">
        <v>350000000</v>
      </c>
      <c r="T223" s="1">
        <v>0</v>
      </c>
      <c r="U223" s="1">
        <v>350000000</v>
      </c>
      <c r="V223" s="1">
        <v>350000000</v>
      </c>
      <c r="W223" s="1">
        <v>0</v>
      </c>
      <c r="X223" s="1">
        <v>350000000</v>
      </c>
      <c r="Y223" s="1">
        <v>100</v>
      </c>
      <c r="Z223" s="1">
        <v>350000000</v>
      </c>
      <c r="AA223" s="1">
        <v>100</v>
      </c>
      <c r="AB223" s="1">
        <v>0</v>
      </c>
      <c r="AC223" s="1">
        <v>350000000</v>
      </c>
    </row>
    <row r="224" spans="1:29" hidden="1" x14ac:dyDescent="0.35">
      <c r="A224">
        <v>2023</v>
      </c>
      <c r="B224">
        <v>100</v>
      </c>
      <c r="C224" t="str">
        <f t="shared" si="19"/>
        <v>4 LOCALIDAD TURISTICA Y DE LA VIRGEN</v>
      </c>
      <c r="D224" t="str">
        <f>"04"</f>
        <v>04</v>
      </c>
      <c r="E224" t="s">
        <v>200</v>
      </c>
      <c r="F224" t="s">
        <v>227</v>
      </c>
      <c r="G224" s="2">
        <f t="shared" si="20"/>
        <v>2021130010131</v>
      </c>
      <c r="H224" t="str">
        <f>"001"</f>
        <v>001</v>
      </c>
      <c r="I224" t="s">
        <v>49</v>
      </c>
      <c r="J224" t="s">
        <v>26</v>
      </c>
      <c r="K224" t="s">
        <v>27</v>
      </c>
      <c r="L224" t="str">
        <f>+VLOOKUP(G224,Hoja2!$A:$B,2,FALSE)</f>
        <v>FORMACION SOCIOPOLITICA PARA IMPULSAR LA PARTICIPACION CIUDADANA DE LOS JOVENES DE LA LOCALIDAD DE LA VIRGEN Y TURISTICA CARTAGENA DE INDIAS</v>
      </c>
      <c r="M224" t="str">
        <f t="shared" si="21"/>
        <v>2021130010131 FORMACION SOCIOPOLITICA PARA IMPULSAR LA PARTICIPACION CIUDADANA DE LOS JOVENES DE LA LOCALIDAD DE LA VIRGEN Y TURISTICA CARTAGENA DE INDIAS</v>
      </c>
      <c r="N224" t="str">
        <f>+VLOOKUP(G224,Hoja1!$D:$G,2,FALSE)</f>
        <v>10. PILAR: CARTAGENA TRANSPARENTE</v>
      </c>
      <c r="O224" t="str">
        <f>+VLOOKUP(G224,Hoja1!$D:$G,3,FALSE)</f>
        <v>10.7 LÍNEA ESTRATÉGICA: PARTICIPACIÓN Y DESCENTRALIZACIÓN</v>
      </c>
      <c r="P224" t="str">
        <f>+VLOOKUP(G224,Hoja1!$D:$G,4,FALSE)</f>
        <v xml:space="preserve">10.7.2 PROGRAMA: MODERNIZACIÓN DEL SISTEMA DISTRITAL DE PLANEACIÓN Y DESCENTRALIZACIÓN  </v>
      </c>
      <c r="Q224" t="str">
        <f t="shared" si="17"/>
        <v>06</v>
      </c>
      <c r="R224" t="str">
        <f t="shared" si="18"/>
        <v>00</v>
      </c>
      <c r="S224" s="1">
        <v>350000000</v>
      </c>
      <c r="T224" s="1">
        <v>0</v>
      </c>
      <c r="U224" s="1">
        <v>350000000</v>
      </c>
      <c r="V224" s="1">
        <v>350000000</v>
      </c>
      <c r="W224" s="1">
        <v>0</v>
      </c>
      <c r="X224" s="1">
        <v>350000000</v>
      </c>
      <c r="Y224" s="1">
        <v>100</v>
      </c>
      <c r="Z224" s="1">
        <v>350000000</v>
      </c>
      <c r="AA224" s="1">
        <v>100</v>
      </c>
      <c r="AB224" s="1">
        <v>0</v>
      </c>
      <c r="AC224" s="1">
        <v>350000000</v>
      </c>
    </row>
    <row r="225" spans="1:29" hidden="1" x14ac:dyDescent="0.35">
      <c r="A225">
        <v>2023</v>
      </c>
      <c r="B225">
        <v>100</v>
      </c>
      <c r="C225" t="str">
        <f t="shared" si="19"/>
        <v>8 SECRETARIA DE PARTICIPACION Y DESARROLLO SOCIAL</v>
      </c>
      <c r="D225" t="str">
        <f>"08"</f>
        <v>08</v>
      </c>
      <c r="E225" t="s">
        <v>420</v>
      </c>
      <c r="F225" t="s">
        <v>427</v>
      </c>
      <c r="G225" s="2">
        <f t="shared" si="20"/>
        <v>2021130010183</v>
      </c>
      <c r="H225" t="str">
        <f>"001"</f>
        <v>001</v>
      </c>
      <c r="I225" t="s">
        <v>49</v>
      </c>
      <c r="J225" t="s">
        <v>26</v>
      </c>
      <c r="K225" t="s">
        <v>27</v>
      </c>
      <c r="L225" t="str">
        <f>+VLOOKUP(G225,Hoja2!$A:$B,2,FALSE)</f>
        <v xml:space="preserve">PRESTACION DEL SERVICIO DE EXTENSION RURAL AGROPECUARIA A LOS PEQUE?OS PRODUCTORES ASENTADOS EN LA ZONA RURAL DEL DISTRITO DE CARTAGENA DE INDIAS </v>
      </c>
      <c r="M225" t="str">
        <f t="shared" si="21"/>
        <v xml:space="preserve">2021130010183 PRESTACION DEL SERVICIO DE EXTENSION RURAL AGROPECUARIA A LOS PEQUE?OS PRODUCTORES ASENTADOS EN LA ZONA RURAL DEL DISTRITO DE CARTAGENA DE INDIAS </v>
      </c>
      <c r="N225" t="str">
        <f>+VLOOKUP(G225,Hoja1!$D:$G,2,FALSE)</f>
        <v>09. PILAR CARTAGENA CONTINGENTE</v>
      </c>
      <c r="O225" t="str">
        <f>+VLOOKUP(G225,Hoja1!$D:$G,3,FALSE)</f>
        <v>9.2 LÍNEA ESTRATÉGICA: COMPETITIVIDAD E INNOVACIÓN</v>
      </c>
      <c r="P225" t="str">
        <f>+VLOOKUP(G225,Hoja1!$D:$G,4,FALSE)</f>
        <v>9.2.3 PROGRAMA: CARTAGENA FOMENTA LA CIENCIA, TECNOLOGÍA E INNOVACIÓN : JUNTOS POR LA EXTENSIÓN AGROPECUARIA A PEQUEÑOS PRODUCTORES.</v>
      </c>
      <c r="Q225" t="str">
        <f t="shared" si="17"/>
        <v>06</v>
      </c>
      <c r="R225" t="str">
        <f t="shared" si="18"/>
        <v>00</v>
      </c>
      <c r="S225" s="1">
        <v>350000000</v>
      </c>
      <c r="T225" s="1">
        <v>0</v>
      </c>
      <c r="U225" s="1">
        <v>350000000</v>
      </c>
      <c r="V225" s="1">
        <v>349999816</v>
      </c>
      <c r="W225" s="1">
        <v>184</v>
      </c>
      <c r="X225" s="1">
        <v>348988660</v>
      </c>
      <c r="Y225" s="1">
        <v>99.71</v>
      </c>
      <c r="Z225" s="1">
        <v>308993700</v>
      </c>
      <c r="AA225" s="1">
        <v>88.28</v>
      </c>
      <c r="AB225" s="1">
        <v>1011340</v>
      </c>
      <c r="AC225" s="1">
        <v>303393700</v>
      </c>
    </row>
    <row r="226" spans="1:29" hidden="1" x14ac:dyDescent="0.35">
      <c r="A226">
        <v>2023</v>
      </c>
      <c r="B226">
        <v>100</v>
      </c>
      <c r="C226" t="str">
        <f t="shared" si="19"/>
        <v>10 DEPARTAMENTO ADMINISTRATIVO DE SALUD</v>
      </c>
      <c r="D226" t="str">
        <f>"10"</f>
        <v>10</v>
      </c>
      <c r="E226" t="s">
        <v>535</v>
      </c>
      <c r="F226" t="s">
        <v>572</v>
      </c>
      <c r="G226" s="2">
        <f t="shared" si="20"/>
        <v>2020130010177</v>
      </c>
      <c r="H226" t="str">
        <f>"170"</f>
        <v>170</v>
      </c>
      <c r="I226" t="s">
        <v>570</v>
      </c>
      <c r="J226" t="s">
        <v>26</v>
      </c>
      <c r="K226" t="s">
        <v>27</v>
      </c>
      <c r="L226" t="str">
        <f>+VLOOKUP(G226,Hoja2!$A:$B,2,FALSE)</f>
        <v>PREVENCION Y PROMOCION DE LA SALUD INFANTIL EN EL DISTRITO DE CARTAGENA DE INDIAS</v>
      </c>
      <c r="M226" t="str">
        <f t="shared" si="21"/>
        <v>2020130010177 PREVENCION Y PROMOCION DE LA SALUD INFANTIL EN EL DISTRITO DE CARTAGENA DE INDIAS</v>
      </c>
      <c r="N226" t="str">
        <f>+VLOOKUP(G226,Hoja1!$D:$G,2,FALSE)</f>
        <v>08. PILAR CARTAGENA INCLUYENTE</v>
      </c>
      <c r="O226" t="str">
        <f>+VLOOKUP(G226,Hoja1!$D:$G,3,FALSE)</f>
        <v>8.3 LÍNEA ESTRATÉGICA SALUD PARA TODOS</v>
      </c>
      <c r="P226" t="str">
        <f>+VLOOKUP(G226,Hoja1!$D:$G,4,FALSE)</f>
        <v>8.3.2 TRANSVERSAL GESTIÓN DIFERENCIAL DE POBLACIONES VULNERABLES</v>
      </c>
      <c r="Q226" t="str">
        <f t="shared" si="17"/>
        <v>06</v>
      </c>
      <c r="R226" t="str">
        <f t="shared" si="18"/>
        <v>00</v>
      </c>
      <c r="S226" s="1">
        <v>347547200</v>
      </c>
      <c r="T226" s="1">
        <v>110662090</v>
      </c>
      <c r="U226" s="1">
        <v>458209290</v>
      </c>
      <c r="V226" s="1">
        <v>449024911</v>
      </c>
      <c r="W226" s="1">
        <v>9184379</v>
      </c>
      <c r="X226" s="1">
        <v>424857864.67000002</v>
      </c>
      <c r="Y226" s="1">
        <v>92.72</v>
      </c>
      <c r="Z226" s="1">
        <v>383278984.67000002</v>
      </c>
      <c r="AA226" s="1">
        <v>83.65</v>
      </c>
      <c r="AB226" s="1">
        <v>33351425.329999998</v>
      </c>
      <c r="AC226" s="1">
        <v>273910665</v>
      </c>
    </row>
    <row r="227" spans="1:29" hidden="1" x14ac:dyDescent="0.35">
      <c r="A227">
        <v>2023</v>
      </c>
      <c r="B227">
        <v>100</v>
      </c>
      <c r="C227" t="str">
        <f t="shared" si="19"/>
        <v>15 INSTITUTO DE DEPORTE Y RECREACION</v>
      </c>
      <c r="D227" t="str">
        <f>"15"</f>
        <v>15</v>
      </c>
      <c r="E227" t="s">
        <v>698</v>
      </c>
      <c r="F227" t="s">
        <v>710</v>
      </c>
      <c r="G227" s="2">
        <f t="shared" si="20"/>
        <v>2020130010053</v>
      </c>
      <c r="H227" t="str">
        <f>"059"</f>
        <v>059</v>
      </c>
      <c r="I227" t="s">
        <v>719</v>
      </c>
      <c r="J227" t="s">
        <v>26</v>
      </c>
      <c r="K227" t="s">
        <v>27</v>
      </c>
      <c r="L227" t="str">
        <f>+VLOOKUP(G227,Hoja2!$A:$B,2,FALSE)</f>
        <v>DESARROLLO DE LA ESCUELA DE INICIACION Y FORMACION DEPORTIVA - EIFD EN EL DISTRITO DE CARTAGENA DE INDIAS</v>
      </c>
      <c r="M227" t="str">
        <f t="shared" si="21"/>
        <v>2020130010053 DESARROLLO DE LA ESCUELA DE INICIACION Y FORMACION DEPORTIVA - EIFD EN EL DISTRITO DE CARTAGENA DE INDIAS</v>
      </c>
      <c r="N227" t="str">
        <f>+VLOOKUP(G227,Hoja1!$D:$G,2,FALSE)</f>
        <v>08. PILAR CARTAGENA INCLUYENTE</v>
      </c>
      <c r="O227" t="str">
        <f>+VLOOKUP(G227,Hoja1!$D:$G,3,FALSE)</f>
        <v xml:space="preserve">8.4 LÍNEA ESTRATÉGICA DEPORTE Y RECREACIÓN PARA LA TRANSFORMACION SOCIAL </v>
      </c>
      <c r="P227" t="str">
        <f>+VLOOKUP(G227,Hoja1!$D:$G,4,FALSE)</f>
        <v xml:space="preserve">8.4.1 “LA ESCUELA Y EL DEPORTE SON DE TODOS” </v>
      </c>
      <c r="Q227" t="str">
        <f t="shared" si="17"/>
        <v>06</v>
      </c>
      <c r="R227" t="str">
        <f t="shared" si="18"/>
        <v>00</v>
      </c>
      <c r="S227" s="1">
        <v>342991514</v>
      </c>
      <c r="T227" s="1">
        <v>0</v>
      </c>
      <c r="U227" s="1">
        <v>342991514</v>
      </c>
      <c r="V227" s="1">
        <v>342898620</v>
      </c>
      <c r="W227" s="1">
        <v>92894</v>
      </c>
      <c r="X227" s="1">
        <v>342898620</v>
      </c>
      <c r="Y227" s="1">
        <v>99.97</v>
      </c>
      <c r="Z227" s="1">
        <v>342898620</v>
      </c>
      <c r="AA227" s="1">
        <v>99.97</v>
      </c>
      <c r="AB227" s="1">
        <v>92894</v>
      </c>
      <c r="AC227" s="1">
        <v>342898620</v>
      </c>
    </row>
    <row r="228" spans="1:29" hidden="1" x14ac:dyDescent="0.35">
      <c r="A228">
        <v>2023</v>
      </c>
      <c r="B228">
        <v>100</v>
      </c>
      <c r="C228" t="str">
        <f t="shared" si="19"/>
        <v>15 INSTITUTO DE DEPORTE Y RECREACION</v>
      </c>
      <c r="D228" t="str">
        <f>"15"</f>
        <v>15</v>
      </c>
      <c r="E228" t="s">
        <v>698</v>
      </c>
      <c r="F228" t="s">
        <v>720</v>
      </c>
      <c r="G228" s="2">
        <f t="shared" si="20"/>
        <v>2020130010055</v>
      </c>
      <c r="H228" t="str">
        <f>"059"</f>
        <v>059</v>
      </c>
      <c r="I228" t="s">
        <v>719</v>
      </c>
      <c r="J228" t="s">
        <v>26</v>
      </c>
      <c r="K228" t="s">
        <v>27</v>
      </c>
      <c r="L228" t="str">
        <f>+VLOOKUP(G228,Hoja2!$A:$B,2,FALSE)</f>
        <v>MEJORAMIENTO DE LOS ESTILOS DE VIDA MEDIANTE LA PROMOCION MASIVA DE UNA VIDA ACTIVA DE LA CIUDADANIA EN EL DISTRITO DE  CARTAGENA DE INDIAS</v>
      </c>
      <c r="M228" t="str">
        <f t="shared" si="21"/>
        <v>2020130010055 MEJORAMIENTO DE LOS ESTILOS DE VIDA MEDIANTE LA PROMOCION MASIVA DE UNA VIDA ACTIVA DE LA CIUDADANIA EN EL DISTRITO DE  CARTAGENA DE INDIAS</v>
      </c>
      <c r="N228" t="str">
        <f>+VLOOKUP(G228,Hoja1!$D:$G,2,FALSE)</f>
        <v>08. PILAR CARTAGENA INCLUYENTE</v>
      </c>
      <c r="O228" t="str">
        <f>+VLOOKUP(G228,Hoja1!$D:$G,3,FALSE)</f>
        <v xml:space="preserve">8.4 LÍNEA ESTRATÉGICA DEPORTE Y RECREACIÓN PARA LA TRANSFORMACION SOCIAL </v>
      </c>
      <c r="P228" t="str">
        <f>+VLOOKUP(G228,Hoja1!$D:$G,4,FALSE)</f>
        <v>8.4.4 HABITOS Y ESTILO DE VIDA SALUDABLE</v>
      </c>
      <c r="Q228" t="str">
        <f t="shared" si="17"/>
        <v>06</v>
      </c>
      <c r="R228" t="str">
        <f t="shared" si="18"/>
        <v>00</v>
      </c>
      <c r="S228" s="1">
        <v>342991510</v>
      </c>
      <c r="T228" s="1">
        <v>0</v>
      </c>
      <c r="U228" s="1">
        <v>342991510</v>
      </c>
      <c r="V228" s="1">
        <v>342991510</v>
      </c>
      <c r="W228" s="1">
        <v>0</v>
      </c>
      <c r="X228" s="1">
        <v>342991510</v>
      </c>
      <c r="Y228" s="1">
        <v>100</v>
      </c>
      <c r="Z228" s="1">
        <v>342991510</v>
      </c>
      <c r="AA228" s="1">
        <v>100</v>
      </c>
      <c r="AB228" s="1">
        <v>0</v>
      </c>
      <c r="AC228" s="1">
        <v>342991510</v>
      </c>
    </row>
    <row r="229" spans="1:29" hidden="1" x14ac:dyDescent="0.35">
      <c r="A229">
        <v>2023</v>
      </c>
      <c r="B229">
        <v>100</v>
      </c>
      <c r="C229" t="str">
        <f t="shared" si="19"/>
        <v>3 SECRETARIA DE HACIENDA PUBLICA</v>
      </c>
      <c r="D229" t="str">
        <f>"03"</f>
        <v>03</v>
      </c>
      <c r="E229" t="s">
        <v>170</v>
      </c>
      <c r="F229" t="s">
        <v>176</v>
      </c>
      <c r="G229" s="2">
        <f t="shared" si="20"/>
        <v>2020130010327</v>
      </c>
      <c r="H229" t="str">
        <f>"001"</f>
        <v>001</v>
      </c>
      <c r="I229" t="s">
        <v>49</v>
      </c>
      <c r="J229" t="s">
        <v>26</v>
      </c>
      <c r="K229" t="s">
        <v>27</v>
      </c>
      <c r="L229" t="str">
        <f>+VLOOKUP(G229,Hoja2!$A:$B,2,FALSE)</f>
        <v xml:space="preserve"> 	DESARROLLO DE ESTRATEGIAS PARA EL APROVECHAMIENTO DE LAS ECONOMIAS DE AGLOMERACION EN EL DISTRITO DE CARTAGENA DE INDIAS</v>
      </c>
      <c r="M229" t="str">
        <f t="shared" si="21"/>
        <v>2020130010327  	DESARROLLO DE ESTRATEGIAS PARA EL APROVECHAMIENTO DE LAS ECONOMIAS DE AGLOMERACION EN EL DISTRITO DE CARTAGENA DE INDIAS</v>
      </c>
      <c r="N229" t="str">
        <f>+VLOOKUP(G229,Hoja1!$D:$G,2,FALSE)</f>
        <v>09. PILAR CARTAGENA CONTINGENTE</v>
      </c>
      <c r="O229" t="str">
        <f>+VLOOKUP(G229,Hoja1!$D:$G,3,FALSE)</f>
        <v>9.1 LÍNEA ESTRATÉGICA: DESARROLLO ECONÓMICO Y EMPLEABILIDAD</v>
      </c>
      <c r="P229" t="str">
        <f>+VLOOKUP(G229,Hoja1!$D:$G,4,FALSE)</f>
        <v>9.1.6 PROGRAMA: ZONAS DE AGLOMERACIÓN PRODUCTIVA</v>
      </c>
      <c r="Q229" t="str">
        <f t="shared" si="17"/>
        <v>06</v>
      </c>
      <c r="R229" t="str">
        <f t="shared" si="18"/>
        <v>00</v>
      </c>
      <c r="S229" s="1">
        <v>342816758</v>
      </c>
      <c r="T229" s="1">
        <v>-294083425</v>
      </c>
      <c r="U229" s="1">
        <v>48733333</v>
      </c>
      <c r="V229" s="1">
        <v>48733333</v>
      </c>
      <c r="W229" s="1">
        <v>0</v>
      </c>
      <c r="X229" s="1">
        <v>47300000</v>
      </c>
      <c r="Y229" s="1">
        <v>97.06</v>
      </c>
      <c r="Z229" s="1">
        <v>47300000</v>
      </c>
      <c r="AA229" s="1">
        <v>97.06</v>
      </c>
      <c r="AB229" s="1">
        <v>1433333</v>
      </c>
      <c r="AC229" s="1">
        <v>47300000</v>
      </c>
    </row>
    <row r="230" spans="1:29" hidden="1" x14ac:dyDescent="0.35">
      <c r="A230">
        <v>2023</v>
      </c>
      <c r="B230">
        <v>100</v>
      </c>
      <c r="C230" t="str">
        <f t="shared" si="19"/>
        <v>5 SECRETARIA GENERAL</v>
      </c>
      <c r="D230" t="str">
        <f>"05"</f>
        <v>05</v>
      </c>
      <c r="E230" t="s">
        <v>245</v>
      </c>
      <c r="F230" t="s">
        <v>258</v>
      </c>
      <c r="G230" s="2">
        <f t="shared" si="20"/>
        <v>2021130010203</v>
      </c>
      <c r="H230" t="str">
        <f>"001"</f>
        <v>001</v>
      </c>
      <c r="I230" t="s">
        <v>49</v>
      </c>
      <c r="J230" t="s">
        <v>26</v>
      </c>
      <c r="K230" t="s">
        <v>27</v>
      </c>
      <c r="L230" t="str">
        <f>+VLOOKUP(G230,Hoja2!$A:$B,2,FALSE)</f>
        <v>DESARROLLO DEL TURISMO COMPETITIVO Y SOSTENIBLE PARA CARTAGENA DE INDIAS</v>
      </c>
      <c r="M230" t="str">
        <f t="shared" si="21"/>
        <v>2021130010203 DESARROLLO DEL TURISMO COMPETITIVO Y SOSTENIBLE PARA CARTAGENA DE INDIAS</v>
      </c>
      <c r="N230" t="str">
        <f>+VLOOKUP(G230,Hoja1!$D:$G,2,FALSE)</f>
        <v>09. PILAR CARTAGENA CONTINGENTE</v>
      </c>
      <c r="O230" t="str">
        <f>+VLOOKUP(G230,Hoja1!$D:$G,3,FALSE)</f>
        <v>9.3 LÍNEA ESTRATÉGICA: TURISMO, MOTOR DE REACTIVACIÓN ECONÓMICA PARA CARTAGENA DE INDIAS</v>
      </c>
      <c r="P230" t="str">
        <f>+VLOOKUP(G230,Hoja1!$D:$G,4,FALSE)</f>
        <v>9.3.3 PROGRAMA: TURISMO COMPETITIVO Y SOSTENIBLE</v>
      </c>
      <c r="Q230" t="str">
        <f t="shared" si="17"/>
        <v>06</v>
      </c>
      <c r="R230" t="str">
        <f t="shared" si="18"/>
        <v>00</v>
      </c>
      <c r="S230" s="1">
        <v>339000000</v>
      </c>
      <c r="T230" s="1">
        <v>0</v>
      </c>
      <c r="U230" s="1">
        <v>339000000</v>
      </c>
      <c r="V230" s="1">
        <v>339000000</v>
      </c>
      <c r="W230" s="1">
        <v>0</v>
      </c>
      <c r="X230" s="1">
        <v>339000000</v>
      </c>
      <c r="Y230" s="1">
        <v>100</v>
      </c>
      <c r="Z230" s="1">
        <v>0</v>
      </c>
      <c r="AA230" s="1">
        <v>0</v>
      </c>
      <c r="AB230" s="1">
        <v>0</v>
      </c>
      <c r="AC230" s="1">
        <v>0</v>
      </c>
    </row>
    <row r="231" spans="1:29" hidden="1" x14ac:dyDescent="0.35">
      <c r="A231">
        <v>2023</v>
      </c>
      <c r="B231">
        <v>100</v>
      </c>
      <c r="C231" t="str">
        <f t="shared" si="19"/>
        <v>10 DEPARTAMENTO ADMINISTRATIVO DE SALUD</v>
      </c>
      <c r="D231" t="str">
        <f>"10"</f>
        <v>10</v>
      </c>
      <c r="E231" t="s">
        <v>535</v>
      </c>
      <c r="F231" t="s">
        <v>603</v>
      </c>
      <c r="G231" s="2">
        <f t="shared" si="20"/>
        <v>2020130010072</v>
      </c>
      <c r="H231" t="str">
        <f>"170"</f>
        <v>170</v>
      </c>
      <c r="I231" t="s">
        <v>570</v>
      </c>
      <c r="J231" t="s">
        <v>26</v>
      </c>
      <c r="K231" t="s">
        <v>27</v>
      </c>
      <c r="L231" t="str">
        <f>+VLOOKUP(G231,Hoja2!$A:$B,2,FALSE)</f>
        <v>FORTALECIMIENTO DE LA NUTRICION, CONSUMO Y APROVECHAMIENTO DE ALIMENTOS DE LA POBLACION DEL DISTRITO DE  CARTAGENA DE INDIAS</v>
      </c>
      <c r="M231" t="str">
        <f t="shared" si="21"/>
        <v>2020130010072 FORTALECIMIENTO DE LA NUTRICION, CONSUMO Y APROVECHAMIENTO DE ALIMENTOS DE LA POBLACION DEL DISTRITO DE  CARTAGENA DE INDIAS</v>
      </c>
      <c r="N231" t="str">
        <f>+VLOOKUP(G231,Hoja1!$D:$G,2,FALSE)</f>
        <v>08. PILAR CARTAGENA INCLUYENTE</v>
      </c>
      <c r="O231" t="str">
        <f>+VLOOKUP(G231,Hoja1!$D:$G,3,FALSE)</f>
        <v>8.3 LÍNEA ESTRATÉGICA SALUD PARA TODOS</v>
      </c>
      <c r="P231" t="str">
        <f>+VLOOKUP(G231,Hoja1!$D:$G,4,FALSE)</f>
        <v>8.3.6 NUTRICIÓN E INOCUIDAD DE ALIMENTOS</v>
      </c>
      <c r="Q231" t="str">
        <f t="shared" si="17"/>
        <v>06</v>
      </c>
      <c r="R231" t="str">
        <f t="shared" si="18"/>
        <v>00</v>
      </c>
      <c r="S231" s="1">
        <v>334400000</v>
      </c>
      <c r="T231" s="1">
        <v>0</v>
      </c>
      <c r="U231" s="1">
        <v>334400000</v>
      </c>
      <c r="V231" s="1">
        <v>331100000</v>
      </c>
      <c r="W231" s="1">
        <v>3300000</v>
      </c>
      <c r="X231" s="1">
        <v>328731333</v>
      </c>
      <c r="Y231" s="1">
        <v>98.3</v>
      </c>
      <c r="Z231" s="1">
        <v>328731333</v>
      </c>
      <c r="AA231" s="1">
        <v>98.3</v>
      </c>
      <c r="AB231" s="1">
        <v>5668667</v>
      </c>
      <c r="AC231" s="1">
        <v>318956000</v>
      </c>
    </row>
    <row r="232" spans="1:29" hidden="1" x14ac:dyDescent="0.35">
      <c r="A232">
        <v>2023</v>
      </c>
      <c r="B232">
        <v>100</v>
      </c>
      <c r="C232" t="str">
        <f t="shared" si="19"/>
        <v>9 SECRETARIA DE PLANEACION</v>
      </c>
      <c r="D232" t="str">
        <f>"09"</f>
        <v>09</v>
      </c>
      <c r="E232" t="s">
        <v>498</v>
      </c>
      <c r="F232" t="s">
        <v>519</v>
      </c>
      <c r="G232" s="2">
        <f t="shared" si="20"/>
        <v>2021130010244</v>
      </c>
      <c r="H232" t="str">
        <f>"001"</f>
        <v>001</v>
      </c>
      <c r="I232" t="s">
        <v>49</v>
      </c>
      <c r="J232" t="s">
        <v>26</v>
      </c>
      <c r="K232" t="s">
        <v>27</v>
      </c>
      <c r="L232" t="str">
        <f>+VLOOKUP(G232,Hoja2!$A:$B,2,FALSE)</f>
        <v>Actualizacion Y OPTIMIZACION DEL SISTEMAS DE INFORMACION GEOGRAFICA PARA LA PLANEACION SOCIAL Y TOMA DE DECISIONES DEL TERRITORIO EN  Cartagena de Indias</v>
      </c>
      <c r="M232" t="str">
        <f t="shared" si="21"/>
        <v>2021130010244 Actualizacion Y OPTIMIZACION DEL SISTEMAS DE INFORMACION GEOGRAFICA PARA LA PLANEACION SOCIAL Y TOMA DE DECISIONES DEL TERRITORIO EN  Cartagena de Indias</v>
      </c>
      <c r="N232" t="str">
        <f>+VLOOKUP(G232,Hoja1!$D:$G,2,FALSE)</f>
        <v>08. PILAR CARTAGENA INCLUYENTE</v>
      </c>
      <c r="O232" t="str">
        <f>+VLOOKUP(G232,Hoja1!$D:$G,3,FALSE)</f>
        <v>8.6 LÍNEA ESTRATÉGICA PLANEACIÓN SOCIAL DEL TERRITORIO</v>
      </c>
      <c r="P232" t="str">
        <f>+VLOOKUP(G232,Hoja1!$D:$G,4,FALSE)</f>
        <v>8.6.1 PROGRAMA: INSTRUMENTOS DE PLANIFICACIÓN SOCIAL DEL TERRITORIO</v>
      </c>
      <c r="Q232" t="str">
        <f t="shared" si="17"/>
        <v>06</v>
      </c>
      <c r="R232" t="str">
        <f t="shared" si="18"/>
        <v>00</v>
      </c>
      <c r="S232" s="1">
        <v>328600000</v>
      </c>
      <c r="T232" s="1">
        <v>395000000</v>
      </c>
      <c r="U232" s="1">
        <v>723600000</v>
      </c>
      <c r="V232" s="1">
        <v>723600000</v>
      </c>
      <c r="W232" s="1">
        <v>0</v>
      </c>
      <c r="X232" s="1">
        <v>310700000</v>
      </c>
      <c r="Y232" s="1">
        <v>42.94</v>
      </c>
      <c r="Z232" s="1">
        <v>268200000</v>
      </c>
      <c r="AA232" s="1">
        <v>37.06</v>
      </c>
      <c r="AB232" s="1">
        <v>412900000</v>
      </c>
      <c r="AC232" s="1">
        <v>268200000</v>
      </c>
    </row>
    <row r="233" spans="1:29" hidden="1" x14ac:dyDescent="0.35">
      <c r="A233">
        <v>2023</v>
      </c>
      <c r="B233">
        <v>100</v>
      </c>
      <c r="C233" t="str">
        <f t="shared" si="19"/>
        <v>8 SECRETARIA DE PARTICIPACION Y DESARROLLO SOCIAL</v>
      </c>
      <c r="D233" t="str">
        <f>"08"</f>
        <v>08</v>
      </c>
      <c r="E233" t="s">
        <v>420</v>
      </c>
      <c r="F233" t="s">
        <v>475</v>
      </c>
      <c r="G233" s="2">
        <f t="shared" si="20"/>
        <v>2021130010221</v>
      </c>
      <c r="H233" t="str">
        <f>"001"</f>
        <v>001</v>
      </c>
      <c r="I233" t="s">
        <v>49</v>
      </c>
      <c r="J233" t="s">
        <v>26</v>
      </c>
      <c r="K233" t="s">
        <v>27</v>
      </c>
      <c r="L233" t="str">
        <f>+VLOOKUP(G233,Hoja2!$A:$B,2,FALSE)</f>
        <v>FORTALECIMIENTO DE LA GESTION ADMINISTRATIVA Y LABOR SOCIAL DE LOS ORGANISMOS COMUNALES DEL DISTRITO DE CARTAGENA DE INDIAS</v>
      </c>
      <c r="M233" t="str">
        <f t="shared" si="21"/>
        <v>2021130010221 FORTALECIMIENTO DE LA GESTION ADMINISTRATIVA Y LABOR SOCIAL DE LOS ORGANISMOS COMUNALES DEL DISTRITO DE CARTAGENA DE INDIAS</v>
      </c>
      <c r="N233" t="str">
        <f>+VLOOKUP(G233,Hoja1!$D:$G,2,FALSE)</f>
        <v>10. PILAR: CARTAGENA TRANSPARENTE</v>
      </c>
      <c r="O233" t="str">
        <f>+VLOOKUP(G233,Hoja1!$D:$G,3,FALSE)</f>
        <v>10.7 LÍNEA ESTRATÉGICA: PARTICIPACIÓN Y DESCENTRALIZACIÓN</v>
      </c>
      <c r="P233" t="str">
        <f>+VLOOKUP(G233,Hoja1!$D:$G,4,FALSE)</f>
        <v>10.7.1 PROGRAMA: PARTICIPANDO SALVAMOS A CARTAGENA</v>
      </c>
      <c r="Q233" t="str">
        <f t="shared" si="17"/>
        <v>06</v>
      </c>
      <c r="R233" t="str">
        <f t="shared" si="18"/>
        <v>00</v>
      </c>
      <c r="S233" s="1">
        <v>325000000</v>
      </c>
      <c r="T233" s="1">
        <v>0</v>
      </c>
      <c r="U233" s="1">
        <v>325000000</v>
      </c>
      <c r="V233" s="1">
        <v>325000000</v>
      </c>
      <c r="W233" s="1">
        <v>0</v>
      </c>
      <c r="X233" s="1">
        <v>303413331</v>
      </c>
      <c r="Y233" s="1">
        <v>93.36</v>
      </c>
      <c r="Z233" s="1">
        <v>221613331</v>
      </c>
      <c r="AA233" s="1">
        <v>68.19</v>
      </c>
      <c r="AB233" s="1">
        <v>21586669</v>
      </c>
      <c r="AC233" s="1">
        <v>200100000</v>
      </c>
    </row>
    <row r="234" spans="1:29" hidden="1" x14ac:dyDescent="0.35">
      <c r="A234">
        <v>2023</v>
      </c>
      <c r="B234">
        <v>100</v>
      </c>
      <c r="C234" t="str">
        <f t="shared" si="19"/>
        <v>3 SECRETARIA DE HACIENDA PUBLICA</v>
      </c>
      <c r="D234" t="str">
        <f>"03"</f>
        <v>03</v>
      </c>
      <c r="E234" t="s">
        <v>170</v>
      </c>
      <c r="F234" t="s">
        <v>178</v>
      </c>
      <c r="G234" s="2">
        <f t="shared" si="20"/>
        <v>2020130010331</v>
      </c>
      <c r="H234" t="str">
        <f>"001"</f>
        <v>001</v>
      </c>
      <c r="I234" t="s">
        <v>49</v>
      </c>
      <c r="J234" t="s">
        <v>26</v>
      </c>
      <c r="K234" t="s">
        <v>27</v>
      </c>
      <c r="L234" t="str">
        <f>+VLOOKUP(G234,Hoja2!$A:$B,2,FALSE)</f>
        <v>HABILITACION DE LAS ACCIONES PARA IDENTIFICAR Y CERRAR LAS BRECHAS DE CAPITAL HUMANO DE FORMA PERTINENTE SUFICIENTE Y DE CALIDAD EN EL DISTRITO DE   CARTAGENA DE INDIAS</v>
      </c>
      <c r="M234" t="str">
        <f t="shared" si="21"/>
        <v>2020130010331 HABILITACION DE LAS ACCIONES PARA IDENTIFICAR Y CERRAR LAS BRECHAS DE CAPITAL HUMANO DE FORMA PERTINENTE SUFICIENTE Y DE CALIDAD EN EL DISTRITO DE   CARTAGENA DE INDIAS</v>
      </c>
      <c r="N234" t="str">
        <f>+VLOOKUP(G234,Hoja1!$D:$G,2,FALSE)</f>
        <v>09. PILAR CARTAGENA CONTINGENTE</v>
      </c>
      <c r="O234" t="str">
        <f>+VLOOKUP(G234,Hoja1!$D:$G,3,FALSE)</f>
        <v>9.1 LÍNEA ESTRATÉGICA: DESARROLLO ECONÓMICO Y EMPLEABILIDAD</v>
      </c>
      <c r="P234" t="str">
        <f>+VLOOKUP(G234,Hoja1!$D:$G,4,FALSE)</f>
        <v>9.1.8 PROGRAMA: CIERRE DE BRECHAS DE CAPITAL HUMANO</v>
      </c>
      <c r="Q234" t="str">
        <f t="shared" si="17"/>
        <v>06</v>
      </c>
      <c r="R234" t="str">
        <f t="shared" si="18"/>
        <v>00</v>
      </c>
      <c r="S234" s="1">
        <v>324000000</v>
      </c>
      <c r="T234" s="1">
        <v>-248100000</v>
      </c>
      <c r="U234" s="1">
        <v>75900000</v>
      </c>
      <c r="V234" s="1">
        <v>74800000</v>
      </c>
      <c r="W234" s="1">
        <v>1100000</v>
      </c>
      <c r="X234" s="1">
        <v>72600000</v>
      </c>
      <c r="Y234" s="1">
        <v>95.65</v>
      </c>
      <c r="Z234" s="1">
        <v>72600000</v>
      </c>
      <c r="AA234" s="1">
        <v>95.65</v>
      </c>
      <c r="AB234" s="1">
        <v>3300000</v>
      </c>
      <c r="AC234" s="1">
        <v>72600000</v>
      </c>
    </row>
    <row r="235" spans="1:29" hidden="1" x14ac:dyDescent="0.35">
      <c r="A235">
        <v>2023</v>
      </c>
      <c r="B235">
        <v>100</v>
      </c>
      <c r="C235" t="str">
        <f t="shared" si="19"/>
        <v>3 SECRETARIA DE HACIENDA PUBLICA</v>
      </c>
      <c r="D235" t="str">
        <f>"03"</f>
        <v>03</v>
      </c>
      <c r="E235" t="s">
        <v>170</v>
      </c>
      <c r="F235" t="s">
        <v>190</v>
      </c>
      <c r="G235" s="2">
        <f t="shared" si="20"/>
        <v>2021130010282</v>
      </c>
      <c r="H235" t="str">
        <f>"001"</f>
        <v>001</v>
      </c>
      <c r="I235" t="s">
        <v>49</v>
      </c>
      <c r="J235" t="s">
        <v>26</v>
      </c>
      <c r="K235" t="s">
        <v>27</v>
      </c>
      <c r="L235" t="str">
        <f>+VLOOKUP(G235,Hoja2!$A:$B,2,FALSE)</f>
        <v xml:space="preserve">FORTALECIMIENTO DE LAS ESTRATEGIAS DE INCLUSION PRODUCTIVA PARA POBLACION NEGRA, AFROCOLOMBIANA, RAIZAL Y PALENQUERA EN EL DISTRITO DE CARTAGENA </v>
      </c>
      <c r="M235" t="str">
        <f t="shared" si="21"/>
        <v xml:space="preserve">2021130010282 FORTALECIMIENTO DE LAS ESTRATEGIAS DE INCLUSION PRODUCTIVA PARA POBLACION NEGRA, AFROCOLOMBIANA, RAIZAL Y PALENQUERA EN EL DISTRITO DE CARTAGENA </v>
      </c>
      <c r="N235" t="str">
        <f>+VLOOKUP(G235,Hoja1!$D:$G,2,FALSE)</f>
        <v>11. EJE TRANSVERSAL: CARTAGENA CON ATENCION Y GARANTIA DE DERECHOS A POBLACION DIFERENCIAL.</v>
      </c>
      <c r="O235" t="str">
        <f>+VLOOKUP(G235,Hoja1!$D:$G,3,FALSE)</f>
        <v>11.1 LÍNEA ESTRATÉGICA PARA LA EQUIDAD E INCLUSIÓN DE LOS NEGROS, AFROS, PALENQUEROS E INDÍGENA.</v>
      </c>
      <c r="P235" t="str">
        <f>+VLOOKUP(G235,Hoja1!$D:$G,4,FALSE)</f>
        <v>11.1.2 FORTALECIMIENTO E INCLUSIÓN PRODUCTIVA PARA POBLACIÓN NEGRA, AFROCOLOMBIANA, RAIZAL Y PALENQUERA EN EL DISTRITO DE CARTAGENA</v>
      </c>
      <c r="Q235" t="str">
        <f t="shared" si="17"/>
        <v>06</v>
      </c>
      <c r="R235" t="str">
        <f t="shared" si="18"/>
        <v>00</v>
      </c>
      <c r="S235" s="1">
        <v>323629200</v>
      </c>
      <c r="T235" s="1">
        <v>426145856</v>
      </c>
      <c r="U235" s="1">
        <v>749775056</v>
      </c>
      <c r="V235" s="1">
        <v>500929000</v>
      </c>
      <c r="W235" s="1">
        <v>248846056</v>
      </c>
      <c r="X235" s="1">
        <v>500929000</v>
      </c>
      <c r="Y235" s="1">
        <v>66.81</v>
      </c>
      <c r="Z235" s="1">
        <v>320982536</v>
      </c>
      <c r="AA235" s="1">
        <v>42.81</v>
      </c>
      <c r="AB235" s="1">
        <v>248846056</v>
      </c>
      <c r="AC235" s="1">
        <v>320982536</v>
      </c>
    </row>
    <row r="236" spans="1:29" hidden="1" x14ac:dyDescent="0.35">
      <c r="A236">
        <v>2023</v>
      </c>
      <c r="B236">
        <v>100</v>
      </c>
      <c r="C236" t="str">
        <f t="shared" si="19"/>
        <v>10 DEPARTAMENTO ADMINISTRATIVO DE SALUD</v>
      </c>
      <c r="D236" t="str">
        <f>"10"</f>
        <v>10</v>
      </c>
      <c r="E236" t="s">
        <v>535</v>
      </c>
      <c r="F236" t="s">
        <v>585</v>
      </c>
      <c r="G236" s="2">
        <f t="shared" si="20"/>
        <v>2020130010173</v>
      </c>
      <c r="H236" t="str">
        <f>"170"</f>
        <v>170</v>
      </c>
      <c r="I236" t="s">
        <v>570</v>
      </c>
      <c r="J236" t="s">
        <v>26</v>
      </c>
      <c r="K236" t="s">
        <v>27</v>
      </c>
      <c r="L236" t="str">
        <f>+VLOOKUP(G236,Hoja2!$A:$B,2,FALSE)</f>
        <v>PREVENCION , MANEJO Y CONTROL DE LA INFECCION RESPIRATORIA AGUDA EN NI?OS Y NI?AS MENORES DE CINCO A?OS EN  CARTAGENA DE INDIAS</v>
      </c>
      <c r="M236" t="str">
        <f t="shared" si="21"/>
        <v>2020130010173 PREVENCION , MANEJO Y CONTROL DE LA INFECCION RESPIRATORIA AGUDA EN NI?OS Y NI?AS MENORES DE CINCO A?OS EN  CARTAGENA DE INDIAS</v>
      </c>
      <c r="N236" t="str">
        <f>+VLOOKUP(G236,Hoja1!$D:$G,2,FALSE)</f>
        <v>08. PILAR CARTAGENA INCLUYENTE</v>
      </c>
      <c r="O236" t="str">
        <f>+VLOOKUP(G236,Hoja1!$D:$G,3,FALSE)</f>
        <v>8.3 LÍNEA ESTRATÉGICA SALUD PARA TODOS</v>
      </c>
      <c r="P236" t="str">
        <f>+VLOOKUP(G236,Hoja1!$D:$G,4,FALSE)</f>
        <v>8.3.8 VIDA SALUDABLE Y ENFERMEDADES TRANSMISIBLES</v>
      </c>
      <c r="Q236" t="str">
        <f t="shared" si="17"/>
        <v>06</v>
      </c>
      <c r="R236" t="str">
        <f t="shared" si="18"/>
        <v>00</v>
      </c>
      <c r="S236" s="1">
        <v>321464000</v>
      </c>
      <c r="T236" s="1">
        <v>0</v>
      </c>
      <c r="U236" s="1">
        <v>321464000</v>
      </c>
      <c r="V236" s="1">
        <v>321464000</v>
      </c>
      <c r="W236" s="1">
        <v>0</v>
      </c>
      <c r="X236" s="1">
        <v>320302666</v>
      </c>
      <c r="Y236" s="1">
        <v>99.64</v>
      </c>
      <c r="Z236" s="1">
        <v>282109066</v>
      </c>
      <c r="AA236" s="1">
        <v>87.76</v>
      </c>
      <c r="AB236" s="1">
        <v>1161334</v>
      </c>
      <c r="AC236" s="1">
        <v>224818666</v>
      </c>
    </row>
    <row r="237" spans="1:29" hidden="1" x14ac:dyDescent="0.35">
      <c r="A237">
        <v>2023</v>
      </c>
      <c r="B237">
        <v>100</v>
      </c>
      <c r="C237" t="str">
        <f t="shared" si="19"/>
        <v>17 INSTITUTO DE PATRIMONIO Y CULTURA DE CARTAGENA DE INDIAS</v>
      </c>
      <c r="D237" t="str">
        <f>"17"</f>
        <v>17</v>
      </c>
      <c r="E237" t="s">
        <v>745</v>
      </c>
      <c r="F237" t="s">
        <v>767</v>
      </c>
      <c r="G237" s="2">
        <f t="shared" si="20"/>
        <v>2020130010213</v>
      </c>
      <c r="H237" t="str">
        <f>"057"</f>
        <v>057</v>
      </c>
      <c r="I237" t="s">
        <v>750</v>
      </c>
      <c r="J237" t="s">
        <v>26</v>
      </c>
      <c r="K237" t="s">
        <v>27</v>
      </c>
      <c r="L237" t="str">
        <f>+VLOOKUP(G237,Hoja2!$A:$B,2,FALSE)</f>
        <v>FORTALECIMIENTO A LA APROPIACION SOCIAL Y DIVULGACION DEL PATRIMONIO MATERIAL EN EL DISTRITO DE  CARTAGENA DE INDIAS</v>
      </c>
      <c r="M237" t="str">
        <f t="shared" si="21"/>
        <v>2020130010213 FORTALECIMIENTO A LA APROPIACION SOCIAL Y DIVULGACION DEL PATRIMONIO MATERIAL EN EL DISTRITO DE  CARTAGENA DE INDIAS</v>
      </c>
      <c r="N237" t="str">
        <f>+VLOOKUP(G237,Hoja1!$D:$G,2,FALSE)</f>
        <v>08. PILAR CARTAGENA INCLUYENTE</v>
      </c>
      <c r="O237" t="str">
        <f>+VLOOKUP(G237,Hoja1!$D:$G,3,FALSE)</f>
        <v>8.5 LÍNEA ESTRATÉGICA ARTES, CULTURA Y PATRIMONIO PARA UNA CARTAGENA INCLUYENTE</v>
      </c>
      <c r="P237" t="str">
        <f>+VLOOKUP(G237,Hoja1!$D:$G,4,FALSE)</f>
        <v xml:space="preserve">8.5.4 PROGRAMA: VALORACION, CIUDADO Y APROPIACION SOCIAL DEL PATRIMONIO MATERIAL </v>
      </c>
      <c r="Q237" t="str">
        <f t="shared" si="17"/>
        <v>06</v>
      </c>
      <c r="R237" t="str">
        <f t="shared" si="18"/>
        <v>00</v>
      </c>
      <c r="S237" s="1">
        <v>321190375.55000001</v>
      </c>
      <c r="T237" s="1">
        <v>0</v>
      </c>
      <c r="U237" s="1">
        <v>321190375.55000001</v>
      </c>
      <c r="V237" s="1">
        <v>321190375.55000001</v>
      </c>
      <c r="W237" s="1">
        <v>0</v>
      </c>
      <c r="X237" s="1">
        <v>321190375.55000001</v>
      </c>
      <c r="Y237" s="1">
        <v>100</v>
      </c>
      <c r="Z237" s="1">
        <v>321190375.55000001</v>
      </c>
      <c r="AA237" s="1">
        <v>100</v>
      </c>
      <c r="AB237" s="1">
        <v>0</v>
      </c>
      <c r="AC237" s="1">
        <v>321190375.55000001</v>
      </c>
    </row>
    <row r="238" spans="1:29" hidden="1" x14ac:dyDescent="0.35">
      <c r="A238">
        <v>2023</v>
      </c>
      <c r="B238">
        <v>100</v>
      </c>
      <c r="C238" t="str">
        <f t="shared" si="19"/>
        <v>9 SECRETARIA DE PLANEACION</v>
      </c>
      <c r="D238" t="str">
        <f>"09"</f>
        <v>09</v>
      </c>
      <c r="E238" t="s">
        <v>498</v>
      </c>
      <c r="F238" t="s">
        <v>499</v>
      </c>
      <c r="G238" s="2">
        <f t="shared" si="20"/>
        <v>2021130010181</v>
      </c>
      <c r="H238" t="str">
        <f>"001"</f>
        <v>001</v>
      </c>
      <c r="I238" t="s">
        <v>49</v>
      </c>
      <c r="J238" t="s">
        <v>26</v>
      </c>
      <c r="K238" t="s">
        <v>27</v>
      </c>
      <c r="L238" t="str">
        <f>+VLOOKUP(G238,Hoja2!$A:$B,2,FALSE)</f>
        <v>ASISTENCIA TECNICA AL PROYECTO DE ELABORACION DE ESTUDIOS Y DISE?OS AJUSTADOS DE LA VIA PERIMETRAL EN EL MARCO DEL PROGRAMA ORDENACION TERRITORIAL Y RECUPERACION SOCIAL AMBIENTAL Y URBANA CIENAGA DE LA VIRGEN DISTRITO DE CARTAGENA DE INDIAS</v>
      </c>
      <c r="M238" t="str">
        <f t="shared" si="21"/>
        <v>2021130010181 ASISTENCIA TECNICA AL PROYECTO DE ELABORACION DE ESTUDIOS Y DISE?OS AJUSTADOS DE LA VIA PERIMETRAL EN EL MARCO DEL PROGRAMA ORDENACION TERRITORIAL Y RECUPERACION SOCIAL AMBIENTAL Y URBANA CIENAGA DE LA VIRGEN DISTRITO DE CARTAGENA DE INDIAS</v>
      </c>
      <c r="N238" t="str">
        <f>+VLOOKUP(G238,Hoja1!$D:$G,2,FALSE)</f>
        <v>07. PILAR CARTAGENA RESILIENTE</v>
      </c>
      <c r="O238" t="str">
        <f>+VLOOKUP(G238,Hoja1!$D:$G,3,FALSE)</f>
        <v>7.7 LÍNEA ESTRATÉGICA INSTRUMENTOS DE ORDENAMIENTO TERRITORIAL.</v>
      </c>
      <c r="P238" t="str">
        <f>+VLOOKUP(G238,Hoja1!$D:$G,4,FALSE)</f>
        <v>7.7.3 ORDENACIÓN TERRITORIAL Y  RECUPERACIÓN SOCIAL, AMBIENTAL Y URBANA DE LA CIÉNAGA DE LA VIRGEN.</v>
      </c>
      <c r="Q238" t="str">
        <f t="shared" si="17"/>
        <v>06</v>
      </c>
      <c r="R238" t="str">
        <f t="shared" si="18"/>
        <v>00</v>
      </c>
      <c r="S238" s="1">
        <v>320100000</v>
      </c>
      <c r="T238" s="1">
        <v>0</v>
      </c>
      <c r="U238" s="1">
        <v>320100000</v>
      </c>
      <c r="V238" s="1">
        <v>212486667</v>
      </c>
      <c r="W238" s="1">
        <v>107613333</v>
      </c>
      <c r="X238" s="1">
        <v>212486667</v>
      </c>
      <c r="Y238" s="1">
        <v>66.38</v>
      </c>
      <c r="Z238" s="1">
        <v>212486667</v>
      </c>
      <c r="AA238" s="1">
        <v>66.38</v>
      </c>
      <c r="AB238" s="1">
        <v>107613333</v>
      </c>
      <c r="AC238" s="1">
        <v>204486667</v>
      </c>
    </row>
    <row r="239" spans="1:29" hidden="1" x14ac:dyDescent="0.35">
      <c r="A239">
        <v>2023</v>
      </c>
      <c r="B239">
        <v>100</v>
      </c>
      <c r="C239" t="str">
        <f t="shared" si="19"/>
        <v>8 SECRETARIA DE PARTICIPACION Y DESARROLLO SOCIAL</v>
      </c>
      <c r="D239" t="str">
        <f>"08"</f>
        <v>08</v>
      </c>
      <c r="E239" t="s">
        <v>420</v>
      </c>
      <c r="F239" t="s">
        <v>451</v>
      </c>
      <c r="G239" s="2">
        <f t="shared" si="20"/>
        <v>2021130010209</v>
      </c>
      <c r="H239" t="str">
        <f>"001"</f>
        <v>001</v>
      </c>
      <c r="I239" t="s">
        <v>49</v>
      </c>
      <c r="J239" t="s">
        <v>26</v>
      </c>
      <c r="K239" t="s">
        <v>27</v>
      </c>
      <c r="L239" t="str">
        <f>+VLOOKUP(G239,Hoja2!$A:$B,2,FALSE)</f>
        <v>ASISTENCIA EN LA GESTION SOCIAL INTEGRAL Y ARTICULADORA POR LA PROTECCION DE LAS PERSONAS CON DISCAPACIDAD Y/O SU FAMILIA O CUIDADOR-0 CARTAGENA DE INDIAS</v>
      </c>
      <c r="M239" t="str">
        <f t="shared" si="21"/>
        <v>2021130010209 ASISTENCIA EN LA GESTION SOCIAL INTEGRAL Y ARTICULADORA POR LA PROTECCION DE LAS PERSONAS CON DISCAPACIDAD Y/O SU FAMILIA O CUIDADOR-0 CARTAGENA DE INDIAS</v>
      </c>
      <c r="N239" t="str">
        <f>+VLOOKUP(G239,Hoja1!$D:$G,2,FALSE)</f>
        <v>11. EJE TRANSVERSAL: CARTAGENA CON ATENCION Y GARANTIA DE DERECHOS A POBLACION DIFERENCIAL.</v>
      </c>
      <c r="O239" t="str">
        <f>+VLOOKUP(G239,Hoja1!$D:$G,3,FALSE)</f>
        <v>11.6 LÍNEA ESTRATÉGICA: TODOS POR LA PROTECCIÓN SOCIAL DE LAS PERSONAS CON DISCAPACIDAD: “RECONOCIDAS, EMPODERADAS Y RESPETADAS”.</v>
      </c>
      <c r="P239" t="str">
        <f>+VLOOKUP(G239,Hoja1!$D:$G,4,FALSE)</f>
        <v>11.6.1 PROGRAMA: GESTIÓN SOCIAL INTEGRAL Y ARTICULADORA POR LA PROTECCIÓN DE LAS PERSONAS CON DISCAPACIDAD Y/O SU FAMILIA O CUIDADOR.</v>
      </c>
      <c r="Q239" t="str">
        <f t="shared" si="17"/>
        <v>06</v>
      </c>
      <c r="R239" t="str">
        <f t="shared" si="18"/>
        <v>00</v>
      </c>
      <c r="S239" s="1">
        <v>320000000</v>
      </c>
      <c r="T239" s="1">
        <v>-69735529</v>
      </c>
      <c r="U239" s="1">
        <v>250264471</v>
      </c>
      <c r="V239" s="1">
        <v>250248161</v>
      </c>
      <c r="W239" s="1">
        <v>16310</v>
      </c>
      <c r="X239" s="1">
        <v>236123227.59999999</v>
      </c>
      <c r="Y239" s="1">
        <v>94.35</v>
      </c>
      <c r="Z239" s="1">
        <v>236123226.46000001</v>
      </c>
      <c r="AA239" s="1">
        <v>94.35</v>
      </c>
      <c r="AB239" s="1">
        <v>14141243.4</v>
      </c>
      <c r="AC239" s="1">
        <v>195581137</v>
      </c>
    </row>
    <row r="240" spans="1:29" hidden="1" x14ac:dyDescent="0.35">
      <c r="A240">
        <v>2023</v>
      </c>
      <c r="B240">
        <v>100</v>
      </c>
      <c r="C240" t="str">
        <f t="shared" si="19"/>
        <v>12 DEPARTAMENTO ADMINISTRATIVO DE TRANSITO Y TRANSPORTE</v>
      </c>
      <c r="D240" t="str">
        <f>"12"</f>
        <v>12</v>
      </c>
      <c r="E240" t="s">
        <v>644</v>
      </c>
      <c r="F240" t="s">
        <v>648</v>
      </c>
      <c r="G240" s="2">
        <f t="shared" si="20"/>
        <v>2021130010248</v>
      </c>
      <c r="H240" t="str">
        <f>"168"</f>
        <v>168</v>
      </c>
      <c r="I240" t="s">
        <v>661</v>
      </c>
      <c r="J240" t="s">
        <v>26</v>
      </c>
      <c r="K240" t="s">
        <v>27</v>
      </c>
      <c r="L240" t="str">
        <f>+VLOOKUP(G240,Hoja2!$A:$B,2,FALSE)</f>
        <v>IMPLEMENTACION DE REINGENIERIA INSTITUCIONAL Y FORTALECIMIENTO FINANCIERO DEL DEPARTAMENTO ADMINISTRATIVO DE TRANSITO Y TRANSPORTE DE   CARTAGENA DE INDIAS</v>
      </c>
      <c r="M240" t="str">
        <f t="shared" si="21"/>
        <v>2021130010248 IMPLEMENTACION DE REINGENIERIA INSTITUCIONAL Y FORTALECIMIENTO FINANCIERO DEL DEPARTAMENTO ADMINISTRATIVO DE TRANSITO Y TRANSPORTE DE   CARTAGENA DE INDIAS</v>
      </c>
      <c r="N240" t="str">
        <f>+VLOOKUP(G240,Hoja1!$D:$G,2,FALSE)</f>
        <v>07. PILAR CARTAGENA RESILIENTE</v>
      </c>
      <c r="O240" t="str">
        <f>+VLOOKUP(G240,Hoja1!$D:$G,3,FALSE)</f>
        <v>7.2 LÍNEA ESTRATÉGICA ESPACIO PÚBLICO, MOVILIDAD Y TRANSPORTE RESILIENTE</v>
      </c>
      <c r="P240" t="str">
        <f>+VLOOKUP(G240,Hoja1!$D:$G,4,FALSE)</f>
        <v>7.2.7 FORTALECIMIENTO DE LA CAPACIDAD DE RESPUESTA DEL DEPARTAMENTO ADMINISTRATIVO DE TRÁNSITO Y TRANSPORTE</v>
      </c>
      <c r="Q240" t="str">
        <f t="shared" si="17"/>
        <v>06</v>
      </c>
      <c r="R240" t="str">
        <f t="shared" si="18"/>
        <v>00</v>
      </c>
      <c r="S240" s="1">
        <v>319000000</v>
      </c>
      <c r="T240" s="1">
        <v>0</v>
      </c>
      <c r="U240" s="1">
        <v>319000000</v>
      </c>
      <c r="V240" s="1">
        <v>289736685.31999999</v>
      </c>
      <c r="W240" s="1">
        <v>29263314.68</v>
      </c>
      <c r="X240" s="1">
        <v>279779884.89999998</v>
      </c>
      <c r="Y240" s="1">
        <v>87.71</v>
      </c>
      <c r="Z240" s="1">
        <v>132052240</v>
      </c>
      <c r="AA240" s="1">
        <v>41.4</v>
      </c>
      <c r="AB240" s="1">
        <v>39220115.100000001</v>
      </c>
      <c r="AC240" s="1">
        <v>42007500</v>
      </c>
    </row>
    <row r="241" spans="1:29" x14ac:dyDescent="0.35">
      <c r="A241">
        <v>2023</v>
      </c>
      <c r="B241">
        <v>100</v>
      </c>
      <c r="C241" t="str">
        <f t="shared" si="19"/>
        <v>7 SECRETARIA DE EDUCACION</v>
      </c>
      <c r="D241" t="str">
        <f>"07"</f>
        <v>07</v>
      </c>
      <c r="E241" t="s">
        <v>347</v>
      </c>
      <c r="F241" t="s">
        <v>386</v>
      </c>
      <c r="G241" s="2">
        <f t="shared" si="20"/>
        <v>2020130010270</v>
      </c>
      <c r="H241" t="str">
        <f t="shared" ref="H241:H249" si="23">"001"</f>
        <v>001</v>
      </c>
      <c r="I241" t="s">
        <v>49</v>
      </c>
      <c r="J241" t="s">
        <v>26</v>
      </c>
      <c r="K241" t="s">
        <v>27</v>
      </c>
      <c r="L241" t="str">
        <f>+VLOOKUP(G241,Hoja2!$A:$B,2,FALSE)</f>
        <v>IMPLEMENTACION DE LA ESTRATEGIA DESCUBRIENDO EL MUNDO: UNA ESCUELA QUE ACOGE LA PRIMERA INFANCIA EN EL MARCO DEL PROGRAMA SABIDURIA DE LA PRIMERA INFANCIA EN  CARTAGENA DE INDIAS</v>
      </c>
      <c r="M241" t="str">
        <f t="shared" si="21"/>
        <v>2020130010270 IMPLEMENTACION DE LA ESTRATEGIA DESCUBRIENDO EL MUNDO: UNA ESCUELA QUE ACOGE LA PRIMERA INFANCIA EN EL MARCO DEL PROGRAMA SABIDURIA DE LA PRIMERA INFANCIA EN  CARTAGENA DE INDIAS</v>
      </c>
      <c r="N241" t="str">
        <f>+VLOOKUP(G241,Hoja1!$D:$G,2,FALSE)</f>
        <v>08. PILAR CARTAGENA INCLUYENTE</v>
      </c>
      <c r="O241" t="str">
        <f>+VLOOKUP(G241,Hoja1!$D:$G,3,FALSE)</f>
        <v>8.2 LÍNEA ESTRATEGICA DE EDUCACION: CULTURA DE LA FORMACION "CON LA EDUCACION PARA TODOS Y TODAS SALVAMOS JUNTOS A CARTAGENA"</v>
      </c>
      <c r="P241" t="str">
        <f>+VLOOKUP(G241,Hoja1!$D:$G,4,FALSE)</f>
        <v>8.2.2 PROGRAMA: SABIDURÍA DE LA PRIMERA INFANCIA “GRANDES BANDERAS, GESTO E IDEAS PARA CAMBIAR EL PLANETA”</v>
      </c>
      <c r="Q241" t="str">
        <f t="shared" si="17"/>
        <v>06</v>
      </c>
      <c r="R241" t="str">
        <f t="shared" si="18"/>
        <v>00</v>
      </c>
      <c r="S241" s="1">
        <v>315511202</v>
      </c>
      <c r="T241" s="1">
        <v>19795609</v>
      </c>
      <c r="U241" s="1">
        <v>335306811</v>
      </c>
      <c r="V241" s="1">
        <v>331551263.37</v>
      </c>
      <c r="W241" s="1">
        <v>3755547.63</v>
      </c>
      <c r="X241" s="1">
        <v>331551263.37</v>
      </c>
      <c r="Y241" s="1">
        <v>98.88</v>
      </c>
      <c r="Z241" s="1">
        <v>331551263.37</v>
      </c>
      <c r="AA241" s="1">
        <v>98.88</v>
      </c>
      <c r="AB241" s="1">
        <v>3755547.63</v>
      </c>
      <c r="AC241" s="1">
        <v>331551263.37</v>
      </c>
    </row>
    <row r="242" spans="1:29" hidden="1" x14ac:dyDescent="0.35">
      <c r="A242">
        <v>2023</v>
      </c>
      <c r="B242">
        <v>100</v>
      </c>
      <c r="C242" t="str">
        <f t="shared" si="19"/>
        <v>8 SECRETARIA DE PARTICIPACION Y DESARROLLO SOCIAL</v>
      </c>
      <c r="D242" t="str">
        <f>"08"</f>
        <v>08</v>
      </c>
      <c r="E242" t="s">
        <v>420</v>
      </c>
      <c r="F242" t="s">
        <v>457</v>
      </c>
      <c r="G242" s="2">
        <f t="shared" si="20"/>
        <v>2021130010185</v>
      </c>
      <c r="H242" t="str">
        <f t="shared" si="23"/>
        <v>001</v>
      </c>
      <c r="I242" t="s">
        <v>49</v>
      </c>
      <c r="J242" t="s">
        <v>26</v>
      </c>
      <c r="K242" t="s">
        <v>27</v>
      </c>
      <c r="L242" t="str">
        <f>+VLOOKUP(G242,Hoja2!$A:$B,2,FALSE)</f>
        <v>IMPLEMENTACION PROYECTO DE ATENCION Y PROTECCION ANIMAL - VEHICULOS DE TRACCION ANIMAL CARTAGENA DE INDIAS</v>
      </c>
      <c r="M242" t="str">
        <f t="shared" si="21"/>
        <v>2021130010185 IMPLEMENTACION PROYECTO DE ATENCION Y PROTECCION ANIMAL - VEHICULOS DE TRACCION ANIMAL CARTAGENA DE INDIAS</v>
      </c>
      <c r="N242" t="str">
        <f>+VLOOKUP(G242,Hoja1!$D:$G,2,FALSE)</f>
        <v>07. PILAR CARTAGENA RESILIENTE</v>
      </c>
      <c r="O242" t="str">
        <f>+VLOOKUP(G242,Hoja1!$D:$G,3,FALSE)</f>
        <v>7.1 LÍNEA ESTRATÉGICA: “SALVEMOS JUNTOS NUESTRO PATRIMONIO NATURAL”</v>
      </c>
      <c r="P242" t="str">
        <f>+VLOOKUP(G242,Hoja1!$D:$G,4,FALSE)</f>
        <v>7.1.8 BIENESTAR Y PROTECCIÓN ANIMAL</v>
      </c>
      <c r="Q242" t="str">
        <f t="shared" si="17"/>
        <v>06</v>
      </c>
      <c r="R242" t="str">
        <f t="shared" si="18"/>
        <v>00</v>
      </c>
      <c r="S242" s="1">
        <v>314147132</v>
      </c>
      <c r="T242" s="1">
        <v>0</v>
      </c>
      <c r="U242" s="1">
        <v>314147132</v>
      </c>
      <c r="V242" s="1">
        <v>314147000</v>
      </c>
      <c r="W242" s="1">
        <v>132</v>
      </c>
      <c r="X242" s="1">
        <v>313227000</v>
      </c>
      <c r="Y242" s="1">
        <v>99.71</v>
      </c>
      <c r="Z242" s="1">
        <v>300202300</v>
      </c>
      <c r="AA242" s="1">
        <v>95.56</v>
      </c>
      <c r="AB242" s="1">
        <v>920132</v>
      </c>
      <c r="AC242" s="1">
        <v>235078800</v>
      </c>
    </row>
    <row r="243" spans="1:29" hidden="1" x14ac:dyDescent="0.35">
      <c r="A243">
        <v>2023</v>
      </c>
      <c r="B243">
        <v>100</v>
      </c>
      <c r="C243" t="str">
        <f t="shared" si="19"/>
        <v>1 DESPACHO DEL ALCALDE</v>
      </c>
      <c r="D243" t="str">
        <f>"01"</f>
        <v>01</v>
      </c>
      <c r="E243" t="s">
        <v>23</v>
      </c>
      <c r="F243" t="s">
        <v>63</v>
      </c>
      <c r="G243" s="2">
        <f t="shared" si="20"/>
        <v>2021130010158</v>
      </c>
      <c r="H243" t="str">
        <f t="shared" si="23"/>
        <v>001</v>
      </c>
      <c r="I243" t="s">
        <v>49</v>
      </c>
      <c r="J243" t="s">
        <v>26</v>
      </c>
      <c r="K243" t="s">
        <v>27</v>
      </c>
      <c r="L243" t="str">
        <f>+VLOOKUP(G243,Hoja2!$A:$B,2,FALSE)</f>
        <v>APOYO IDENTIFICACION PARA LA SUPERACION DE LA POBREZA Y DESIGUALDAD</v>
      </c>
      <c r="M243" t="str">
        <f t="shared" si="21"/>
        <v>2021130010158 APOYO IDENTIFICACION PARA LA SUPERACION DE LA POBREZA Y DESIGUALDAD</v>
      </c>
      <c r="N243" t="str">
        <f>+VLOOKUP(G243,Hoja1!$D:$G,2,FALSE)</f>
        <v>08. PILAR CARTAGENA INCLUYENTE</v>
      </c>
      <c r="O243" t="str">
        <f>+VLOOKUP(G243,Hoja1!$D:$G,3,FALSE)</f>
        <v>8.1 LÍNEA ESTRATÉGICA: SUPERACIÓN DE LA POBREZA Y DESIGUALDAD.</v>
      </c>
      <c r="P243" t="str">
        <f>+VLOOKUP(G243,Hoja1!$D:$G,4,FALSE)</f>
        <v>8.1.1 PROGRAMA: IDENTIFICACIÓN PARA LA SUPERACION DE LA POBREZA EXTREMA Y DESIGUALDAD</v>
      </c>
      <c r="Q243" t="str">
        <f t="shared" si="17"/>
        <v>06</v>
      </c>
      <c r="R243" t="str">
        <f t="shared" si="18"/>
        <v>00</v>
      </c>
      <c r="S243" s="1">
        <v>300000000</v>
      </c>
      <c r="T243" s="1">
        <v>0</v>
      </c>
      <c r="U243" s="1">
        <v>300000000</v>
      </c>
      <c r="V243" s="1">
        <v>299998452</v>
      </c>
      <c r="W243" s="1">
        <v>1548</v>
      </c>
      <c r="X243" s="1">
        <v>191134777.44999999</v>
      </c>
      <c r="Y243" s="1">
        <v>63.71</v>
      </c>
      <c r="Z243" s="1">
        <v>191134777.44999999</v>
      </c>
      <c r="AA243" s="1">
        <v>63.71</v>
      </c>
      <c r="AB243" s="1">
        <v>108865222.55</v>
      </c>
      <c r="AC243" s="1">
        <v>191134777.44999999</v>
      </c>
    </row>
    <row r="244" spans="1:29" hidden="1" x14ac:dyDescent="0.35">
      <c r="A244">
        <v>2023</v>
      </c>
      <c r="B244">
        <v>100</v>
      </c>
      <c r="C244" t="str">
        <f t="shared" si="19"/>
        <v>2 SECRETARIA DEL INTERIOR Y CONVIVENCIA CIUDADANAL</v>
      </c>
      <c r="D244" t="str">
        <f>"02"</f>
        <v>02</v>
      </c>
      <c r="E244" t="s">
        <v>110</v>
      </c>
      <c r="F244" t="s">
        <v>113</v>
      </c>
      <c r="G244" s="2">
        <f t="shared" si="20"/>
        <v>2021130010142</v>
      </c>
      <c r="H244" t="str">
        <f t="shared" si="23"/>
        <v>001</v>
      </c>
      <c r="I244" t="s">
        <v>49</v>
      </c>
      <c r="J244" t="s">
        <v>26</v>
      </c>
      <c r="K244" t="s">
        <v>27</v>
      </c>
      <c r="L244" t="str">
        <f>+VLOOKUP(G244,Hoja2!$A:$B,2,FALSE)</f>
        <v>FORTALECIMIENTO DEL CUERPO DE BOMBEROS DEL DISTRITO DE   CARTAGENA DE INDIAS</v>
      </c>
      <c r="M244" t="str">
        <f t="shared" si="21"/>
        <v>2021130010142 FORTALECIMIENTO DEL CUERPO DE BOMBEROS DEL DISTRITO DE   CARTAGENA DE INDIAS</v>
      </c>
      <c r="N244" t="str">
        <f>+VLOOKUP(G244,Hoja1!$D:$G,2,FALSE)</f>
        <v>07. PILAR CARTAGENA RESILIENTE</v>
      </c>
      <c r="O244" t="str">
        <f>+VLOOKUP(G244,Hoja1!$D:$G,3,FALSE)</f>
        <v>7.4 LÍNEA ESTRATÉGICA GESTIÓN DEL RIESGO</v>
      </c>
      <c r="P244" t="str">
        <f>+VLOOKUP(G244,Hoja1!$D:$G,4,FALSE)</f>
        <v>7.4.4 FORTALECIMIENTO CUERPO DE BOMBEROS</v>
      </c>
      <c r="Q244" t="str">
        <f t="shared" si="17"/>
        <v>06</v>
      </c>
      <c r="R244" t="str">
        <f t="shared" si="18"/>
        <v>00</v>
      </c>
      <c r="S244" s="1">
        <v>300000000</v>
      </c>
      <c r="T244" s="1">
        <v>284217110</v>
      </c>
      <c r="U244" s="1">
        <v>584217110</v>
      </c>
      <c r="V244" s="1">
        <v>584217110</v>
      </c>
      <c r="W244" s="1">
        <v>0</v>
      </c>
      <c r="X244" s="1">
        <v>580666991</v>
      </c>
      <c r="Y244" s="1">
        <v>99.39</v>
      </c>
      <c r="Z244" s="1">
        <v>492921942.35000002</v>
      </c>
      <c r="AA244" s="1">
        <v>84.37</v>
      </c>
      <c r="AB244" s="1">
        <v>3550119</v>
      </c>
      <c r="AC244" s="1">
        <v>492921942.35000002</v>
      </c>
    </row>
    <row r="245" spans="1:29" hidden="1" x14ac:dyDescent="0.35">
      <c r="A245">
        <v>2023</v>
      </c>
      <c r="B245">
        <v>100</v>
      </c>
      <c r="C245" t="str">
        <f t="shared" si="19"/>
        <v>5 SECRETARIA GENERAL</v>
      </c>
      <c r="D245" t="str">
        <f>"05"</f>
        <v>05</v>
      </c>
      <c r="E245" t="s">
        <v>245</v>
      </c>
      <c r="F245" t="s">
        <v>290</v>
      </c>
      <c r="G245" s="2">
        <f t="shared" si="20"/>
        <v>2021130010284</v>
      </c>
      <c r="H245" t="str">
        <f t="shared" si="23"/>
        <v>001</v>
      </c>
      <c r="I245" t="s">
        <v>49</v>
      </c>
      <c r="J245" t="s">
        <v>26</v>
      </c>
      <c r="K245" t="s">
        <v>27</v>
      </c>
      <c r="L245" t="str">
        <f>+VLOOKUP(G245,Hoja2!$A:$B,2,FALSE)</f>
        <v>INVENTARIO ?SANEAMIENTO INTEGRAL DEL PATRIMONIO INMOBILIARIO DEL DISTRITO DE CARTAGENA?, CARTAGENA DE INDIAS</v>
      </c>
      <c r="M245" t="str">
        <f t="shared" si="21"/>
        <v>2021130010284 INVENTARIO ?SANEAMIENTO INTEGRAL DEL PATRIMONIO INMOBILIARIO DEL DISTRITO DE CARTAGENA?, CARTAGENA DE INDIAS</v>
      </c>
      <c r="N245" t="str">
        <f>+VLOOKUP(G245,Hoja1!$D:$G,2,FALSE)</f>
        <v>10. PILAR: CARTAGENA TRANSPARENTE</v>
      </c>
      <c r="O245" t="str">
        <f>+VLOOKUP(G245,Hoja1!$D:$G,3,FALSE)</f>
        <v>10.2 LÍNEA ESTRATÉGICA: CARTAGENA INTELIGENTE CON TODOS Y PARA TODOS</v>
      </c>
      <c r="P245" t="str">
        <f>+VLOOKUP(G245,Hoja1!$D:$G,4,FALSE)</f>
        <v xml:space="preserve">10.2.4 PROGRAMA: ORGANIZACIÓN Y RECUPERACIÓN DEL PATRIMONIO PÚBLICO DE CARTAGENA </v>
      </c>
      <c r="Q245" t="str">
        <f t="shared" si="17"/>
        <v>06</v>
      </c>
      <c r="R245" t="str">
        <f t="shared" si="18"/>
        <v>00</v>
      </c>
      <c r="S245" s="1">
        <v>300000000</v>
      </c>
      <c r="T245" s="1">
        <v>0</v>
      </c>
      <c r="U245" s="1">
        <v>300000000</v>
      </c>
      <c r="V245" s="1">
        <v>300000000</v>
      </c>
      <c r="W245" s="1">
        <v>0</v>
      </c>
      <c r="X245" s="1">
        <v>288406666</v>
      </c>
      <c r="Y245" s="1">
        <v>96.14</v>
      </c>
      <c r="Z245" s="1">
        <v>285800000</v>
      </c>
      <c r="AA245" s="1">
        <v>95.27</v>
      </c>
      <c r="AB245" s="1">
        <v>11593334</v>
      </c>
      <c r="AC245" s="1">
        <v>267860000</v>
      </c>
    </row>
    <row r="246" spans="1:29" hidden="1" x14ac:dyDescent="0.35">
      <c r="A246">
        <v>2023</v>
      </c>
      <c r="B246">
        <v>100</v>
      </c>
      <c r="C246" t="str">
        <f t="shared" si="19"/>
        <v>8 SECRETARIA DE PARTICIPACION Y DESARROLLO SOCIAL</v>
      </c>
      <c r="D246" t="str">
        <f>"08"</f>
        <v>08</v>
      </c>
      <c r="E246" t="s">
        <v>420</v>
      </c>
      <c r="F246" t="s">
        <v>465</v>
      </c>
      <c r="G246" s="2">
        <f t="shared" si="20"/>
        <v>2021130010211</v>
      </c>
      <c r="H246" t="str">
        <f t="shared" si="23"/>
        <v>001</v>
      </c>
      <c r="I246" t="s">
        <v>49</v>
      </c>
      <c r="J246" t="s">
        <v>26</v>
      </c>
      <c r="K246" t="s">
        <v>27</v>
      </c>
      <c r="L246" t="str">
        <f>+VLOOKUP(G246,Hoja2!$A:$B,2,FALSE)</f>
        <v>CONTRIBUCION PACTO O ALIANZA POR LA INCLUSION SOCIAL Y PRODUCTIVA DE LAS PERSONAS CON DISCAPACIDAD EN CARTAGENA DE INDIA</v>
      </c>
      <c r="M246" t="str">
        <f t="shared" si="21"/>
        <v>2021130010211 CONTRIBUCION PACTO O ALIANZA POR LA INCLUSION SOCIAL Y PRODUCTIVA DE LAS PERSONAS CON DISCAPACIDAD EN CARTAGENA DE INDIA</v>
      </c>
      <c r="N246" t="str">
        <f>+VLOOKUP(G246,Hoja1!$D:$G,2,FALSE)</f>
        <v>11. EJE TRANSVERSAL: CARTAGENA CON ATENCION Y GARANTIA DE DERECHOS A POBLACION DIFERENCIAL.</v>
      </c>
      <c r="O246" t="str">
        <f>+VLOOKUP(G246,Hoja1!$D:$G,3,FALSE)</f>
        <v>11.6 LÍNEA ESTRATÉGICA: TODOS POR LA PROTECCIÓN SOCIAL DE LAS PERSONAS CON DISCAPACIDAD: “RECONOCIDAS, EMPODERADAS Y RESPETADAS”.</v>
      </c>
      <c r="P246" t="str">
        <f>+VLOOKUP(G246,Hoja1!$D:$G,4,FALSE)</f>
        <v>11.6.2 PROGRAMA: PACTO O ALIANZA POR LA INCLUSIÓN SOCIAL Y PRODUCTIVA DE LAS PERSONAS CON DISCAPACIDAD.</v>
      </c>
      <c r="Q246" t="str">
        <f t="shared" si="17"/>
        <v>06</v>
      </c>
      <c r="R246" t="str">
        <f t="shared" si="18"/>
        <v>00</v>
      </c>
      <c r="S246" s="1">
        <v>300000000</v>
      </c>
      <c r="T246" s="1">
        <v>-136137000</v>
      </c>
      <c r="U246" s="1">
        <v>163863000</v>
      </c>
      <c r="V246" s="1">
        <v>163863000</v>
      </c>
      <c r="W246" s="1">
        <v>0</v>
      </c>
      <c r="X246" s="1">
        <v>163853000</v>
      </c>
      <c r="Y246" s="1">
        <v>99.99</v>
      </c>
      <c r="Z246" s="1">
        <v>163853000</v>
      </c>
      <c r="AA246" s="1">
        <v>99.99</v>
      </c>
      <c r="AB246" s="1">
        <v>10000</v>
      </c>
      <c r="AC246" s="1">
        <v>102890000</v>
      </c>
    </row>
    <row r="247" spans="1:29" hidden="1" x14ac:dyDescent="0.35">
      <c r="A247">
        <v>2023</v>
      </c>
      <c r="B247">
        <v>100</v>
      </c>
      <c r="C247" t="str">
        <f t="shared" si="19"/>
        <v>9 SECRETARIA DE PLANEACION</v>
      </c>
      <c r="D247" t="str">
        <f>"09"</f>
        <v>09</v>
      </c>
      <c r="E247" t="s">
        <v>498</v>
      </c>
      <c r="F247" t="s">
        <v>501</v>
      </c>
      <c r="G247" s="2">
        <f t="shared" si="20"/>
        <v>2020130010332</v>
      </c>
      <c r="H247" t="str">
        <f t="shared" si="23"/>
        <v>001</v>
      </c>
      <c r="I247" t="s">
        <v>49</v>
      </c>
      <c r="J247" t="s">
        <v>26</v>
      </c>
      <c r="K247" t="s">
        <v>27</v>
      </c>
      <c r="L247" t="str">
        <f>+VLOOKUP(G247,Hoja2!$A:$B,2,FALSE)</f>
        <v>FORTALECIMIENTO DEL CONSEJO TERRITORIAL DE PLANEACION DEL DISTRITO DE CARTAGANEA DE INDIAS - TG+   CARTAGENA DE INDIAS</v>
      </c>
      <c r="M247" t="str">
        <f t="shared" si="21"/>
        <v>2020130010332 FORTALECIMIENTO DEL CONSEJO TERRITORIAL DE PLANEACION DEL DISTRITO DE CARTAGANEA DE INDIAS - TG+   CARTAGENA DE INDIAS</v>
      </c>
      <c r="N247" t="str">
        <f>+VLOOKUP(G247,Hoja1!$D:$G,2,FALSE)</f>
        <v>10. PILAR: CARTAGENA TRANSPARENTE</v>
      </c>
      <c r="O247" t="str">
        <f>+VLOOKUP(G247,Hoja1!$D:$G,3,FALSE)</f>
        <v>10.7 LÍNEA ESTRATÉGICA: PARTICIPACIÓN Y DESCENTRALIZACIÓN</v>
      </c>
      <c r="P247" t="str">
        <f>+VLOOKUP(G247,Hoja1!$D:$G,4,FALSE)</f>
        <v xml:space="preserve">10.7.2 PROGRAMA: MODERNIZACIÓN DEL SISTEMA DISTRITAL DE PLANEACIÓN Y DESCENTRALIZACIÓN  </v>
      </c>
      <c r="Q247" t="str">
        <f t="shared" si="17"/>
        <v>06</v>
      </c>
      <c r="R247" t="str">
        <f t="shared" si="18"/>
        <v>00</v>
      </c>
      <c r="S247" s="1">
        <v>300000000</v>
      </c>
      <c r="T247" s="1">
        <v>0</v>
      </c>
      <c r="U247" s="1">
        <v>300000000</v>
      </c>
      <c r="V247" s="1">
        <v>272050000</v>
      </c>
      <c r="W247" s="1">
        <v>27950000</v>
      </c>
      <c r="X247" s="1">
        <v>169533033</v>
      </c>
      <c r="Y247" s="1">
        <v>56.51</v>
      </c>
      <c r="Z247" s="1">
        <v>141318033</v>
      </c>
      <c r="AA247" s="1">
        <v>47.11</v>
      </c>
      <c r="AB247" s="1">
        <v>130466967</v>
      </c>
      <c r="AC247" s="1">
        <v>141318033</v>
      </c>
    </row>
    <row r="248" spans="1:29" hidden="1" x14ac:dyDescent="0.35">
      <c r="A248">
        <v>2023</v>
      </c>
      <c r="B248">
        <v>100</v>
      </c>
      <c r="C248" t="str">
        <f t="shared" si="19"/>
        <v>9 SECRETARIA DE PLANEACION</v>
      </c>
      <c r="D248" t="str">
        <f>"09"</f>
        <v>09</v>
      </c>
      <c r="E248" t="s">
        <v>498</v>
      </c>
      <c r="F248" t="s">
        <v>521</v>
      </c>
      <c r="G248" s="2">
        <f t="shared" si="20"/>
        <v>2021130010177</v>
      </c>
      <c r="H248" t="str">
        <f t="shared" si="23"/>
        <v>001</v>
      </c>
      <c r="I248" t="s">
        <v>49</v>
      </c>
      <c r="J248" t="s">
        <v>26</v>
      </c>
      <c r="K248" t="s">
        <v>27</v>
      </c>
      <c r="L248" t="str">
        <f>+VLOOKUP(G248,Hoja2!$A:$B,2,FALSE)</f>
        <v>ASISTENCIA TECNICA AL DISE?O DE POLITICAS PUBLICAS INTERSECTORIALES Y CON VISION INTEGRAL DE ENFOQUES BASADOS EN DERECHOS HUMANOS EN EL DISTRITO DE CARTAGENA DE INDIAS</v>
      </c>
      <c r="M248" t="str">
        <f t="shared" si="21"/>
        <v>2021130010177 ASISTENCIA TECNICA AL DISE?O DE POLITICAS PUBLICAS INTERSECTORIALES Y CON VISION INTEGRAL DE ENFOQUES BASADOS EN DERECHOS HUMANOS EN EL DISTRITO DE CARTAGENA DE INDIAS</v>
      </c>
      <c r="N248" t="str">
        <f>+VLOOKUP(G248,Hoja1!$D:$G,2,FALSE)</f>
        <v>10. PILAR: CARTAGENA TRANSPARENTE</v>
      </c>
      <c r="O248" t="str">
        <f>+VLOOKUP(G248,Hoja1!$D:$G,3,FALSE)</f>
        <v>10.7 LÍNEA ESTRATÉGICA: PARTICIPACIÓN Y DESCENTRALIZACIÓN</v>
      </c>
      <c r="P248" t="str">
        <f>+VLOOKUP(G248,Hoja1!$D:$G,4,FALSE)</f>
        <v xml:space="preserve">10.7.3 PROGRAMA: POLÍTICAS PÚBLICAS INTERSECTORIALES Y CON VISIÓN INTEGRAL DE ENFOQUES BASADOS EN DERECHOS HUMANOS </v>
      </c>
      <c r="Q248" t="str">
        <f t="shared" si="17"/>
        <v>06</v>
      </c>
      <c r="R248" t="str">
        <f t="shared" si="18"/>
        <v>00</v>
      </c>
      <c r="S248" s="1">
        <v>300000000</v>
      </c>
      <c r="T248" s="1">
        <v>0</v>
      </c>
      <c r="U248" s="1">
        <v>300000000</v>
      </c>
      <c r="V248" s="1">
        <v>237466667</v>
      </c>
      <c r="W248" s="1">
        <v>62533333</v>
      </c>
      <c r="X248" s="1">
        <v>237466667</v>
      </c>
      <c r="Y248" s="1">
        <v>79.16</v>
      </c>
      <c r="Z248" s="1">
        <v>237466667</v>
      </c>
      <c r="AA248" s="1">
        <v>79.16</v>
      </c>
      <c r="AB248" s="1">
        <v>62533333</v>
      </c>
      <c r="AC248" s="1">
        <v>237466667</v>
      </c>
    </row>
    <row r="249" spans="1:29" hidden="1" x14ac:dyDescent="0.35">
      <c r="A249">
        <v>2023</v>
      </c>
      <c r="B249">
        <v>100</v>
      </c>
      <c r="C249" t="str">
        <f t="shared" si="19"/>
        <v>21 ESTABLECIMIENTO PUBLICO AMBIENTAL-EPA</v>
      </c>
      <c r="D249" t="str">
        <f>"21"</f>
        <v>21</v>
      </c>
      <c r="E249" t="s">
        <v>790</v>
      </c>
      <c r="F249" t="s">
        <v>805</v>
      </c>
      <c r="G249" s="2">
        <f t="shared" si="20"/>
        <v>2021130010217</v>
      </c>
      <c r="H249" t="str">
        <f t="shared" si="23"/>
        <v>001</v>
      </c>
      <c r="I249" t="s">
        <v>49</v>
      </c>
      <c r="J249" t="s">
        <v>26</v>
      </c>
      <c r="K249" t="s">
        <v>27</v>
      </c>
      <c r="L249" t="str">
        <f>+VLOOKUP(G249,Hoja2!$A:$B,2,FALSE)</f>
        <v>FORTALECIMIENTO DE EPA MODERNA EFICIENTE Y TRANSPARENTE EN EL DISTRITO DE  CARTAGENA DE INDIAS</v>
      </c>
      <c r="M249" t="str">
        <f t="shared" si="21"/>
        <v>2021130010217 FORTALECIMIENTO DE EPA MODERNA EFICIENTE Y TRANSPARENTE EN EL DISTRITO DE  CARTAGENA DE INDIAS</v>
      </c>
      <c r="N249" t="str">
        <f>+VLOOKUP(G249,Hoja1!$D:$G,2,FALSE)</f>
        <v>07. PILAR CARTAGENA RESILIENTE</v>
      </c>
      <c r="O249" t="str">
        <f>+VLOOKUP(G249,Hoja1!$D:$G,3,FALSE)</f>
        <v>7.1 LÍNEA ESTRATÉGICA: “SALVEMOS JUNTOS NUESTRO PATRIMONIO NATURAL”</v>
      </c>
      <c r="P249" t="str">
        <f>+VLOOKUP(G249,Hoja1!$D:$G,4,FALSE)</f>
        <v>7.1.7 INSTITUCIONES AMBIENTALES MÁS MODERNAS, EFICIENTES Y TRANSPARENTES (FORTALECIMIENTO INSTITUCIONAL)</v>
      </c>
      <c r="Q249" t="str">
        <f t="shared" si="17"/>
        <v>06</v>
      </c>
      <c r="R249" t="str">
        <f t="shared" si="18"/>
        <v>00</v>
      </c>
      <c r="S249" s="1">
        <v>300000000</v>
      </c>
      <c r="T249" s="1">
        <v>0</v>
      </c>
      <c r="U249" s="1">
        <v>300000000</v>
      </c>
      <c r="V249" s="1">
        <v>300000000</v>
      </c>
      <c r="W249" s="1">
        <v>0</v>
      </c>
      <c r="X249" s="1">
        <v>300000000</v>
      </c>
      <c r="Y249" s="1">
        <v>100</v>
      </c>
      <c r="Z249" s="1">
        <v>300000000</v>
      </c>
      <c r="AA249" s="1">
        <v>100</v>
      </c>
      <c r="AB249" s="1">
        <v>0</v>
      </c>
      <c r="AC249" s="1">
        <v>300000000</v>
      </c>
    </row>
    <row r="250" spans="1:29" hidden="1" x14ac:dyDescent="0.35">
      <c r="A250">
        <v>2023</v>
      </c>
      <c r="B250">
        <v>100</v>
      </c>
      <c r="C250" t="str">
        <f t="shared" si="19"/>
        <v>21 ESTABLECIMIENTO PUBLICO AMBIENTAL-EPA</v>
      </c>
      <c r="D250" t="str">
        <f>"21"</f>
        <v>21</v>
      </c>
      <c r="E250" t="s">
        <v>790</v>
      </c>
      <c r="F250" t="s">
        <v>801</v>
      </c>
      <c r="G250" s="2">
        <f t="shared" si="20"/>
        <v>2021130010200</v>
      </c>
      <c r="H250" t="str">
        <f>"031"</f>
        <v>031</v>
      </c>
      <c r="I250" t="s">
        <v>815</v>
      </c>
      <c r="J250" t="s">
        <v>26</v>
      </c>
      <c r="K250" t="s">
        <v>27</v>
      </c>
      <c r="L250" t="str">
        <f>+VLOOKUP(G250,Hoja2!$A:$B,2,FALSE)</f>
        <v>IMPLEMENTACION DE UN ORDENAMIENTO PARA EL DESARROLLO AMBIENTAL EN EL AREA DE JURISDICCION DEL ESTABLECIMIENTO PUBLICO AMBIENTAL DE   CARTAGENA DE INDIAS</v>
      </c>
      <c r="M250" t="str">
        <f t="shared" si="21"/>
        <v>2021130010200 IMPLEMENTACION DE UN ORDENAMIENTO PARA EL DESARROLLO AMBIENTAL EN EL AREA DE JURISDICCION DEL ESTABLECIMIENTO PUBLICO AMBIENTAL DE   CARTAGENA DE INDIAS</v>
      </c>
      <c r="N250" t="str">
        <f>+VLOOKUP(G250,Hoja1!$D:$G,2,FALSE)</f>
        <v>07. PILAR CARTAGENA RESILIENTE</v>
      </c>
      <c r="O250" t="str">
        <f>+VLOOKUP(G250,Hoja1!$D:$G,3,FALSE)</f>
        <v>7.1 LÍNEA ESTRATÉGICA: “SALVEMOS JUNTOS NUESTRO PATRIMONIO NATURAL”</v>
      </c>
      <c r="P250" t="str">
        <f>+VLOOKUP(G250,Hoja1!$D:$G,4,FALSE)</f>
        <v>7.1.2 ORDENAMIENTO AMBIENTAL Y ADAPTACIÓN AL CAMBIO CLIMÁTICO PARA LA SOSTENIBILIDAD AMBIENTAL. (MITIGACIÓN Y GESTIÓN DEL RIESGO AMBIENTAL)</v>
      </c>
      <c r="Q250" t="str">
        <f t="shared" si="17"/>
        <v>06</v>
      </c>
      <c r="R250" t="str">
        <f t="shared" si="18"/>
        <v>00</v>
      </c>
      <c r="S250" s="1">
        <v>300000000</v>
      </c>
      <c r="T250" s="1">
        <v>0</v>
      </c>
      <c r="U250" s="1">
        <v>300000000</v>
      </c>
      <c r="V250" s="1">
        <v>0</v>
      </c>
      <c r="W250" s="1">
        <v>300000000</v>
      </c>
      <c r="X250" s="1">
        <v>0</v>
      </c>
      <c r="Y250" s="1">
        <v>0</v>
      </c>
      <c r="Z250" s="1">
        <v>0</v>
      </c>
      <c r="AA250" s="1">
        <v>0</v>
      </c>
      <c r="AB250" s="1">
        <v>300000000</v>
      </c>
      <c r="AC250" s="1">
        <v>0</v>
      </c>
    </row>
    <row r="251" spans="1:29" hidden="1" x14ac:dyDescent="0.35">
      <c r="A251">
        <v>2023</v>
      </c>
      <c r="B251">
        <v>100</v>
      </c>
      <c r="C251" t="str">
        <f t="shared" si="19"/>
        <v>22 DISTRISEGURIDAD</v>
      </c>
      <c r="D251" t="str">
        <f>"22"</f>
        <v>22</v>
      </c>
      <c r="E251" t="s">
        <v>818</v>
      </c>
      <c r="F251" t="s">
        <v>826</v>
      </c>
      <c r="G251" s="2">
        <f t="shared" si="20"/>
        <v>2021130010176</v>
      </c>
      <c r="H251" t="str">
        <f>"037"</f>
        <v>037</v>
      </c>
      <c r="I251" t="s">
        <v>827</v>
      </c>
      <c r="J251" t="s">
        <v>26</v>
      </c>
      <c r="K251" t="s">
        <v>27</v>
      </c>
      <c r="L251" t="str">
        <f>+VLOOKUP(G251,Hoja2!$A:$B,2,FALSE)</f>
        <v>CONSTRUCCION DE CONVIVENCIA PARA LA SEGURIDAD EN CARTAGENA DE INDIAS CARTAGENA DE INDIAS</v>
      </c>
      <c r="M251" t="str">
        <f t="shared" si="21"/>
        <v>2021130010176 CONSTRUCCION DE CONVIVENCIA PARA LA SEGURIDAD EN CARTAGENA DE INDIAS CARTAGENA DE INDIAS</v>
      </c>
      <c r="N251" t="str">
        <f>+VLOOKUP(G251,Hoja1!$D:$G,2,FALSE)</f>
        <v>10. PILAR: CARTAGENA TRANSPARENTE</v>
      </c>
      <c r="O251" t="str">
        <f>+VLOOKUP(G251,Hoja1!$D:$G,3,FALSE)</f>
        <v>10.3 LÍNEA ESTRATÉGICA: CONVIVENCIA Y SEGURIDAD PARA LA GOBERNABILIDAD</v>
      </c>
      <c r="P251" t="str">
        <f>+VLOOKUP(G251,Hoja1!$D:$G,4,FALSE)</f>
        <v xml:space="preserve">10.3.11 PROGRAMA: CONVIVENCIA PARA LA SEGURIDAD </v>
      </c>
      <c r="Q251" t="str">
        <f t="shared" si="17"/>
        <v>06</v>
      </c>
      <c r="R251" t="str">
        <f t="shared" si="18"/>
        <v>00</v>
      </c>
      <c r="S251" s="1">
        <v>300000000</v>
      </c>
      <c r="T251" s="1">
        <v>0</v>
      </c>
      <c r="U251" s="1">
        <v>300000000</v>
      </c>
      <c r="V251" s="1">
        <v>300000000</v>
      </c>
      <c r="W251" s="1">
        <v>0</v>
      </c>
      <c r="X251" s="1">
        <v>300000000</v>
      </c>
      <c r="Y251" s="1">
        <v>100</v>
      </c>
      <c r="Z251" s="1">
        <v>300000000</v>
      </c>
      <c r="AA251" s="1">
        <v>100</v>
      </c>
      <c r="AB251" s="1">
        <v>0</v>
      </c>
      <c r="AC251" s="1">
        <v>300000000</v>
      </c>
    </row>
    <row r="252" spans="1:29" hidden="1" x14ac:dyDescent="0.35">
      <c r="A252">
        <v>2023</v>
      </c>
      <c r="B252">
        <v>100</v>
      </c>
      <c r="C252" t="str">
        <f t="shared" si="19"/>
        <v>5 SECRETARIA GENERAL</v>
      </c>
      <c r="D252" t="str">
        <f>"05"</f>
        <v>05</v>
      </c>
      <c r="E252" t="s">
        <v>245</v>
      </c>
      <c r="F252" t="s">
        <v>278</v>
      </c>
      <c r="G252" s="2">
        <f t="shared" si="20"/>
        <v>2021130010174</v>
      </c>
      <c r="H252" t="str">
        <f>"001"</f>
        <v>001</v>
      </c>
      <c r="I252" t="s">
        <v>49</v>
      </c>
      <c r="J252" t="s">
        <v>26</v>
      </c>
      <c r="K252" t="s">
        <v>27</v>
      </c>
      <c r="L252" t="str">
        <f>+VLOOKUP(G252,Hoja2!$A:$B,2,FALSE)</f>
        <v>ADMINISTRACION Y OPERACION DE LOS CEMENTERIOS PUBLICOS DISTRITALES ? POR UNA CARTAGENA LIBRE Y RESILIENTE? CARTAGENA DE INDIAS</v>
      </c>
      <c r="M252" t="str">
        <f t="shared" si="21"/>
        <v>2021130010174 ADMINISTRACION Y OPERACION DE LOS CEMENTERIOS PUBLICOS DISTRITALES ? POR UNA CARTAGENA LIBRE Y RESILIENTE? CARTAGENA DE INDIAS</v>
      </c>
      <c r="N252" t="str">
        <f>+VLOOKUP(G252,Hoja1!$D:$G,2,FALSE)</f>
        <v>07. PILAR CARTAGENA RESILIENTE</v>
      </c>
      <c r="O252" t="str">
        <f>+VLOOKUP(G252,Hoja1!$D:$G,3,FALSE)</f>
        <v>7.6 LÍNEA ESTRATÉGICA SERVICIOS PÚBLICOS BÁSICOS DEL DISTRITO DE CARTAGENA DE INDIAS: “TODOS CON TODO”</v>
      </c>
      <c r="P252" t="str">
        <f>+VLOOKUP(G252,Hoja1!$D:$G,4,FALSE)</f>
        <v>7.6.5 CEMENTERIOS</v>
      </c>
      <c r="Q252" t="str">
        <f t="shared" si="17"/>
        <v>06</v>
      </c>
      <c r="R252" t="str">
        <f t="shared" si="18"/>
        <v>00</v>
      </c>
      <c r="S252" s="1">
        <v>293755674</v>
      </c>
      <c r="T252" s="1">
        <v>0</v>
      </c>
      <c r="U252" s="1">
        <v>293755674</v>
      </c>
      <c r="V252" s="1">
        <v>289802227</v>
      </c>
      <c r="W252" s="1">
        <v>3953447</v>
      </c>
      <c r="X252" s="1">
        <v>255284502.78</v>
      </c>
      <c r="Y252" s="1">
        <v>86.9</v>
      </c>
      <c r="Z252" s="1">
        <v>245284502.78</v>
      </c>
      <c r="AA252" s="1">
        <v>83.5</v>
      </c>
      <c r="AB252" s="1">
        <v>38471171.219999999</v>
      </c>
      <c r="AC252" s="1">
        <v>152985560</v>
      </c>
    </row>
    <row r="253" spans="1:29" hidden="1" x14ac:dyDescent="0.35">
      <c r="A253">
        <v>2023</v>
      </c>
      <c r="B253">
        <v>100</v>
      </c>
      <c r="C253" t="str">
        <f t="shared" si="19"/>
        <v>10 DEPARTAMENTO ADMINISTRATIVO DE SALUD</v>
      </c>
      <c r="D253" t="str">
        <f>"10"</f>
        <v>10</v>
      </c>
      <c r="E253" t="s">
        <v>535</v>
      </c>
      <c r="F253" t="s">
        <v>564</v>
      </c>
      <c r="G253" s="2">
        <f t="shared" si="20"/>
        <v>2021130010157</v>
      </c>
      <c r="H253" t="str">
        <f>"001"</f>
        <v>001</v>
      </c>
      <c r="I253" t="s">
        <v>49</v>
      </c>
      <c r="J253" t="s">
        <v>26</v>
      </c>
      <c r="K253" t="s">
        <v>27</v>
      </c>
      <c r="L253" t="str">
        <f>+VLOOKUP(G253,Hoja2!$A:$B,2,FALSE)</f>
        <v>FORTALECIMIENTO DE LA PROMOCION SOCIAL EN SALUD DE LOS GRUPOS POBLACIONALES VULNERABLES Y DE LA PARTICIPACION SOCIAL EN SALUD EN EL DISTRITO DE  CARTAGENA DE INDIAS</v>
      </c>
      <c r="M253" t="str">
        <f t="shared" si="21"/>
        <v>2021130010157 FORTALECIMIENTO DE LA PROMOCION SOCIAL EN SALUD DE LOS GRUPOS POBLACIONALES VULNERABLES Y DE LA PARTICIPACION SOCIAL EN SALUD EN EL DISTRITO DE  CARTAGENA DE INDIAS</v>
      </c>
      <c r="N253" t="str">
        <f>+VLOOKUP(G253,Hoja1!$D:$G,2,FALSE)</f>
        <v>08. PILAR CARTAGENA INCLUYENTE</v>
      </c>
      <c r="O253" t="str">
        <f>+VLOOKUP(G253,Hoja1!$D:$G,3,FALSE)</f>
        <v>8.3 LÍNEA ESTRATÉGICA SALUD PARA TODOS</v>
      </c>
      <c r="P253" t="str">
        <f>+VLOOKUP(G253,Hoja1!$D:$G,4,FALSE)</f>
        <v>8.3.2 TRANSVERSAL GESTIÓN DIFERENCIAL DE POBLACIONES VULNERABLES</v>
      </c>
      <c r="Q253" t="str">
        <f t="shared" si="17"/>
        <v>06</v>
      </c>
      <c r="R253" t="str">
        <f t="shared" si="18"/>
        <v>00</v>
      </c>
      <c r="S253" s="1">
        <v>293750000</v>
      </c>
      <c r="T253" s="1">
        <v>0</v>
      </c>
      <c r="U253" s="1">
        <v>293750000</v>
      </c>
      <c r="V253" s="1">
        <v>291328660</v>
      </c>
      <c r="W253" s="1">
        <v>2421340</v>
      </c>
      <c r="X253" s="1">
        <v>278488659</v>
      </c>
      <c r="Y253" s="1">
        <v>94.8</v>
      </c>
      <c r="Z253" s="1">
        <v>278415214</v>
      </c>
      <c r="AA253" s="1">
        <v>94.78</v>
      </c>
      <c r="AB253" s="1">
        <v>15261341</v>
      </c>
      <c r="AC253" s="1">
        <v>271348548</v>
      </c>
    </row>
    <row r="254" spans="1:29" hidden="1" x14ac:dyDescent="0.35">
      <c r="A254">
        <v>2023</v>
      </c>
      <c r="B254">
        <v>100</v>
      </c>
      <c r="C254" t="str">
        <f t="shared" si="19"/>
        <v>22 DISTRISEGURIDAD</v>
      </c>
      <c r="D254" t="str">
        <f>"22"</f>
        <v>22</v>
      </c>
      <c r="E254" t="s">
        <v>818</v>
      </c>
      <c r="F254" t="s">
        <v>822</v>
      </c>
      <c r="G254" s="2">
        <f t="shared" si="20"/>
        <v>2021130010192</v>
      </c>
      <c r="H254" t="str">
        <f>"085"</f>
        <v>085</v>
      </c>
      <c r="I254" t="s">
        <v>832</v>
      </c>
      <c r="J254" t="s">
        <v>26</v>
      </c>
      <c r="K254" t="s">
        <v>27</v>
      </c>
      <c r="L254" t="str">
        <f>+VLOOKUP(G254,Hoja2!$A:$B,2,FALSE)</f>
        <v>FORTALECIMIENTO LOGISTICO PARA LA SEGURIDAD, CONVIVENCIA, JUSTICIA Y SOCORRO EN CARTAGENA DE INDIAS</v>
      </c>
      <c r="M254" t="str">
        <f t="shared" si="21"/>
        <v>2021130010192 FORTALECIMIENTO LOGISTICO PARA LA SEGURIDAD, CONVIVENCIA, JUSTICIA Y SOCORRO EN CARTAGENA DE INDIAS</v>
      </c>
      <c r="N254" t="str">
        <f>+VLOOKUP(G254,Hoja1!$D:$G,2,FALSE)</f>
        <v>10. PILAR: CARTAGENA TRANSPARENTE</v>
      </c>
      <c r="O254" t="str">
        <f>+VLOOKUP(G254,Hoja1!$D:$G,3,FALSE)</f>
        <v>10.3 LÍNEA ESTRATÉGICA: CONVIVENCIA Y SEGURIDAD PARA LA GOBERNABILIDAD</v>
      </c>
      <c r="P254" t="str">
        <f>+VLOOKUP(G254,Hoja1!$D:$G,4,FALSE)</f>
        <v>10.3.9 PROGRAMA: OPTIMIZACIÓN DE LA INFRAESTRUCTURA Y MOVILIDAD DE LOS ORGANISMOS DE SEGURIDAD Y SOCORRO</v>
      </c>
      <c r="Q254" t="str">
        <f t="shared" si="17"/>
        <v>06</v>
      </c>
      <c r="R254" t="str">
        <f t="shared" si="18"/>
        <v>00</v>
      </c>
      <c r="S254" s="1">
        <v>286853066.39999998</v>
      </c>
      <c r="T254" s="1">
        <v>0</v>
      </c>
      <c r="U254" s="1">
        <v>286853066.39999998</v>
      </c>
      <c r="V254" s="1">
        <v>286853066</v>
      </c>
      <c r="W254" s="1">
        <v>0.4</v>
      </c>
      <c r="X254" s="1">
        <v>286853066</v>
      </c>
      <c r="Y254" s="1">
        <v>100</v>
      </c>
      <c r="Z254" s="1">
        <v>286853066</v>
      </c>
      <c r="AA254" s="1">
        <v>100</v>
      </c>
      <c r="AB254" s="1">
        <v>0.4</v>
      </c>
      <c r="AC254" s="1">
        <v>286853066</v>
      </c>
    </row>
    <row r="255" spans="1:29" hidden="1" x14ac:dyDescent="0.35">
      <c r="A255">
        <v>2023</v>
      </c>
      <c r="B255">
        <v>100</v>
      </c>
      <c r="C255" t="str">
        <f t="shared" si="19"/>
        <v>10 DEPARTAMENTO ADMINISTRATIVO DE SALUD</v>
      </c>
      <c r="D255" t="str">
        <f>"10"</f>
        <v>10</v>
      </c>
      <c r="E255" t="s">
        <v>535</v>
      </c>
      <c r="F255" t="s">
        <v>601</v>
      </c>
      <c r="G255" s="2">
        <f t="shared" si="20"/>
        <v>2020130010070</v>
      </c>
      <c r="H255" t="str">
        <f>"170"</f>
        <v>170</v>
      </c>
      <c r="I255" t="s">
        <v>570</v>
      </c>
      <c r="J255" t="s">
        <v>26</v>
      </c>
      <c r="K255" t="s">
        <v>27</v>
      </c>
      <c r="L255" t="str">
        <f>+VLOOKUP(G255,Hoja2!$A:$B,2,FALSE)</f>
        <v>PREVENCION DE LA MORTALIDAD MATERNA Y PERINATAL  CARTAGENA DE INDIAS</v>
      </c>
      <c r="M255" t="str">
        <f t="shared" si="21"/>
        <v>2020130010070 PREVENCION DE LA MORTALIDAD MATERNA Y PERINATAL  CARTAGENA DE INDIAS</v>
      </c>
      <c r="N255" t="str">
        <f>+VLOOKUP(G255,Hoja1!$D:$G,2,FALSE)</f>
        <v>08. PILAR CARTAGENA INCLUYENTE</v>
      </c>
      <c r="O255" t="str">
        <f>+VLOOKUP(G255,Hoja1!$D:$G,3,FALSE)</f>
        <v>8.3 LÍNEA ESTRATÉGICA SALUD PARA TODOS</v>
      </c>
      <c r="P255" t="str">
        <f>+VLOOKUP(G255,Hoja1!$D:$G,4,FALSE)</f>
        <v>8.3.7 SEXUALIDAD, DERECHOS SEXUALES Y REPRODUCTIVOS</v>
      </c>
      <c r="Q255" t="str">
        <f t="shared" si="17"/>
        <v>06</v>
      </c>
      <c r="R255" t="str">
        <f t="shared" si="18"/>
        <v>00</v>
      </c>
      <c r="S255" s="1">
        <v>286000000</v>
      </c>
      <c r="T255" s="1">
        <v>0</v>
      </c>
      <c r="U255" s="1">
        <v>286000000</v>
      </c>
      <c r="V255" s="1">
        <v>286000000</v>
      </c>
      <c r="W255" s="1">
        <v>0</v>
      </c>
      <c r="X255" s="1">
        <v>283352666</v>
      </c>
      <c r="Y255" s="1">
        <v>99.07</v>
      </c>
      <c r="Z255" s="1">
        <v>233344666</v>
      </c>
      <c r="AA255" s="1">
        <v>81.59</v>
      </c>
      <c r="AB255" s="1">
        <v>2647334</v>
      </c>
      <c r="AC255" s="1">
        <v>88332666</v>
      </c>
    </row>
    <row r="256" spans="1:29" x14ac:dyDescent="0.35">
      <c r="A256">
        <v>2023</v>
      </c>
      <c r="B256">
        <v>100</v>
      </c>
      <c r="C256" t="str">
        <f t="shared" si="19"/>
        <v>7 SECRETARIA DE EDUCACION</v>
      </c>
      <c r="D256" t="str">
        <f>"07"</f>
        <v>07</v>
      </c>
      <c r="E256" t="s">
        <v>347</v>
      </c>
      <c r="F256" t="s">
        <v>368</v>
      </c>
      <c r="G256" s="2">
        <f t="shared" si="20"/>
        <v>2020130010195</v>
      </c>
      <c r="H256" t="str">
        <f>"078"</f>
        <v>078</v>
      </c>
      <c r="I256" t="s">
        <v>407</v>
      </c>
      <c r="J256" t="s">
        <v>26</v>
      </c>
      <c r="K256" t="s">
        <v>27</v>
      </c>
      <c r="L256" t="str">
        <f>+VLOOKUP(G256,Hoja2!$A:$B,2,FALSE)</f>
        <v xml:space="preserve">IMPLEMENTACION DE LA ESTRATEGIA PERMANECER: ME ALIMENTO Y APRENDO ALIMENTACION ESCOLAR EN  CARTAGENA DE INDIAS </v>
      </c>
      <c r="M256" t="str">
        <f t="shared" si="21"/>
        <v xml:space="preserve">2020130010195 IMPLEMENTACION DE LA ESTRATEGIA PERMANECER: ME ALIMENTO Y APRENDO ALIMENTACION ESCOLAR EN  CARTAGENA DE INDIAS </v>
      </c>
      <c r="N256" t="str">
        <f>+VLOOKUP(G256,Hoja1!$D:$G,2,FALSE)</f>
        <v>08. PILAR CARTAGENA INCLUYENTE</v>
      </c>
      <c r="O256" t="str">
        <f>+VLOOKUP(G256,Hoja1!$D:$G,3,FALSE)</f>
        <v>8.2 LÍNEA ESTRATEGICA DE EDUCACION: CULTURA DE LA FORMACION "CON LA EDUCACION PARA TODOS Y TODAS SALVAMOS JUNTOS A CARTAGENA"</v>
      </c>
      <c r="P256" t="str">
        <f>+VLOOKUP(G256,Hoja1!$D:$G,4,FALSE)</f>
        <v>8.2.1 PROGRAMA: ACOGIDA “ATENCIÓN A POBLACIONES Y ESTRATEGIAS DE ACCESO Y PERMANENCIA”</v>
      </c>
      <c r="Q256" t="str">
        <f t="shared" si="17"/>
        <v>06</v>
      </c>
      <c r="R256" t="str">
        <f t="shared" si="18"/>
        <v>00</v>
      </c>
      <c r="S256" s="1">
        <v>283685347</v>
      </c>
      <c r="T256" s="1">
        <v>0</v>
      </c>
      <c r="U256" s="1">
        <v>283685347</v>
      </c>
      <c r="V256" s="1">
        <v>173302476</v>
      </c>
      <c r="W256" s="1">
        <v>110382871</v>
      </c>
      <c r="X256" s="1">
        <v>173302476</v>
      </c>
      <c r="Y256" s="1">
        <v>61.09</v>
      </c>
      <c r="Z256" s="1">
        <v>108214520.68000001</v>
      </c>
      <c r="AA256" s="1">
        <v>38.15</v>
      </c>
      <c r="AB256" s="1">
        <v>110382871</v>
      </c>
      <c r="AC256" s="1">
        <v>108214520.68000001</v>
      </c>
    </row>
    <row r="257" spans="1:29" hidden="1" x14ac:dyDescent="0.35">
      <c r="A257">
        <v>2023</v>
      </c>
      <c r="B257">
        <v>100</v>
      </c>
      <c r="C257" t="str">
        <f t="shared" si="19"/>
        <v>9 SECRETARIA DE PLANEACION</v>
      </c>
      <c r="D257" t="str">
        <f>"09"</f>
        <v>09</v>
      </c>
      <c r="E257" t="s">
        <v>498</v>
      </c>
      <c r="F257" t="s">
        <v>503</v>
      </c>
      <c r="G257" s="2">
        <f t="shared" si="20"/>
        <v>2020130010320</v>
      </c>
      <c r="H257" t="str">
        <f>"001"</f>
        <v>001</v>
      </c>
      <c r="I257" t="s">
        <v>49</v>
      </c>
      <c r="J257" t="s">
        <v>26</v>
      </c>
      <c r="K257" t="s">
        <v>27</v>
      </c>
      <c r="L257" t="str">
        <f>+VLOOKUP(G257,Hoja2!$A:$B,2,FALSE)</f>
        <v>Implementacion REGLAMENTACION URBANISTICA PARA LA HABILITACION DE SUELO PARA DESARROLLO ECONOMICO Y URBANO EN EL DISTRITO TG+  Cartagena de Indias</v>
      </c>
      <c r="M257" t="str">
        <f t="shared" si="21"/>
        <v>2020130010320 Implementacion REGLAMENTACION URBANISTICA PARA LA HABILITACION DE SUELO PARA DESARROLLO ECONOMICO Y URBANO EN EL DISTRITO TG+  Cartagena de Indias</v>
      </c>
      <c r="N257" t="str">
        <f>+VLOOKUP(G257,Hoja1!$D:$G,2,FALSE)</f>
        <v>09. PILAR CARTAGENA CONTINGENTE</v>
      </c>
      <c r="O257" t="str">
        <f>+VLOOKUP(G257,Hoja1!$D:$G,3,FALSE)</f>
        <v>9.4 LÍNEA ESTRATÉGICA: PLANEACIÓN E INTEGRACIÓN CONTINGENTE DEL TERRITORIO</v>
      </c>
      <c r="P257" t="str">
        <f>+VLOOKUP(G257,Hoja1!$D:$G,4,FALSE)</f>
        <v>9.4.2 PROGRAMA: NORMAS DE PROMOCIÓN DEL DESARROLLO URBANO Y ECONÓMICO</v>
      </c>
      <c r="Q257" t="str">
        <f t="shared" si="17"/>
        <v>06</v>
      </c>
      <c r="R257" t="str">
        <f t="shared" si="18"/>
        <v>00</v>
      </c>
      <c r="S257" s="1">
        <v>277200000</v>
      </c>
      <c r="T257" s="1">
        <v>0</v>
      </c>
      <c r="U257" s="1">
        <v>277200000</v>
      </c>
      <c r="V257" s="1">
        <v>251680000</v>
      </c>
      <c r="W257" s="1">
        <v>25520000</v>
      </c>
      <c r="X257" s="1">
        <v>251187315</v>
      </c>
      <c r="Y257" s="1">
        <v>90.62</v>
      </c>
      <c r="Z257" s="1">
        <v>251187315</v>
      </c>
      <c r="AA257" s="1">
        <v>90.62</v>
      </c>
      <c r="AB257" s="1">
        <v>26012685</v>
      </c>
      <c r="AC257" s="1">
        <v>251187315</v>
      </c>
    </row>
    <row r="258" spans="1:29" hidden="1" x14ac:dyDescent="0.35">
      <c r="A258">
        <v>2023</v>
      </c>
      <c r="B258">
        <v>100</v>
      </c>
      <c r="C258" t="str">
        <f t="shared" si="19"/>
        <v>17 INSTITUTO DE PATRIMONIO Y CULTURA DE CARTAGENA DE INDIAS</v>
      </c>
      <c r="D258" t="str">
        <f>"17"</f>
        <v>17</v>
      </c>
      <c r="E258" t="s">
        <v>745</v>
      </c>
      <c r="F258" t="s">
        <v>749</v>
      </c>
      <c r="G258" s="2">
        <f t="shared" si="20"/>
        <v>2020130010042</v>
      </c>
      <c r="H258" t="str">
        <f>"082"</f>
        <v>082</v>
      </c>
      <c r="I258" t="s">
        <v>774</v>
      </c>
      <c r="J258" t="s">
        <v>26</v>
      </c>
      <c r="K258" t="s">
        <v>27</v>
      </c>
      <c r="L258" t="str">
        <f>+VLOOKUP(G258,Hoja2!$A:$B,2,FALSE)</f>
        <v>FORTALECIMIENTO DE LOS PROCESOS DE MEDIACION Y BIBLIOTECAS PARA LA INCLUSION EN EL DISTRITO DE  CARTAGENA DE INDIAS</v>
      </c>
      <c r="M258" t="str">
        <f t="shared" si="21"/>
        <v>2020130010042 FORTALECIMIENTO DE LOS PROCESOS DE MEDIACION Y BIBLIOTECAS PARA LA INCLUSION EN EL DISTRITO DE  CARTAGENA DE INDIAS</v>
      </c>
      <c r="N258" t="str">
        <f>+VLOOKUP(G258,Hoja1!$D:$G,2,FALSE)</f>
        <v>08. PILAR CARTAGENA INCLUYENTE</v>
      </c>
      <c r="O258" t="str">
        <f>+VLOOKUP(G258,Hoja1!$D:$G,3,FALSE)</f>
        <v>8.5 LÍNEA ESTRATÉGICA ARTES, CULTURA Y PATRIMONIO PARA UNA CARTAGENA INCLUYENTE</v>
      </c>
      <c r="P258" t="str">
        <f>+VLOOKUP(G258,Hoja1!$D:$G,4,FALSE)</f>
        <v>8.5.1 PROGRAMA: MEDIACION Y BIBLIOTECAS PARA LA INCLUSION</v>
      </c>
      <c r="Q258" t="str">
        <f t="shared" ref="Q258:Q321" si="24">"06"</f>
        <v>06</v>
      </c>
      <c r="R258" t="str">
        <f t="shared" ref="R258:R321" si="25">"00"</f>
        <v>00</v>
      </c>
      <c r="S258" s="1">
        <v>270000000</v>
      </c>
      <c r="T258" s="1">
        <v>0</v>
      </c>
      <c r="U258" s="1">
        <v>270000000</v>
      </c>
      <c r="V258" s="1">
        <v>0</v>
      </c>
      <c r="W258" s="1">
        <v>270000000</v>
      </c>
      <c r="X258" s="1">
        <v>0</v>
      </c>
      <c r="Y258" s="1">
        <v>0</v>
      </c>
      <c r="Z258" s="1">
        <v>0</v>
      </c>
      <c r="AA258" s="1">
        <v>0</v>
      </c>
      <c r="AB258" s="1">
        <v>270000000</v>
      </c>
      <c r="AC258" s="1">
        <v>0</v>
      </c>
    </row>
    <row r="259" spans="1:29" hidden="1" x14ac:dyDescent="0.35">
      <c r="A259">
        <v>2023</v>
      </c>
      <c r="B259">
        <v>100</v>
      </c>
      <c r="C259" t="str">
        <f t="shared" ref="C259:C322" si="26">+(VALUE(D259))&amp;" "&amp;E259</f>
        <v>17 INSTITUTO DE PATRIMONIO Y CULTURA DE CARTAGENA DE INDIAS</v>
      </c>
      <c r="D259" t="str">
        <f>"17"</f>
        <v>17</v>
      </c>
      <c r="E259" t="s">
        <v>745</v>
      </c>
      <c r="F259" t="s">
        <v>755</v>
      </c>
      <c r="G259" s="2">
        <f t="shared" ref="G259:G322" si="27">VALUE(RIGHT(F259,13))</f>
        <v>2021130010255</v>
      </c>
      <c r="H259" t="str">
        <f>"012"</f>
        <v>012</v>
      </c>
      <c r="I259" t="s">
        <v>788</v>
      </c>
      <c r="J259" t="s">
        <v>26</v>
      </c>
      <c r="K259" t="s">
        <v>27</v>
      </c>
      <c r="L259" t="str">
        <f>+VLOOKUP(G259,Hoja2!$A:$B,2,FALSE)</f>
        <v>FORTALECIMIENTO Y SALVAGUARDIA DE LAS PRACTICAS SIGNIFICATIVAS DEL PATRIMONIO INMATERIAL EN EL DISTRITO DE CARTAGENA DE INDIAS</v>
      </c>
      <c r="M259" t="str">
        <f t="shared" ref="M259:M322" si="28">+G259&amp;" "&amp;L259</f>
        <v>2021130010255 FORTALECIMIENTO Y SALVAGUARDIA DE LAS PRACTICAS SIGNIFICATIVAS DEL PATRIMONIO INMATERIAL EN EL DISTRITO DE CARTAGENA DE INDIAS</v>
      </c>
      <c r="N259" t="str">
        <f>+VLOOKUP(G259,Hoja1!$D:$G,2,FALSE)</f>
        <v>08. PILAR CARTAGENA INCLUYENTE</v>
      </c>
      <c r="O259" t="str">
        <f>+VLOOKUP(G259,Hoja1!$D:$G,3,FALSE)</f>
        <v>8.5 LÍNEA ESTRATÉGICA ARTES, CULTURA Y PATRIMONIO PARA UNA CARTAGENA INCLUYENTE</v>
      </c>
      <c r="P259" t="str">
        <f>+VLOOKUP(G259,Hoja1!$D:$G,4,FALSE)</f>
        <v>8.5.3 PROGRAMA: PATRIMONIO INMATERIAL: PRACTICAS SIGNIFICATIVAS PARA LA MEMORIA</v>
      </c>
      <c r="Q259" t="str">
        <f t="shared" si="24"/>
        <v>06</v>
      </c>
      <c r="R259" t="str">
        <f t="shared" si="25"/>
        <v>00</v>
      </c>
      <c r="S259" s="1">
        <v>265513000</v>
      </c>
      <c r="T259" s="1">
        <v>0</v>
      </c>
      <c r="U259" s="1">
        <v>265513000</v>
      </c>
      <c r="V259" s="1">
        <v>0</v>
      </c>
      <c r="W259" s="1">
        <v>265513000</v>
      </c>
      <c r="X259" s="1">
        <v>0</v>
      </c>
      <c r="Y259" s="1">
        <v>0</v>
      </c>
      <c r="Z259" s="1">
        <v>0</v>
      </c>
      <c r="AA259" s="1">
        <v>0</v>
      </c>
      <c r="AB259" s="1">
        <v>265513000</v>
      </c>
      <c r="AC259" s="1">
        <v>0</v>
      </c>
    </row>
    <row r="260" spans="1:29" hidden="1" x14ac:dyDescent="0.35">
      <c r="A260">
        <v>2023</v>
      </c>
      <c r="B260">
        <v>100</v>
      </c>
      <c r="C260" t="str">
        <f t="shared" si="26"/>
        <v>10 DEPARTAMENTO ADMINISTRATIVO DE SALUD</v>
      </c>
      <c r="D260" t="str">
        <f>"10"</f>
        <v>10</v>
      </c>
      <c r="E260" t="s">
        <v>535</v>
      </c>
      <c r="F260" t="s">
        <v>543</v>
      </c>
      <c r="G260" s="2">
        <f t="shared" si="27"/>
        <v>2020130010058</v>
      </c>
      <c r="H260" t="str">
        <f>"170"</f>
        <v>170</v>
      </c>
      <c r="I260" t="s">
        <v>570</v>
      </c>
      <c r="J260" t="s">
        <v>26</v>
      </c>
      <c r="K260" t="s">
        <v>27</v>
      </c>
      <c r="L260" t="str">
        <f>+VLOOKUP(G260,Hoja2!$A:$B,2,FALSE)</f>
        <v>PREVENCION Y CONTROL DE LA LEPRA EN EL DISTRITO DE  CARTAGENA DE INDIAS</v>
      </c>
      <c r="M260" t="str">
        <f t="shared" si="28"/>
        <v>2020130010058 PREVENCION Y CONTROL DE LA LEPRA EN EL DISTRITO DE  CARTAGENA DE INDIAS</v>
      </c>
      <c r="N260" t="str">
        <f>+VLOOKUP(G260,Hoja1!$D:$G,2,FALSE)</f>
        <v>08. PILAR CARTAGENA INCLUYENTE</v>
      </c>
      <c r="O260" t="str">
        <f>+VLOOKUP(G260,Hoja1!$D:$G,3,FALSE)</f>
        <v>8.3 LÍNEA ESTRATÉGICA SALUD PARA TODOS</v>
      </c>
      <c r="P260" t="str">
        <f>+VLOOKUP(G260,Hoja1!$D:$G,4,FALSE)</f>
        <v>8.3.8 VIDA SALUDABLE Y ENFERMEDADES TRANSMISIBLES</v>
      </c>
      <c r="Q260" t="str">
        <f t="shared" si="24"/>
        <v>06</v>
      </c>
      <c r="R260" t="str">
        <f t="shared" si="25"/>
        <v>00</v>
      </c>
      <c r="S260" s="1">
        <v>264000000</v>
      </c>
      <c r="T260" s="1">
        <v>0</v>
      </c>
      <c r="U260" s="1">
        <v>264000000</v>
      </c>
      <c r="V260" s="1">
        <v>264000000</v>
      </c>
      <c r="W260" s="1">
        <v>0</v>
      </c>
      <c r="X260" s="1">
        <v>260128000</v>
      </c>
      <c r="Y260" s="1">
        <v>98.53</v>
      </c>
      <c r="Z260" s="1">
        <v>260128000</v>
      </c>
      <c r="AA260" s="1">
        <v>98.53</v>
      </c>
      <c r="AB260" s="1">
        <v>3872000</v>
      </c>
      <c r="AC260" s="1">
        <v>181588000</v>
      </c>
    </row>
    <row r="261" spans="1:29" hidden="1" x14ac:dyDescent="0.35">
      <c r="A261">
        <v>2023</v>
      </c>
      <c r="B261">
        <v>100</v>
      </c>
      <c r="C261" t="str">
        <f t="shared" si="26"/>
        <v>10 DEPARTAMENTO ADMINISTRATIVO DE SALUD</v>
      </c>
      <c r="D261" t="str">
        <f>"10"</f>
        <v>10</v>
      </c>
      <c r="E261" t="s">
        <v>535</v>
      </c>
      <c r="F261" t="s">
        <v>545</v>
      </c>
      <c r="G261" s="2">
        <f t="shared" si="27"/>
        <v>2020130010060</v>
      </c>
      <c r="H261" t="str">
        <f>"170"</f>
        <v>170</v>
      </c>
      <c r="I261" t="s">
        <v>570</v>
      </c>
      <c r="J261" t="s">
        <v>26</v>
      </c>
      <c r="K261" t="s">
        <v>27</v>
      </c>
      <c r="L261" t="str">
        <f>+VLOOKUP(G261,Hoja2!$A:$B,2,FALSE)</f>
        <v>PREVENCION Y CONTROL DE LA TUBERCULOSIS EN EL DISTRITO DE  CARTAGENA DE INDIAS</v>
      </c>
      <c r="M261" t="str">
        <f t="shared" si="28"/>
        <v>2020130010060 PREVENCION Y CONTROL DE LA TUBERCULOSIS EN EL DISTRITO DE  CARTAGENA DE INDIAS</v>
      </c>
      <c r="N261" t="str">
        <f>+VLOOKUP(G261,Hoja1!$D:$G,2,FALSE)</f>
        <v>08. PILAR CARTAGENA INCLUYENTE</v>
      </c>
      <c r="O261" t="str">
        <f>+VLOOKUP(G261,Hoja1!$D:$G,3,FALSE)</f>
        <v>8.3 LÍNEA ESTRATÉGICA SALUD PARA TODOS</v>
      </c>
      <c r="P261" t="str">
        <f>+VLOOKUP(G261,Hoja1!$D:$G,4,FALSE)</f>
        <v>8.3.8 VIDA SALUDABLE Y ENFERMEDADES TRANSMISIBLES</v>
      </c>
      <c r="Q261" t="str">
        <f t="shared" si="24"/>
        <v>06</v>
      </c>
      <c r="R261" t="str">
        <f t="shared" si="25"/>
        <v>00</v>
      </c>
      <c r="S261" s="1">
        <v>264000000</v>
      </c>
      <c r="T261" s="1">
        <v>0</v>
      </c>
      <c r="U261" s="1">
        <v>264000000</v>
      </c>
      <c r="V261" s="1">
        <v>262920000</v>
      </c>
      <c r="W261" s="1">
        <v>1080000</v>
      </c>
      <c r="X261" s="1">
        <v>262919999</v>
      </c>
      <c r="Y261" s="1">
        <v>99.59</v>
      </c>
      <c r="Z261" s="1">
        <v>224979840</v>
      </c>
      <c r="AA261" s="1">
        <v>85.22</v>
      </c>
      <c r="AB261" s="1">
        <v>1080001</v>
      </c>
      <c r="AC261" s="1">
        <v>150993333</v>
      </c>
    </row>
    <row r="262" spans="1:29" x14ac:dyDescent="0.35">
      <c r="A262">
        <v>2023</v>
      </c>
      <c r="B262">
        <v>100</v>
      </c>
      <c r="C262" t="str">
        <f t="shared" si="26"/>
        <v>7 SECRETARIA DE EDUCACION</v>
      </c>
      <c r="D262" t="str">
        <f>"07"</f>
        <v>07</v>
      </c>
      <c r="E262" t="s">
        <v>347</v>
      </c>
      <c r="F262" t="s">
        <v>380</v>
      </c>
      <c r="G262" s="2">
        <f t="shared" si="27"/>
        <v>2020130010240</v>
      </c>
      <c r="H262" t="str">
        <f>"001"</f>
        <v>001</v>
      </c>
      <c r="I262" t="s">
        <v>49</v>
      </c>
      <c r="J262" t="s">
        <v>26</v>
      </c>
      <c r="K262" t="s">
        <v>27</v>
      </c>
      <c r="L262" t="str">
        <f>+VLOOKUP(G262,Hoja2!$A:$B,2,FALSE)</f>
        <v>FORMACION DE LOS DERECHOS HUMANOS DE LAS MUJERES DIRIGIDO A NI?AS NI?OS Y JOVENES DE LAS INSTITUCIONES EDUCATIVAS OFICIALES DEL DISTRITO: PARTICIPACION DEMOCRACIA Y AUTONOMIA  CARTAGENA DE INDIAS</v>
      </c>
      <c r="M262" t="str">
        <f t="shared" si="28"/>
        <v>2020130010240 FORMACION DE LOS DERECHOS HUMANOS DE LAS MUJERES DIRIGIDO A NI?AS NI?OS Y JOVENES DE LAS INSTITUCIONES EDUCATIVAS OFICIALES DEL DISTRITO: PARTICIPACION DEMOCRACIA Y AUTONOMIA  CARTAGENA DE INDIAS</v>
      </c>
      <c r="N262" t="str">
        <f>+VLOOKUP(G262,Hoja1!$D:$G,2,FALSE)</f>
        <v>08. PILAR CARTAGENA INCLUYENTE</v>
      </c>
      <c r="O262" t="str">
        <f>+VLOOKUP(G262,Hoja1!$D:$G,3,FALSE)</f>
        <v>8.2 LÍNEA ESTRATEGICA DE EDUCACION: CULTURA DE LA FORMACION "CON LA EDUCACION PARA TODOS Y TODAS SALVAMOS JUNTOS A CARTAGENA"</v>
      </c>
      <c r="P262" t="str">
        <f>+VLOOKUP(G262,Hoja1!$D:$G,4,FALSE)</f>
        <v>8.2.5 PARTICIPACIÓN, DEMOCRACIA Y AUTONOMÍA</v>
      </c>
      <c r="Q262" t="str">
        <f t="shared" si="24"/>
        <v>06</v>
      </c>
      <c r="R262" t="str">
        <f t="shared" si="25"/>
        <v>00</v>
      </c>
      <c r="S262" s="1">
        <v>262152000</v>
      </c>
      <c r="T262" s="1">
        <v>-4870350</v>
      </c>
      <c r="U262" s="1">
        <v>257281650</v>
      </c>
      <c r="V262" s="1">
        <v>257281650</v>
      </c>
      <c r="W262" s="1">
        <v>0</v>
      </c>
      <c r="X262" s="1">
        <v>257281650</v>
      </c>
      <c r="Y262" s="1">
        <v>100</v>
      </c>
      <c r="Z262" s="1">
        <v>250895650</v>
      </c>
      <c r="AA262" s="1">
        <v>97.52</v>
      </c>
      <c r="AB262" s="1">
        <v>0</v>
      </c>
      <c r="AC262" s="1">
        <v>250895650</v>
      </c>
    </row>
    <row r="263" spans="1:29" hidden="1" x14ac:dyDescent="0.35">
      <c r="A263">
        <v>2023</v>
      </c>
      <c r="B263">
        <v>100</v>
      </c>
      <c r="C263" t="str">
        <f t="shared" si="26"/>
        <v>10 DEPARTAMENTO ADMINISTRATIVO DE SALUD</v>
      </c>
      <c r="D263" t="str">
        <f>"10"</f>
        <v>10</v>
      </c>
      <c r="E263" t="s">
        <v>535</v>
      </c>
      <c r="F263" t="s">
        <v>569</v>
      </c>
      <c r="G263" s="2">
        <f t="shared" si="27"/>
        <v>2020130010175</v>
      </c>
      <c r="H263" t="str">
        <f>"170"</f>
        <v>170</v>
      </c>
      <c r="I263" t="s">
        <v>570</v>
      </c>
      <c r="J263" t="s">
        <v>26</v>
      </c>
      <c r="K263" t="s">
        <v>27</v>
      </c>
      <c r="L263" t="str">
        <f>+VLOOKUP(G263,Hoja2!$A:$B,2,FALSE)</f>
        <v>SANEAMIENTO EN SEGURIDAD SANITARIA DEL AMBIENTE  CARTAGENA DE INDIAS</v>
      </c>
      <c r="M263" t="str">
        <f t="shared" si="28"/>
        <v>2020130010175 SANEAMIENTO EN SEGURIDAD SANITARIA DEL AMBIENTE  CARTAGENA DE INDIAS</v>
      </c>
      <c r="N263" t="str">
        <f>+VLOOKUP(G263,Hoja1!$D:$G,2,FALSE)</f>
        <v>08. PILAR CARTAGENA INCLUYENTE</v>
      </c>
      <c r="O263" t="str">
        <f>+VLOOKUP(G263,Hoja1!$D:$G,3,FALSE)</f>
        <v>8.3 LÍNEA ESTRATÉGICA SALUD PARA TODOS</v>
      </c>
      <c r="P263" t="str">
        <f>+VLOOKUP(G263,Hoja1!$D:$G,4,FALSE)</f>
        <v>8.3.3 SALUD AMBIENTAL</v>
      </c>
      <c r="Q263" t="str">
        <f t="shared" si="24"/>
        <v>06</v>
      </c>
      <c r="R263" t="str">
        <f t="shared" si="25"/>
        <v>00</v>
      </c>
      <c r="S263" s="1">
        <v>260104006</v>
      </c>
      <c r="T263" s="1">
        <v>0</v>
      </c>
      <c r="U263" s="1">
        <v>260104006</v>
      </c>
      <c r="V263" s="1">
        <v>260104006</v>
      </c>
      <c r="W263" s="1">
        <v>0</v>
      </c>
      <c r="X263" s="1">
        <v>249668671</v>
      </c>
      <c r="Y263" s="1">
        <v>95.99</v>
      </c>
      <c r="Z263" s="1">
        <v>202027737</v>
      </c>
      <c r="AA263" s="1">
        <v>77.67</v>
      </c>
      <c r="AB263" s="1">
        <v>10435335</v>
      </c>
      <c r="AC263" s="1">
        <v>167977333</v>
      </c>
    </row>
    <row r="264" spans="1:29" hidden="1" x14ac:dyDescent="0.35">
      <c r="A264">
        <v>2023</v>
      </c>
      <c r="B264">
        <v>100</v>
      </c>
      <c r="C264" t="str">
        <f t="shared" si="26"/>
        <v>21 ESTABLECIMIENTO PUBLICO AMBIENTAL-EPA</v>
      </c>
      <c r="D264" t="str">
        <f>"21"</f>
        <v>21</v>
      </c>
      <c r="E264" t="s">
        <v>790</v>
      </c>
      <c r="F264" t="s">
        <v>796</v>
      </c>
      <c r="G264" s="2">
        <f t="shared" si="27"/>
        <v>2020130010216</v>
      </c>
      <c r="H264" t="str">
        <f>"001"</f>
        <v>001</v>
      </c>
      <c r="I264" t="s">
        <v>49</v>
      </c>
      <c r="J264" t="s">
        <v>26</v>
      </c>
      <c r="K264" t="s">
        <v>27</v>
      </c>
      <c r="L264" t="str">
        <f>+VLOOKUP(G264,Hoja2!$A:$B,2,FALSE)</f>
        <v>DOTACION Y ADECUACION DEL CENTRO DE ATENCION VALORACION Y REHABILITACION DE FAUNA SILVESTRE (CAVR BOCANA) DEL EPA CARTAGENA DE INDIAS</v>
      </c>
      <c r="M264" t="str">
        <f t="shared" si="28"/>
        <v>2020130010216 DOTACION Y ADECUACION DEL CENTRO DE ATENCION VALORACION Y REHABILITACION DE FAUNA SILVESTRE (CAVR BOCANA) DEL EPA CARTAGENA DE INDIAS</v>
      </c>
      <c r="N264" t="str">
        <f>+VLOOKUP(G264,Hoja1!$D:$G,2,FALSE)</f>
        <v>07. PILAR CARTAGENA RESILIENTE</v>
      </c>
      <c r="O264" t="str">
        <f>+VLOOKUP(G264,Hoja1!$D:$G,3,FALSE)</f>
        <v>7.1 LÍNEA ESTRATÉGICA: “SALVEMOS JUNTOS NUESTRO PATRIMONIO NATURAL”</v>
      </c>
      <c r="P264" t="str">
        <f>+VLOOKUP(G264,Hoja1!$D:$G,4,FALSE)</f>
        <v>7.1.1 RECUPERAR Y RESTAURAR NUESTRAS ÁREAS NATURALES (BOSQUES Y BIODIVERSIDAD Y SERVICIOS ECO SISTÉMICOS)</v>
      </c>
      <c r="Q264" t="str">
        <f t="shared" si="24"/>
        <v>06</v>
      </c>
      <c r="R264" t="str">
        <f t="shared" si="25"/>
        <v>00</v>
      </c>
      <c r="S264" s="1">
        <v>260000000</v>
      </c>
      <c r="T264" s="1">
        <v>0</v>
      </c>
      <c r="U264" s="1">
        <v>260000000</v>
      </c>
      <c r="V264" s="1">
        <v>260000000</v>
      </c>
      <c r="W264" s="1">
        <v>0</v>
      </c>
      <c r="X264" s="1">
        <v>260000000</v>
      </c>
      <c r="Y264" s="1">
        <v>100</v>
      </c>
      <c r="Z264" s="1">
        <v>260000000</v>
      </c>
      <c r="AA264" s="1">
        <v>100</v>
      </c>
      <c r="AB264" s="1">
        <v>0</v>
      </c>
      <c r="AC264" s="1">
        <v>260000000</v>
      </c>
    </row>
    <row r="265" spans="1:29" hidden="1" x14ac:dyDescent="0.35">
      <c r="A265">
        <v>2023</v>
      </c>
      <c r="B265">
        <v>100</v>
      </c>
      <c r="C265" t="str">
        <f t="shared" si="26"/>
        <v>17 INSTITUTO DE PATRIMONIO Y CULTURA DE CARTAGENA DE INDIAS</v>
      </c>
      <c r="D265" t="str">
        <f>"17"</f>
        <v>17</v>
      </c>
      <c r="E265" t="s">
        <v>745</v>
      </c>
      <c r="F265" t="s">
        <v>758</v>
      </c>
      <c r="G265" s="2">
        <f t="shared" si="27"/>
        <v>2020130010043</v>
      </c>
      <c r="H265" t="str">
        <f>"082"</f>
        <v>082</v>
      </c>
      <c r="I265" t="s">
        <v>774</v>
      </c>
      <c r="J265" t="s">
        <v>26</v>
      </c>
      <c r="K265" t="s">
        <v>27</v>
      </c>
      <c r="L265" t="str">
        <f>+VLOOKUP(G265,Hoja2!$A:$B,2,FALSE)</f>
        <v>FORTALECIMIENTO DE ESTIMULOS PARA LAS ARTES Y LA CULTURA EN EL DISTRITO DE CARTAGENA DE INDIAS</v>
      </c>
      <c r="M265" t="str">
        <f t="shared" si="28"/>
        <v>2020130010043 FORTALECIMIENTO DE ESTIMULOS PARA LAS ARTES Y LA CULTURA EN EL DISTRITO DE CARTAGENA DE INDIAS</v>
      </c>
      <c r="N265" t="str">
        <f>+VLOOKUP(G265,Hoja1!$D:$G,2,FALSE)</f>
        <v>08. PILAR CARTAGENA INCLUYENTE</v>
      </c>
      <c r="O265" t="str">
        <f>+VLOOKUP(G265,Hoja1!$D:$G,3,FALSE)</f>
        <v>8.5 LÍNEA ESTRATÉGICA ARTES, CULTURA Y PATRIMONIO PARA UNA CARTAGENA INCLUYENTE</v>
      </c>
      <c r="P265" t="str">
        <f>+VLOOKUP(G265,Hoja1!$D:$G,4,FALSE)</f>
        <v>8.5.2 PROGRAMA: ESTIMULOS PARA LAS ARTES Y EL EMPRENDIMIENTO PARA UNA CARTAGENA INCLUYENTE</v>
      </c>
      <c r="Q265" t="str">
        <f t="shared" si="24"/>
        <v>06</v>
      </c>
      <c r="R265" t="str">
        <f t="shared" si="25"/>
        <v>00</v>
      </c>
      <c r="S265" s="1">
        <v>258606893</v>
      </c>
      <c r="T265" s="1">
        <v>0</v>
      </c>
      <c r="U265" s="1">
        <v>258606893</v>
      </c>
      <c r="V265" s="1">
        <v>0</v>
      </c>
      <c r="W265" s="1">
        <v>258606893</v>
      </c>
      <c r="X265" s="1">
        <v>0</v>
      </c>
      <c r="Y265" s="1">
        <v>0</v>
      </c>
      <c r="Z265" s="1">
        <v>0</v>
      </c>
      <c r="AA265" s="1">
        <v>0</v>
      </c>
      <c r="AB265" s="1">
        <v>258606893</v>
      </c>
      <c r="AC265" s="1">
        <v>0</v>
      </c>
    </row>
    <row r="266" spans="1:29" hidden="1" x14ac:dyDescent="0.35">
      <c r="A266">
        <v>2023</v>
      </c>
      <c r="B266">
        <v>100</v>
      </c>
      <c r="C266" t="str">
        <f t="shared" si="26"/>
        <v>15 INSTITUTO DE DEPORTE Y RECREACION</v>
      </c>
      <c r="D266" t="str">
        <f>"15"</f>
        <v>15</v>
      </c>
      <c r="E266" t="s">
        <v>698</v>
      </c>
      <c r="F266" t="s">
        <v>726</v>
      </c>
      <c r="G266" s="2">
        <f t="shared" si="27"/>
        <v>2020130010194</v>
      </c>
      <c r="H266" t="str">
        <f>"097"</f>
        <v>097</v>
      </c>
      <c r="I266" t="s">
        <v>725</v>
      </c>
      <c r="J266" t="s">
        <v>26</v>
      </c>
      <c r="K266" t="s">
        <v>27</v>
      </c>
      <c r="L266" t="str">
        <f>+VLOOKUP(G266,Hoja2!$A:$B,2,FALSE)</f>
        <v>FORTALECIMIENTO DEL DEPORTE ESTUDIANTIL MEDIANTE LA IMPLEMENTACION DE LOS JUEGOS INTERCOLEGIADOS Y UNIVERSITARIOS EN EL DISTRITO DE   CARTAGENA DE INDIAS</v>
      </c>
      <c r="M266" t="str">
        <f t="shared" si="28"/>
        <v>2020130010194 FORTALECIMIENTO DEL DEPORTE ESTUDIANTIL MEDIANTE LA IMPLEMENTACION DE LOS JUEGOS INTERCOLEGIADOS Y UNIVERSITARIOS EN EL DISTRITO DE   CARTAGENA DE INDIAS</v>
      </c>
      <c r="N266" t="str">
        <f>+VLOOKUP(G266,Hoja1!$D:$G,2,FALSE)</f>
        <v>08. PILAR CARTAGENA INCLUYENTE</v>
      </c>
      <c r="O266" t="str">
        <f>+VLOOKUP(G266,Hoja1!$D:$G,3,FALSE)</f>
        <v xml:space="preserve">8.4 LÍNEA ESTRATÉGICA DEPORTE Y RECREACIÓN PARA LA TRANSFORMACION SOCIAL </v>
      </c>
      <c r="P266" t="str">
        <f>+VLOOKUP(G266,Hoja1!$D:$G,4,FALSE)</f>
        <v xml:space="preserve">8.4.1 “LA ESCUELA Y EL DEPORTE SON DE TODOS” </v>
      </c>
      <c r="Q266" t="str">
        <f t="shared" si="24"/>
        <v>06</v>
      </c>
      <c r="R266" t="str">
        <f t="shared" si="25"/>
        <v>00</v>
      </c>
      <c r="S266" s="1">
        <v>250173447</v>
      </c>
      <c r="T266" s="1">
        <v>0</v>
      </c>
      <c r="U266" s="1">
        <v>250173447</v>
      </c>
      <c r="V266" s="1">
        <v>209499336</v>
      </c>
      <c r="W266" s="1">
        <v>40674111</v>
      </c>
      <c r="X266" s="1">
        <v>209499336</v>
      </c>
      <c r="Y266" s="1">
        <v>83.74</v>
      </c>
      <c r="Z266" s="1">
        <v>209499336</v>
      </c>
      <c r="AA266" s="1">
        <v>83.74</v>
      </c>
      <c r="AB266" s="1">
        <v>40674111</v>
      </c>
      <c r="AC266" s="1">
        <v>209499336</v>
      </c>
    </row>
    <row r="267" spans="1:29" hidden="1" x14ac:dyDescent="0.35">
      <c r="A267">
        <v>2023</v>
      </c>
      <c r="B267">
        <v>100</v>
      </c>
      <c r="C267" t="str">
        <f t="shared" si="26"/>
        <v>1 DESPACHO DEL ALCALDE</v>
      </c>
      <c r="D267" t="str">
        <f>"01"</f>
        <v>01</v>
      </c>
      <c r="E267" t="s">
        <v>23</v>
      </c>
      <c r="F267" t="s">
        <v>59</v>
      </c>
      <c r="G267" s="2">
        <f t="shared" si="27"/>
        <v>2020130010071</v>
      </c>
      <c r="H267" t="str">
        <f t="shared" ref="H267:H287" si="29">"001"</f>
        <v>001</v>
      </c>
      <c r="I267" t="s">
        <v>49</v>
      </c>
      <c r="J267" t="s">
        <v>26</v>
      </c>
      <c r="K267" t="s">
        <v>27</v>
      </c>
      <c r="L267" t="str">
        <f>+VLOOKUP(G267,Hoja2!$A:$B,2,FALSE)</f>
        <v xml:space="preserve">APOYO DINAMICA FAMILIAR PARA SUPERACION DE LA POBREZA Y DESIGUALDAD </v>
      </c>
      <c r="M267" t="str">
        <f t="shared" si="28"/>
        <v xml:space="preserve">2020130010071 APOYO DINAMICA FAMILIAR PARA SUPERACION DE LA POBREZA Y DESIGUALDAD </v>
      </c>
      <c r="N267" t="str">
        <f>+VLOOKUP(G267,Hoja1!$D:$G,2,FALSE)</f>
        <v>08. PILAR CARTAGENA INCLUYENTE</v>
      </c>
      <c r="O267" t="str">
        <f>+VLOOKUP(G267,Hoja1!$D:$G,3,FALSE)</f>
        <v>8.1 LÍNEA ESTRATÉGICA: SUPERACIÓN DE LA POBREZA Y DESIGUALDAD.</v>
      </c>
      <c r="P267" t="str">
        <f>+VLOOKUP(G267,Hoja1!$D:$G,4,FALSE)</f>
        <v>8.1.7 PROGRAMA: DINÁMICA FAMILIAR PARA LA SUPERACIÓN DE LA POBREZA EXTREMA</v>
      </c>
      <c r="Q267" t="str">
        <f t="shared" si="24"/>
        <v>06</v>
      </c>
      <c r="R267" t="str">
        <f t="shared" si="25"/>
        <v>00</v>
      </c>
      <c r="S267" s="1">
        <v>250000000</v>
      </c>
      <c r="T267" s="1">
        <v>0</v>
      </c>
      <c r="U267" s="1">
        <v>250000000</v>
      </c>
      <c r="V267" s="1">
        <v>205697000</v>
      </c>
      <c r="W267" s="1">
        <v>44303000</v>
      </c>
      <c r="X267" s="1">
        <v>188645100</v>
      </c>
      <c r="Y267" s="1">
        <v>75.459999999999994</v>
      </c>
      <c r="Z267" s="1">
        <v>188645100</v>
      </c>
      <c r="AA267" s="1">
        <v>75.459999999999994</v>
      </c>
      <c r="AB267" s="1">
        <v>61354900</v>
      </c>
      <c r="AC267" s="1">
        <v>188645100</v>
      </c>
    </row>
    <row r="268" spans="1:29" hidden="1" x14ac:dyDescent="0.35">
      <c r="A268">
        <v>2023</v>
      </c>
      <c r="B268">
        <v>100</v>
      </c>
      <c r="C268" t="str">
        <f t="shared" si="26"/>
        <v>1 DESPACHO DEL ALCALDE</v>
      </c>
      <c r="D268" t="str">
        <f>"01"</f>
        <v>01</v>
      </c>
      <c r="E268" t="s">
        <v>23</v>
      </c>
      <c r="F268" t="s">
        <v>74</v>
      </c>
      <c r="G268" s="2">
        <f t="shared" si="27"/>
        <v>2021130010164</v>
      </c>
      <c r="H268" t="str">
        <f t="shared" si="29"/>
        <v>001</v>
      </c>
      <c r="I268" t="s">
        <v>49</v>
      </c>
      <c r="J268" t="s">
        <v>26</v>
      </c>
      <c r="K268" t="s">
        <v>27</v>
      </c>
      <c r="L268" t="str">
        <f>+VLOOKUP(G268,Hoja2!$A:$B,2,FALSE)</f>
        <v xml:space="preserve"> APOYO ACCESO A LA JUSTICIA PARA LA SUPERACION DE LA POBREZA Y DESIGUALDAD</v>
      </c>
      <c r="M268" t="str">
        <f t="shared" si="28"/>
        <v>2021130010164  APOYO ACCESO A LA JUSTICIA PARA LA SUPERACION DE LA POBREZA Y DESIGUALDAD</v>
      </c>
      <c r="N268" t="str">
        <f>+VLOOKUP(G268,Hoja1!$D:$G,2,FALSE)</f>
        <v>08. PILAR CARTAGENA INCLUYENTE</v>
      </c>
      <c r="O268" t="str">
        <f>+VLOOKUP(G268,Hoja1!$D:$G,3,FALSE)</f>
        <v>8.1 LÍNEA ESTRATÉGICA: SUPERACIÓN DE LA POBREZA Y DESIGUALDAD.</v>
      </c>
      <c r="P268" t="str">
        <f>+VLOOKUP(G268,Hoja1!$D:$G,4,FALSE)</f>
        <v>8.1.9 PROGRAMA: ACCESO A LA JUSTICIA PARA LA SUPERACIÓN DE LA POBREZA EXTREMA Y DESIGUALDAD</v>
      </c>
      <c r="Q268" t="str">
        <f t="shared" si="24"/>
        <v>06</v>
      </c>
      <c r="R268" t="str">
        <f t="shared" si="25"/>
        <v>00</v>
      </c>
      <c r="S268" s="1">
        <v>250000000</v>
      </c>
      <c r="T268" s="1">
        <v>0</v>
      </c>
      <c r="U268" s="1">
        <v>250000000</v>
      </c>
      <c r="V268" s="1">
        <v>93627000</v>
      </c>
      <c r="W268" s="1">
        <v>156373000</v>
      </c>
      <c r="X268" s="1">
        <v>77803367</v>
      </c>
      <c r="Y268" s="1">
        <v>31.12</v>
      </c>
      <c r="Z268" s="1">
        <v>75393167</v>
      </c>
      <c r="AA268" s="1">
        <v>30.16</v>
      </c>
      <c r="AB268" s="1">
        <v>172196633</v>
      </c>
      <c r="AC268" s="1">
        <v>64149000</v>
      </c>
    </row>
    <row r="269" spans="1:29" hidden="1" x14ac:dyDescent="0.35">
      <c r="A269">
        <v>2023</v>
      </c>
      <c r="B269">
        <v>100</v>
      </c>
      <c r="C269" t="str">
        <f t="shared" si="26"/>
        <v>2 SECRETARIA DEL INTERIOR Y CONVIVENCIA CIUDADANAL</v>
      </c>
      <c r="D269" t="str">
        <f>"02"</f>
        <v>02</v>
      </c>
      <c r="E269" t="s">
        <v>110</v>
      </c>
      <c r="F269" t="s">
        <v>127</v>
      </c>
      <c r="G269" s="2">
        <f t="shared" si="27"/>
        <v>2021130010275</v>
      </c>
      <c r="H269" t="str">
        <f t="shared" si="29"/>
        <v>001</v>
      </c>
      <c r="I269" t="s">
        <v>49</v>
      </c>
      <c r="J269" t="s">
        <v>26</v>
      </c>
      <c r="K269" t="s">
        <v>27</v>
      </c>
      <c r="L269" t="str">
        <f>+VLOOKUP(G269,Hoja2!$A:$B,2,FALSE)</f>
        <v>FORTALECIMIENTO DEL SISTEMA DE RESPONSABILIDAD PENAL PARA ADOLESCENTES- SRPA EN EL CARTAGENA DE INDIAS</v>
      </c>
      <c r="M269" t="str">
        <f t="shared" si="28"/>
        <v>2021130010275 FORTALECIMIENTO DEL SISTEMA DE RESPONSABILIDAD PENAL PARA ADOLESCENTES- SRPA EN EL CARTAGENA DE INDIAS</v>
      </c>
      <c r="N269" t="str">
        <f>+VLOOKUP(G269,Hoja1!$D:$G,2,FALSE)</f>
        <v>10. PILAR: CARTAGENA TRANSPARENTE</v>
      </c>
      <c r="O269" t="str">
        <f>+VLOOKUP(G269,Hoja1!$D:$G,3,FALSE)</f>
        <v>10.3 LÍNEA ESTRATÉGICA: CONVIVENCIA Y SEGURIDAD PARA LA GOBERNABILIDAD</v>
      </c>
      <c r="P269" t="str">
        <f>+VLOOKUP(G269,Hoja1!$D:$G,4,FALSE)</f>
        <v>10.3.7 PROGRAMA:  FORTALECIMIENTO SISTEMA DE RESPONSABILIDAD PENAL PARA ADOLESCENTES –SRPA</v>
      </c>
      <c r="Q269" t="str">
        <f t="shared" si="24"/>
        <v>06</v>
      </c>
      <c r="R269" t="str">
        <f t="shared" si="25"/>
        <v>00</v>
      </c>
      <c r="S269" s="1">
        <v>250000000</v>
      </c>
      <c r="T269" s="1">
        <v>-50000000</v>
      </c>
      <c r="U269" s="1">
        <v>200000000</v>
      </c>
      <c r="V269" s="1">
        <v>200000000</v>
      </c>
      <c r="W269" s="1">
        <v>0</v>
      </c>
      <c r="X269" s="1">
        <v>199999998</v>
      </c>
      <c r="Y269" s="1">
        <v>100</v>
      </c>
      <c r="Z269" s="1">
        <v>159999999</v>
      </c>
      <c r="AA269" s="1">
        <v>80</v>
      </c>
      <c r="AB269" s="1">
        <v>2</v>
      </c>
      <c r="AC269" s="1">
        <v>159999999</v>
      </c>
    </row>
    <row r="270" spans="1:29" hidden="1" x14ac:dyDescent="0.35">
      <c r="A270">
        <v>2023</v>
      </c>
      <c r="B270">
        <v>100</v>
      </c>
      <c r="C270" t="str">
        <f t="shared" si="26"/>
        <v>4 LOCALIDAD TURISTICA Y DE LA VIRGEN</v>
      </c>
      <c r="D270" t="str">
        <f>"04"</f>
        <v>04</v>
      </c>
      <c r="E270" t="s">
        <v>200</v>
      </c>
      <c r="F270" t="s">
        <v>219</v>
      </c>
      <c r="G270" s="2">
        <f t="shared" si="27"/>
        <v>2021130010112</v>
      </c>
      <c r="H270" t="str">
        <f t="shared" si="29"/>
        <v>001</v>
      </c>
      <c r="I270" t="s">
        <v>49</v>
      </c>
      <c r="J270" t="s">
        <v>26</v>
      </c>
      <c r="K270" t="s">
        <v>27</v>
      </c>
      <c r="L270" t="str">
        <f>+VLOOKUP(G270,Hoja2!$A:$B,2,FALSE)</f>
        <v>DESARROLLO DE EVENTOS RECREATIVOS PARA LA COMUNIDAD DE LA LOCALIDAD DE LA VIRGEN Y TURISTICA, CARTAGENA DE INDIAS</v>
      </c>
      <c r="M270" t="str">
        <f t="shared" si="28"/>
        <v>2021130010112 DESARROLLO DE EVENTOS RECREATIVOS PARA LA COMUNIDAD DE LA LOCALIDAD DE LA VIRGEN Y TURISTICA, CARTAGENA DE INDIAS</v>
      </c>
      <c r="N270" t="str">
        <f>+VLOOKUP(G270,Hoja1!$D:$G,2,FALSE)</f>
        <v>10. PILAR: CARTAGENA TRANSPARENTE</v>
      </c>
      <c r="O270" t="str">
        <f>+VLOOKUP(G270,Hoja1!$D:$G,3,FALSE)</f>
        <v>10.7 LÍNEA ESTRATÉGICA: PARTICIPACIÓN Y DESCENTRALIZACIÓN</v>
      </c>
      <c r="P270" t="str">
        <f>+VLOOKUP(G270,Hoja1!$D:$G,4,FALSE)</f>
        <v xml:space="preserve">10.7.2 PROGRAMA: MODERNIZACIÓN DEL SISTEMA DISTRITAL DE PLANEACIÓN Y DESCENTRALIZACIÓN  </v>
      </c>
      <c r="Q270" t="str">
        <f t="shared" si="24"/>
        <v>06</v>
      </c>
      <c r="R270" t="str">
        <f t="shared" si="25"/>
        <v>00</v>
      </c>
      <c r="S270" s="1">
        <v>250000000</v>
      </c>
      <c r="T270" s="1">
        <v>0</v>
      </c>
      <c r="U270" s="1">
        <v>250000000</v>
      </c>
      <c r="V270" s="1">
        <v>250000000</v>
      </c>
      <c r="W270" s="1">
        <v>0</v>
      </c>
      <c r="X270" s="1">
        <v>250000000</v>
      </c>
      <c r="Y270" s="1">
        <v>100</v>
      </c>
      <c r="Z270" s="1">
        <v>250000000</v>
      </c>
      <c r="AA270" s="1">
        <v>100</v>
      </c>
      <c r="AB270" s="1">
        <v>0</v>
      </c>
      <c r="AC270" s="1">
        <v>250000000</v>
      </c>
    </row>
    <row r="271" spans="1:29" hidden="1" x14ac:dyDescent="0.35">
      <c r="A271">
        <v>2023</v>
      </c>
      <c r="B271">
        <v>100</v>
      </c>
      <c r="C271" t="str">
        <f t="shared" si="26"/>
        <v>4 LOCALIDAD TURISTICA Y DE LA VIRGEN</v>
      </c>
      <c r="D271" t="str">
        <f>"04"</f>
        <v>04</v>
      </c>
      <c r="E271" t="s">
        <v>200</v>
      </c>
      <c r="F271" t="s">
        <v>237</v>
      </c>
      <c r="G271" s="2">
        <f t="shared" si="27"/>
        <v>2021130010132</v>
      </c>
      <c r="H271" t="str">
        <f t="shared" si="29"/>
        <v>001</v>
      </c>
      <c r="I271" t="s">
        <v>49</v>
      </c>
      <c r="J271" t="s">
        <v>26</v>
      </c>
      <c r="K271" t="s">
        <v>27</v>
      </c>
      <c r="L271" t="str">
        <f>+VLOOKUP(G271,Hoja2!$A:$B,2,FALSE)</f>
        <v>FORTALECIMIENTO ORGANIZACIONAL ASOCIADO A LA ATENCION DE PERSONAS MAYORES EN CENTROS DE VIDA DE LA LOCALIDAD DE LA VIRGEN Y TURISTICA CARTAGENA DE INDIAS</v>
      </c>
      <c r="M271" t="str">
        <f t="shared" si="28"/>
        <v>2021130010132 FORTALECIMIENTO ORGANIZACIONAL ASOCIADO A LA ATENCION DE PERSONAS MAYORES EN CENTROS DE VIDA DE LA LOCALIDAD DE LA VIRGEN Y TURISTICA CARTAGENA DE INDIAS</v>
      </c>
      <c r="N271" t="str">
        <f>+VLOOKUP(G271,Hoja1!$D:$G,2,FALSE)</f>
        <v>10. PILAR: CARTAGENA TRANSPARENTE</v>
      </c>
      <c r="O271" t="str">
        <f>+VLOOKUP(G271,Hoja1!$D:$G,3,FALSE)</f>
        <v>10.7 LÍNEA ESTRATÉGICA: PARTICIPACIÓN Y DESCENTRALIZACIÓN</v>
      </c>
      <c r="P271" t="str">
        <f>+VLOOKUP(G271,Hoja1!$D:$G,4,FALSE)</f>
        <v xml:space="preserve">10.7.2 PROGRAMA: MODERNIZACIÓN DEL SISTEMA DISTRITAL DE PLANEACIÓN Y DESCENTRALIZACIÓN  </v>
      </c>
      <c r="Q271" t="str">
        <f t="shared" si="24"/>
        <v>06</v>
      </c>
      <c r="R271" t="str">
        <f t="shared" si="25"/>
        <v>00</v>
      </c>
      <c r="S271" s="1">
        <v>250000000</v>
      </c>
      <c r="T271" s="1">
        <v>0</v>
      </c>
      <c r="U271" s="1">
        <v>250000000</v>
      </c>
      <c r="V271" s="1">
        <v>250000000</v>
      </c>
      <c r="W271" s="1">
        <v>0</v>
      </c>
      <c r="X271" s="1">
        <v>250000000</v>
      </c>
      <c r="Y271" s="1">
        <v>100</v>
      </c>
      <c r="Z271" s="1">
        <v>250000000</v>
      </c>
      <c r="AA271" s="1">
        <v>100</v>
      </c>
      <c r="AB271" s="1">
        <v>0</v>
      </c>
      <c r="AC271" s="1">
        <v>250000000</v>
      </c>
    </row>
    <row r="272" spans="1:29" hidden="1" x14ac:dyDescent="0.35">
      <c r="A272">
        <v>2023</v>
      </c>
      <c r="B272">
        <v>100</v>
      </c>
      <c r="C272" t="str">
        <f t="shared" si="26"/>
        <v>11 LOCALIDAD HISTORICA Y DEL CARIBE NORTE</v>
      </c>
      <c r="D272" t="str">
        <f>"11"</f>
        <v>11</v>
      </c>
      <c r="E272" t="s">
        <v>626</v>
      </c>
      <c r="F272" t="s">
        <v>635</v>
      </c>
      <c r="G272" s="2">
        <f t="shared" si="27"/>
        <v>2021130010018</v>
      </c>
      <c r="H272" t="str">
        <f t="shared" si="29"/>
        <v>001</v>
      </c>
      <c r="I272" t="s">
        <v>49</v>
      </c>
      <c r="J272" t="s">
        <v>26</v>
      </c>
      <c r="K272" t="s">
        <v>27</v>
      </c>
      <c r="L272" t="str">
        <f>+VLOOKUP(G272,Hoja2!$A:$B,2,FALSE)</f>
        <v>IMPLEMENTACION DEL PROYECTO PARA CAPACITAR Y FORMAR A CUIDADORES DE PERSONAS EN CONDICION DE DISCAPACIDAD EN LA LOCALIDAD HISTORICA Y DEL CARIBE NORTE DEL DISTRITO DE CARTAGENA DE INDIAS</v>
      </c>
      <c r="M272" t="str">
        <f t="shared" si="28"/>
        <v>2021130010018 IMPLEMENTACION DEL PROYECTO PARA CAPACITAR Y FORMAR A CUIDADORES DE PERSONAS EN CONDICION DE DISCAPACIDAD EN LA LOCALIDAD HISTORICA Y DEL CARIBE NORTE DEL DISTRITO DE CARTAGENA DE INDIAS</v>
      </c>
      <c r="N272" t="str">
        <f>+VLOOKUP(G272,Hoja1!$D:$G,2,FALSE)</f>
        <v>10. PILAR: CARTAGENA TRANSPARENTE</v>
      </c>
      <c r="O272" t="str">
        <f>+VLOOKUP(G272,Hoja1!$D:$G,3,FALSE)</f>
        <v>10.7 LÍNEA ESTRATÉGICA: PARTICIPACIÓN Y DESCENTRALIZACIÓN</v>
      </c>
      <c r="P272" t="str">
        <f>+VLOOKUP(G272,Hoja1!$D:$G,4,FALSE)</f>
        <v xml:space="preserve">10.7.2 PROGRAMA: MODERNIZACIÓN DEL SISTEMA DISTRITAL DE PLANEACIÓN Y DESCENTRALIZACIÓN  </v>
      </c>
      <c r="Q272" t="str">
        <f t="shared" si="24"/>
        <v>06</v>
      </c>
      <c r="R272" t="str">
        <f t="shared" si="25"/>
        <v>00</v>
      </c>
      <c r="S272" s="1">
        <v>250000000</v>
      </c>
      <c r="T272" s="1">
        <v>0</v>
      </c>
      <c r="U272" s="1">
        <v>250000000</v>
      </c>
      <c r="V272" s="1">
        <v>250000000</v>
      </c>
      <c r="W272" s="1">
        <v>0</v>
      </c>
      <c r="X272" s="1">
        <v>250000000</v>
      </c>
      <c r="Y272" s="1">
        <v>100</v>
      </c>
      <c r="Z272" s="1">
        <v>250000000</v>
      </c>
      <c r="AA272" s="1">
        <v>100</v>
      </c>
      <c r="AB272" s="1">
        <v>0</v>
      </c>
      <c r="AC272" s="1">
        <v>250000000</v>
      </c>
    </row>
    <row r="273" spans="1:29" hidden="1" x14ac:dyDescent="0.35">
      <c r="A273">
        <v>2023</v>
      </c>
      <c r="B273">
        <v>100</v>
      </c>
      <c r="C273" t="str">
        <f t="shared" si="26"/>
        <v>11 LOCALIDAD HISTORICA Y DEL CARIBE NORTE</v>
      </c>
      <c r="D273" t="str">
        <f>"11"</f>
        <v>11</v>
      </c>
      <c r="E273" t="s">
        <v>626</v>
      </c>
      <c r="F273" t="s">
        <v>637</v>
      </c>
      <c r="G273" s="2">
        <f t="shared" si="27"/>
        <v>2021130010023</v>
      </c>
      <c r="H273" t="str">
        <f t="shared" si="29"/>
        <v>001</v>
      </c>
      <c r="I273" t="s">
        <v>49</v>
      </c>
      <c r="J273" t="s">
        <v>26</v>
      </c>
      <c r="K273" t="s">
        <v>27</v>
      </c>
      <c r="L273" t="str">
        <f>+VLOOKUP(G273,Hoja2!$A:$B,2,FALSE)</f>
        <v xml:space="preserve">APLICACION PROMOCION DEL EMPRENDIMIENTO PROYECTOS PRODUCTIVOS QUE INCLUYAN CAPITAL SEMILLA EN ESPECIE EN POBLACION NEGRA, AFROCOLOMBIANA, RAIZAL EN ZONA INSULAR O URBANA LOCALIDAD HISTORICA Y DEL CARIBE NORTE DISTRITO DE CARTAGENA DE INDIAS
</v>
      </c>
      <c r="M273" t="str">
        <f t="shared" si="28"/>
        <v xml:space="preserve">2021130010023 APLICACION PROMOCION DEL EMPRENDIMIENTO PROYECTOS PRODUCTIVOS QUE INCLUYAN CAPITAL SEMILLA EN ESPECIE EN POBLACION NEGRA, AFROCOLOMBIANA, RAIZAL EN ZONA INSULAR O URBANA LOCALIDAD HISTORICA Y DEL CARIBE NORTE DISTRITO DE CARTAGENA DE INDIAS
</v>
      </c>
      <c r="N273" t="str">
        <f>+VLOOKUP(G273,Hoja1!$D:$G,2,FALSE)</f>
        <v>10. PILAR: CARTAGENA TRANSPARENTE</v>
      </c>
      <c r="O273" t="str">
        <f>+VLOOKUP(G273,Hoja1!$D:$G,3,FALSE)</f>
        <v>10.7 LÍNEA ESTRATÉGICA: PARTICIPACIÓN Y DESCENTRALIZACIÓN</v>
      </c>
      <c r="P273" t="str">
        <f>+VLOOKUP(G273,Hoja1!$D:$G,4,FALSE)</f>
        <v xml:space="preserve">10.7.2 PROGRAMA: MODERNIZACIÓN DEL SISTEMA DISTRITAL DE PLANEACIÓN Y DESCENTRALIZACIÓN  </v>
      </c>
      <c r="Q273" t="str">
        <f t="shared" si="24"/>
        <v>06</v>
      </c>
      <c r="R273" t="str">
        <f t="shared" si="25"/>
        <v>00</v>
      </c>
      <c r="S273" s="1">
        <v>250000000</v>
      </c>
      <c r="T273" s="1">
        <v>0</v>
      </c>
      <c r="U273" s="1">
        <v>250000000</v>
      </c>
      <c r="V273" s="1">
        <v>250000000</v>
      </c>
      <c r="W273" s="1">
        <v>0</v>
      </c>
      <c r="X273" s="1">
        <v>250000000</v>
      </c>
      <c r="Y273" s="1">
        <v>100</v>
      </c>
      <c r="Z273" s="1">
        <v>250000000</v>
      </c>
      <c r="AA273" s="1">
        <v>100</v>
      </c>
      <c r="AB273" s="1">
        <v>0</v>
      </c>
      <c r="AC273" s="1">
        <v>250000000</v>
      </c>
    </row>
    <row r="274" spans="1:29" hidden="1" x14ac:dyDescent="0.35">
      <c r="A274">
        <v>2023</v>
      </c>
      <c r="B274">
        <v>100</v>
      </c>
      <c r="C274" t="str">
        <f t="shared" si="26"/>
        <v>17 INSTITUTO DE PATRIMONIO Y CULTURA DE CARTAGENA DE INDIAS</v>
      </c>
      <c r="D274" t="str">
        <f>"17"</f>
        <v>17</v>
      </c>
      <c r="E274" t="s">
        <v>745</v>
      </c>
      <c r="F274" t="s">
        <v>758</v>
      </c>
      <c r="G274" s="2">
        <f t="shared" si="27"/>
        <v>2020130010043</v>
      </c>
      <c r="H274" t="str">
        <f t="shared" si="29"/>
        <v>001</v>
      </c>
      <c r="I274" t="s">
        <v>49</v>
      </c>
      <c r="J274" t="s">
        <v>26</v>
      </c>
      <c r="K274" t="s">
        <v>27</v>
      </c>
      <c r="L274" t="str">
        <f>+VLOOKUP(G274,Hoja2!$A:$B,2,FALSE)</f>
        <v>FORTALECIMIENTO DE ESTIMULOS PARA LAS ARTES Y LA CULTURA EN EL DISTRITO DE CARTAGENA DE INDIAS</v>
      </c>
      <c r="M274" t="str">
        <f t="shared" si="28"/>
        <v>2020130010043 FORTALECIMIENTO DE ESTIMULOS PARA LAS ARTES Y LA CULTURA EN EL DISTRITO DE CARTAGENA DE INDIAS</v>
      </c>
      <c r="N274" t="str">
        <f>+VLOOKUP(G274,Hoja1!$D:$G,2,FALSE)</f>
        <v>08. PILAR CARTAGENA INCLUYENTE</v>
      </c>
      <c r="O274" t="str">
        <f>+VLOOKUP(G274,Hoja1!$D:$G,3,FALSE)</f>
        <v>8.5 LÍNEA ESTRATÉGICA ARTES, CULTURA Y PATRIMONIO PARA UNA CARTAGENA INCLUYENTE</v>
      </c>
      <c r="P274" t="str">
        <f>+VLOOKUP(G274,Hoja1!$D:$G,4,FALSE)</f>
        <v>8.5.2 PROGRAMA: ESTIMULOS PARA LAS ARTES Y EL EMPRENDIMIENTO PARA UNA CARTAGENA INCLUYENTE</v>
      </c>
      <c r="Q274" t="str">
        <f t="shared" si="24"/>
        <v>06</v>
      </c>
      <c r="R274" t="str">
        <f t="shared" si="25"/>
        <v>00</v>
      </c>
      <c r="S274" s="1">
        <v>250000000</v>
      </c>
      <c r="T274" s="1">
        <v>0</v>
      </c>
      <c r="U274" s="1">
        <v>250000000</v>
      </c>
      <c r="V274" s="1">
        <v>250000000</v>
      </c>
      <c r="W274" s="1">
        <v>0</v>
      </c>
      <c r="X274" s="1">
        <v>250000000</v>
      </c>
      <c r="Y274" s="1">
        <v>100</v>
      </c>
      <c r="Z274" s="1">
        <v>250000000</v>
      </c>
      <c r="AA274" s="1">
        <v>100</v>
      </c>
      <c r="AB274" s="1">
        <v>0</v>
      </c>
      <c r="AC274" s="1">
        <v>214285715</v>
      </c>
    </row>
    <row r="275" spans="1:29" hidden="1" x14ac:dyDescent="0.35">
      <c r="A275">
        <v>2023</v>
      </c>
      <c r="B275">
        <v>100</v>
      </c>
      <c r="C275" t="str">
        <f t="shared" si="26"/>
        <v>23 LOCALIDAD INDUSTRIAL Y DE LA BAHIA</v>
      </c>
      <c r="D275" t="str">
        <f t="shared" ref="D275:D286" si="30">"23"</f>
        <v>23</v>
      </c>
      <c r="E275" t="s">
        <v>838</v>
      </c>
      <c r="F275" t="s">
        <v>854</v>
      </c>
      <c r="G275" s="2">
        <f t="shared" si="27"/>
        <v>2021130010047</v>
      </c>
      <c r="H275" t="str">
        <f t="shared" si="29"/>
        <v>001</v>
      </c>
      <c r="I275" t="s">
        <v>49</v>
      </c>
      <c r="J275" t="s">
        <v>26</v>
      </c>
      <c r="K275" t="s">
        <v>27</v>
      </c>
      <c r="L275" t="str">
        <f>+VLOOKUP(G275,Hoja2!$A:$B,2,FALSE)</f>
        <v>DIFUSION DE LAS MEDIDAS NECESARIAS PARA LA ADAPTACION A LOS IMPACTOS GENERADOS POR EL CAMBIO CLIMATICO Y POR LOS ACTUALES NIVELES DE CONTAMINACION, CARTAGENA DE INDIAS</v>
      </c>
      <c r="M275" t="str">
        <f t="shared" si="28"/>
        <v>2021130010047 DIFUSION DE LAS MEDIDAS NECESARIAS PARA LA ADAPTACION A LOS IMPACTOS GENERADOS POR EL CAMBIO CLIMATICO Y POR LOS ACTUALES NIVELES DE CONTAMINACION, CARTAGENA DE INDIAS</v>
      </c>
      <c r="N275" t="str">
        <f>+VLOOKUP(G275,Hoja1!$D:$G,2,FALSE)</f>
        <v>10. PILAR: CARTAGENA TRANSPARENTE</v>
      </c>
      <c r="O275" t="str">
        <f>+VLOOKUP(G275,Hoja1!$D:$G,3,FALSE)</f>
        <v>10.7 LÍNEA ESTRATÉGICA: PARTICIPACIÓN Y DESCENTRALIZACIÓN</v>
      </c>
      <c r="P275" t="str">
        <f>+VLOOKUP(G275,Hoja1!$D:$G,4,FALSE)</f>
        <v xml:space="preserve">10.7.2 PROGRAMA: MODERNIZACIÓN DEL SISTEMA DISTRITAL DE PLANEACIÓN Y DESCENTRALIZACIÓN  </v>
      </c>
      <c r="Q275" t="str">
        <f t="shared" si="24"/>
        <v>06</v>
      </c>
      <c r="R275" t="str">
        <f t="shared" si="25"/>
        <v>00</v>
      </c>
      <c r="S275" s="1">
        <v>250000000</v>
      </c>
      <c r="T275" s="1">
        <v>0</v>
      </c>
      <c r="U275" s="1">
        <v>250000000</v>
      </c>
      <c r="V275" s="1">
        <v>250000000</v>
      </c>
      <c r="W275" s="1">
        <v>0</v>
      </c>
      <c r="X275" s="1">
        <v>250000000</v>
      </c>
      <c r="Y275" s="1">
        <v>100</v>
      </c>
      <c r="Z275" s="1">
        <v>250000000</v>
      </c>
      <c r="AA275" s="1">
        <v>100</v>
      </c>
      <c r="AB275" s="1">
        <v>0</v>
      </c>
      <c r="AC275" s="1">
        <v>250000000</v>
      </c>
    </row>
    <row r="276" spans="1:29" hidden="1" x14ac:dyDescent="0.35">
      <c r="A276">
        <v>2023</v>
      </c>
      <c r="B276">
        <v>100</v>
      </c>
      <c r="C276" t="str">
        <f t="shared" si="26"/>
        <v>23 LOCALIDAD INDUSTRIAL Y DE LA BAHIA</v>
      </c>
      <c r="D276" t="str">
        <f t="shared" si="30"/>
        <v>23</v>
      </c>
      <c r="E276" t="s">
        <v>838</v>
      </c>
      <c r="F276" t="s">
        <v>856</v>
      </c>
      <c r="G276" s="2">
        <f t="shared" si="27"/>
        <v>2021130010095</v>
      </c>
      <c r="H276" t="str">
        <f t="shared" si="29"/>
        <v>001</v>
      </c>
      <c r="I276" t="s">
        <v>49</v>
      </c>
      <c r="J276" t="s">
        <v>26</v>
      </c>
      <c r="K276" t="s">
        <v>27</v>
      </c>
      <c r="L276" t="str">
        <f>+VLOOKUP(G276,Hoja2!$A:$B,2,FALSE)</f>
        <v>FORTALECIMIENTO AL DESARROLLO DE LAS EXPRESIONES ARTISTICAS Y CULTURALES EN LA LOCALIDAD INDUSTRIAL Y DE LA BAHIA CARTAGENA DE INDIAS</v>
      </c>
      <c r="M276" t="str">
        <f t="shared" si="28"/>
        <v>2021130010095 FORTALECIMIENTO AL DESARROLLO DE LAS EXPRESIONES ARTISTICAS Y CULTURALES EN LA LOCALIDAD INDUSTRIAL Y DE LA BAHIA CARTAGENA DE INDIAS</v>
      </c>
      <c r="N276" t="str">
        <f>+VLOOKUP(G276,Hoja1!$D:$G,2,FALSE)</f>
        <v>10. PILAR: CARTAGENA TRANSPARENTE</v>
      </c>
      <c r="O276" t="str">
        <f>+VLOOKUP(G276,Hoja1!$D:$G,3,FALSE)</f>
        <v>10.7 LÍNEA ESTRATÉGICA: PARTICIPACIÓN Y DESCENTRALIZACIÓN</v>
      </c>
      <c r="P276" t="str">
        <f>+VLOOKUP(G276,Hoja1!$D:$G,4,FALSE)</f>
        <v xml:space="preserve">10.7.2 PROGRAMA: MODERNIZACIÓN DEL SISTEMA DISTRITAL DE PLANEACIÓN Y DESCENTRALIZACIÓN  </v>
      </c>
      <c r="Q276" t="str">
        <f t="shared" si="24"/>
        <v>06</v>
      </c>
      <c r="R276" t="str">
        <f t="shared" si="25"/>
        <v>00</v>
      </c>
      <c r="S276" s="1">
        <v>250000000</v>
      </c>
      <c r="T276" s="1">
        <v>0</v>
      </c>
      <c r="U276" s="1">
        <v>250000000</v>
      </c>
      <c r="V276" s="1">
        <v>250000000</v>
      </c>
      <c r="W276" s="1">
        <v>0</v>
      </c>
      <c r="X276" s="1">
        <v>250000000</v>
      </c>
      <c r="Y276" s="1">
        <v>100</v>
      </c>
      <c r="Z276" s="1">
        <v>250000000</v>
      </c>
      <c r="AA276" s="1">
        <v>100</v>
      </c>
      <c r="AB276" s="1">
        <v>0</v>
      </c>
      <c r="AC276" s="1">
        <v>125000000</v>
      </c>
    </row>
    <row r="277" spans="1:29" hidden="1" x14ac:dyDescent="0.35">
      <c r="A277">
        <v>2023</v>
      </c>
      <c r="B277">
        <v>100</v>
      </c>
      <c r="C277" t="str">
        <f t="shared" si="26"/>
        <v>23 LOCALIDAD INDUSTRIAL Y DE LA BAHIA</v>
      </c>
      <c r="D277" t="str">
        <f t="shared" si="30"/>
        <v>23</v>
      </c>
      <c r="E277" t="s">
        <v>838</v>
      </c>
      <c r="F277" t="s">
        <v>858</v>
      </c>
      <c r="G277" s="2">
        <f t="shared" si="27"/>
        <v>2021130010049</v>
      </c>
      <c r="H277" t="str">
        <f t="shared" si="29"/>
        <v>001</v>
      </c>
      <c r="I277" t="s">
        <v>49</v>
      </c>
      <c r="J277" t="s">
        <v>26</v>
      </c>
      <c r="K277" t="s">
        <v>27</v>
      </c>
      <c r="L277" t="str">
        <f>+VLOOKUP(G277,Hoja2!$A:$B,2,FALSE)</f>
        <v>FORMACION PARA PROMOVER EL EJERCICIO Y GARANTIA DE LOS DERECHOS ECONOMICOS DE LAS MUJERES COMPETENCIAS LABORALES Y EMPRESARIALES QUE LES PERMITA MEJORAR SUS INGRESOS Y SU AUTONOMICA ECONOMICA A TRAVES DE INICIATIVAS PRODUCTIVAS CARTAGENA DE INDIAS</v>
      </c>
      <c r="M277" t="str">
        <f t="shared" si="28"/>
        <v>2021130010049 FORMACION PARA PROMOVER EL EJERCICIO Y GARANTIA DE LOS DERECHOS ECONOMICOS DE LAS MUJERES COMPETENCIAS LABORALES Y EMPRESARIALES QUE LES PERMITA MEJORAR SUS INGRESOS Y SU AUTONOMICA ECONOMICA A TRAVES DE INICIATIVAS PRODUCTIVAS CARTAGENA DE INDIAS</v>
      </c>
      <c r="N277" t="str">
        <f>+VLOOKUP(G277,Hoja1!$D:$G,2,FALSE)</f>
        <v>10. PILAR: CARTAGENA TRANSPARENTE</v>
      </c>
      <c r="O277" t="str">
        <f>+VLOOKUP(G277,Hoja1!$D:$G,3,FALSE)</f>
        <v>10.7 LÍNEA ESTRATÉGICA: PARTICIPACIÓN Y DESCENTRALIZACIÓN</v>
      </c>
      <c r="P277" t="str">
        <f>+VLOOKUP(G277,Hoja1!$D:$G,4,FALSE)</f>
        <v xml:space="preserve">10.7.2 PROGRAMA: MODERNIZACIÓN DEL SISTEMA DISTRITAL DE PLANEACIÓN Y DESCENTRALIZACIÓN  </v>
      </c>
      <c r="Q277" t="str">
        <f t="shared" si="24"/>
        <v>06</v>
      </c>
      <c r="R277" t="str">
        <f t="shared" si="25"/>
        <v>00</v>
      </c>
      <c r="S277" s="1">
        <v>250000000</v>
      </c>
      <c r="T277" s="1">
        <v>-50000000</v>
      </c>
      <c r="U277" s="1">
        <v>200000000</v>
      </c>
      <c r="V277" s="1">
        <v>200000000</v>
      </c>
      <c r="W277" s="1">
        <v>0</v>
      </c>
      <c r="X277" s="1">
        <v>200000000</v>
      </c>
      <c r="Y277" s="1">
        <v>100</v>
      </c>
      <c r="Z277" s="1">
        <v>200000000</v>
      </c>
      <c r="AA277" s="1">
        <v>100</v>
      </c>
      <c r="AB277" s="1">
        <v>0</v>
      </c>
      <c r="AC277" s="1">
        <v>200000000</v>
      </c>
    </row>
    <row r="278" spans="1:29" hidden="1" x14ac:dyDescent="0.35">
      <c r="A278">
        <v>2023</v>
      </c>
      <c r="B278">
        <v>100</v>
      </c>
      <c r="C278" t="str">
        <f t="shared" si="26"/>
        <v>23 LOCALIDAD INDUSTRIAL Y DE LA BAHIA</v>
      </c>
      <c r="D278" t="str">
        <f t="shared" si="30"/>
        <v>23</v>
      </c>
      <c r="E278" t="s">
        <v>838</v>
      </c>
      <c r="F278" t="s">
        <v>866</v>
      </c>
      <c r="G278" s="2">
        <f t="shared" si="27"/>
        <v>2021130010082</v>
      </c>
      <c r="H278" t="str">
        <f t="shared" si="29"/>
        <v>001</v>
      </c>
      <c r="I278" t="s">
        <v>49</v>
      </c>
      <c r="J278" t="s">
        <v>26</v>
      </c>
      <c r="K278" t="s">
        <v>27</v>
      </c>
      <c r="L278" t="str">
        <f>+VLOOKUP(G278,Hoja2!$A:$B,2,FALSE)</f>
        <v>FORTALECIMIENTO DEL DEPORTE RECREACION Y LUDICA DE LOS HABITANTES DE LA LOCALIDAD INDUSTRIAL Y DE LA BAHIA CARTAGENA DE INDIAS</v>
      </c>
      <c r="M278" t="str">
        <f t="shared" si="28"/>
        <v>2021130010082 FORTALECIMIENTO DEL DEPORTE RECREACION Y LUDICA DE LOS HABITANTES DE LA LOCALIDAD INDUSTRIAL Y DE LA BAHIA CARTAGENA DE INDIAS</v>
      </c>
      <c r="N278" t="str">
        <f>+VLOOKUP(G278,Hoja1!$D:$G,2,FALSE)</f>
        <v>10. PILAR: CARTAGENA TRANSPARENTE</v>
      </c>
      <c r="O278" t="str">
        <f>+VLOOKUP(G278,Hoja1!$D:$G,3,FALSE)</f>
        <v>10.7 LÍNEA ESTRATÉGICA: PARTICIPACIÓN Y DESCENTRALIZACIÓN</v>
      </c>
      <c r="P278" t="str">
        <f>+VLOOKUP(G278,Hoja1!$D:$G,4,FALSE)</f>
        <v xml:space="preserve">10.7.2 PROGRAMA: MODERNIZACIÓN DEL SISTEMA DISTRITAL DE PLANEACIÓN Y DESCENTRALIZACIÓN  </v>
      </c>
      <c r="Q278" t="str">
        <f t="shared" si="24"/>
        <v>06</v>
      </c>
      <c r="R278" t="str">
        <f t="shared" si="25"/>
        <v>00</v>
      </c>
      <c r="S278" s="1">
        <v>250000000</v>
      </c>
      <c r="T278" s="1">
        <v>-100000000</v>
      </c>
      <c r="U278" s="1">
        <v>150000000</v>
      </c>
      <c r="V278" s="1">
        <v>150000000</v>
      </c>
      <c r="W278" s="1">
        <v>0</v>
      </c>
      <c r="X278" s="1">
        <v>150000000</v>
      </c>
      <c r="Y278" s="1">
        <v>100</v>
      </c>
      <c r="Z278" s="1">
        <v>150000000</v>
      </c>
      <c r="AA278" s="1">
        <v>100</v>
      </c>
      <c r="AB278" s="1">
        <v>0</v>
      </c>
      <c r="AC278" s="1">
        <v>150000000</v>
      </c>
    </row>
    <row r="279" spans="1:29" hidden="1" x14ac:dyDescent="0.35">
      <c r="A279">
        <v>2023</v>
      </c>
      <c r="B279">
        <v>100</v>
      </c>
      <c r="C279" t="str">
        <f t="shared" si="26"/>
        <v>23 LOCALIDAD INDUSTRIAL Y DE LA BAHIA</v>
      </c>
      <c r="D279" t="str">
        <f t="shared" si="30"/>
        <v>23</v>
      </c>
      <c r="E279" t="s">
        <v>838</v>
      </c>
      <c r="F279" t="s">
        <v>874</v>
      </c>
      <c r="G279" s="2">
        <f t="shared" si="27"/>
        <v>2021130010069</v>
      </c>
      <c r="H279" t="str">
        <f t="shared" si="29"/>
        <v>001</v>
      </c>
      <c r="I279" t="s">
        <v>49</v>
      </c>
      <c r="J279" t="s">
        <v>26</v>
      </c>
      <c r="K279" t="s">
        <v>27</v>
      </c>
      <c r="L279" t="str">
        <f>+VLOOKUP(G279,Hoja2!$A:$B,2,FALSE)</f>
        <v>FORTALECIMIENTO DE LAS CONDICIONES DE LA POBLACION ESTUDIANTIL QUE CONTRIBUTA A LA PERMANENCIA EN EL SISTEMA EDUCATIVO EN LA LOCALIDAD INDUSTRIAL  Y DE LA BAHIA EN CARTAGENA DE INDIAS</v>
      </c>
      <c r="M279" t="str">
        <f t="shared" si="28"/>
        <v>2021130010069 FORTALECIMIENTO DE LAS CONDICIONES DE LA POBLACION ESTUDIANTIL QUE CONTRIBUTA A LA PERMANENCIA EN EL SISTEMA EDUCATIVO EN LA LOCALIDAD INDUSTRIAL  Y DE LA BAHIA EN CARTAGENA DE INDIAS</v>
      </c>
      <c r="N279" t="str">
        <f>+VLOOKUP(G279,Hoja1!$D:$G,2,FALSE)</f>
        <v>10. PILAR: CARTAGENA TRANSPARENTE</v>
      </c>
      <c r="O279" t="str">
        <f>+VLOOKUP(G279,Hoja1!$D:$G,3,FALSE)</f>
        <v>10.7 LÍNEA ESTRATÉGICA: PARTICIPACIÓN Y DESCENTRALIZACIÓN</v>
      </c>
      <c r="P279" t="str">
        <f>+VLOOKUP(G279,Hoja1!$D:$G,4,FALSE)</f>
        <v xml:space="preserve">10.7.2 PROGRAMA: MODERNIZACIÓN DEL SISTEMA DISTRITAL DE PLANEACIÓN Y DESCENTRALIZACIÓN  </v>
      </c>
      <c r="Q279" t="str">
        <f t="shared" si="24"/>
        <v>06</v>
      </c>
      <c r="R279" t="str">
        <f t="shared" si="25"/>
        <v>00</v>
      </c>
      <c r="S279" s="1">
        <v>250000000</v>
      </c>
      <c r="T279" s="1">
        <v>-50000000</v>
      </c>
      <c r="U279" s="1">
        <v>200000000</v>
      </c>
      <c r="V279" s="1">
        <v>200000000</v>
      </c>
      <c r="W279" s="1">
        <v>0</v>
      </c>
      <c r="X279" s="1">
        <v>200000000</v>
      </c>
      <c r="Y279" s="1">
        <v>100</v>
      </c>
      <c r="Z279" s="1">
        <v>200000000</v>
      </c>
      <c r="AA279" s="1">
        <v>100</v>
      </c>
      <c r="AB279" s="1">
        <v>0</v>
      </c>
      <c r="AC279" s="1">
        <v>200000000</v>
      </c>
    </row>
    <row r="280" spans="1:29" hidden="1" x14ac:dyDescent="0.35">
      <c r="A280">
        <v>2023</v>
      </c>
      <c r="B280">
        <v>100</v>
      </c>
      <c r="C280" t="str">
        <f t="shared" si="26"/>
        <v>23 LOCALIDAD INDUSTRIAL Y DE LA BAHIA</v>
      </c>
      <c r="D280" t="str">
        <f t="shared" si="30"/>
        <v>23</v>
      </c>
      <c r="E280" t="s">
        <v>838</v>
      </c>
      <c r="F280" t="s">
        <v>880</v>
      </c>
      <c r="G280" s="2">
        <f t="shared" si="27"/>
        <v>2021130010044</v>
      </c>
      <c r="H280" t="str">
        <f t="shared" si="29"/>
        <v>001</v>
      </c>
      <c r="I280" t="s">
        <v>49</v>
      </c>
      <c r="J280" t="s">
        <v>26</v>
      </c>
      <c r="K280" t="s">
        <v>27</v>
      </c>
      <c r="L280" t="str">
        <f>+VLOOKUP(G280,Hoja2!$A:$B,2,FALSE)</f>
        <v>CAPACITACION PARA LOGRAR SENSIBILIZAR Y MEJORAR LA CULTURA AMBIENTAL EN LA LOCALIDAD INDUSTRIAL Y DE LA BAHIA QUE PRESERVE EL EQUILIBRIO NATURAL DE LOS ECOSISTEMAS CARTAGENA DE INDIAS</v>
      </c>
      <c r="M280" t="str">
        <f t="shared" si="28"/>
        <v>2021130010044 CAPACITACION PARA LOGRAR SENSIBILIZAR Y MEJORAR LA CULTURA AMBIENTAL EN LA LOCALIDAD INDUSTRIAL Y DE LA BAHIA QUE PRESERVE EL EQUILIBRIO NATURAL DE LOS ECOSISTEMAS CARTAGENA DE INDIAS</v>
      </c>
      <c r="N280" t="str">
        <f>+VLOOKUP(G280,Hoja1!$D:$G,2,FALSE)</f>
        <v>10. PILAR: CARTAGENA TRANSPARENTE</v>
      </c>
      <c r="O280" t="str">
        <f>+VLOOKUP(G280,Hoja1!$D:$G,3,FALSE)</f>
        <v>10.7 LÍNEA ESTRATÉGICA: PARTICIPACIÓN Y DESCENTRALIZACIÓN</v>
      </c>
      <c r="P280" t="str">
        <f>+VLOOKUP(G280,Hoja1!$D:$G,4,FALSE)</f>
        <v xml:space="preserve">10.7.2 PROGRAMA: MODERNIZACIÓN DEL SISTEMA DISTRITAL DE PLANEACIÓN Y DESCENTRALIZACIÓN  </v>
      </c>
      <c r="Q280" t="str">
        <f t="shared" si="24"/>
        <v>06</v>
      </c>
      <c r="R280" t="str">
        <f t="shared" si="25"/>
        <v>00</v>
      </c>
      <c r="S280" s="1">
        <v>250000000</v>
      </c>
      <c r="T280" s="1">
        <v>150000000</v>
      </c>
      <c r="U280" s="1">
        <v>400000000</v>
      </c>
      <c r="V280" s="1">
        <v>400000000</v>
      </c>
      <c r="W280" s="1">
        <v>0</v>
      </c>
      <c r="X280" s="1">
        <v>400000000</v>
      </c>
      <c r="Y280" s="1">
        <v>100</v>
      </c>
      <c r="Z280" s="1">
        <v>400000000</v>
      </c>
      <c r="AA280" s="1">
        <v>100</v>
      </c>
      <c r="AB280" s="1">
        <v>0</v>
      </c>
      <c r="AC280" s="1">
        <v>400000000</v>
      </c>
    </row>
    <row r="281" spans="1:29" hidden="1" x14ac:dyDescent="0.35">
      <c r="A281">
        <v>2023</v>
      </c>
      <c r="B281">
        <v>100</v>
      </c>
      <c r="C281" t="str">
        <f t="shared" si="26"/>
        <v>23 LOCALIDAD INDUSTRIAL Y DE LA BAHIA</v>
      </c>
      <c r="D281" t="str">
        <f t="shared" si="30"/>
        <v>23</v>
      </c>
      <c r="E281" t="s">
        <v>838</v>
      </c>
      <c r="F281" t="s">
        <v>882</v>
      </c>
      <c r="G281" s="2">
        <f t="shared" si="27"/>
        <v>2021130010048</v>
      </c>
      <c r="H281" t="str">
        <f t="shared" si="29"/>
        <v>001</v>
      </c>
      <c r="I281" t="s">
        <v>49</v>
      </c>
      <c r="J281" t="s">
        <v>26</v>
      </c>
      <c r="K281" t="s">
        <v>27</v>
      </c>
      <c r="L281" t="str">
        <f>+VLOOKUP(G281,Hoja2!$A:$B,2,FALSE)</f>
        <v>APOYO PARA ORIENTAR Y FORMAR EN EMPRENDIMIENTO Y OFICIOS ACORDE CON LA DINAMICA LABORAL Y PRODUCTIVA DE LA LOCALIDAD QUE COADYUVEN A MEJORAR LAS CONDICIONES DE EMPLEABILIDAD DE LOS JOVENES CARTAGENA DE INDIAS</v>
      </c>
      <c r="M281" t="str">
        <f t="shared" si="28"/>
        <v>2021130010048 APOYO PARA ORIENTAR Y FORMAR EN EMPRENDIMIENTO Y OFICIOS ACORDE CON LA DINAMICA LABORAL Y PRODUCTIVA DE LA LOCALIDAD QUE COADYUVEN A MEJORAR LAS CONDICIONES DE EMPLEABILIDAD DE LOS JOVENES CARTAGENA DE INDIAS</v>
      </c>
      <c r="N281" t="str">
        <f>+VLOOKUP(G281,Hoja1!$D:$G,2,FALSE)</f>
        <v>10. PILAR: CARTAGENA TRANSPARENTE</v>
      </c>
      <c r="O281" t="str">
        <f>+VLOOKUP(G281,Hoja1!$D:$G,3,FALSE)</f>
        <v>10.7 LÍNEA ESTRATÉGICA: PARTICIPACIÓN Y DESCENTRALIZACIÓN</v>
      </c>
      <c r="P281" t="str">
        <f>+VLOOKUP(G281,Hoja1!$D:$G,4,FALSE)</f>
        <v xml:space="preserve">10.7.2 PROGRAMA: MODERNIZACIÓN DEL SISTEMA DISTRITAL DE PLANEACIÓN Y DESCENTRALIZACIÓN  </v>
      </c>
      <c r="Q281" t="str">
        <f t="shared" si="24"/>
        <v>06</v>
      </c>
      <c r="R281" t="str">
        <f t="shared" si="25"/>
        <v>00</v>
      </c>
      <c r="S281" s="1">
        <v>250000000</v>
      </c>
      <c r="T281" s="1">
        <v>0</v>
      </c>
      <c r="U281" s="1">
        <v>250000000</v>
      </c>
      <c r="V281" s="1">
        <v>250000000</v>
      </c>
      <c r="W281" s="1">
        <v>0</v>
      </c>
      <c r="X281" s="1">
        <v>250000000</v>
      </c>
      <c r="Y281" s="1">
        <v>100</v>
      </c>
      <c r="Z281" s="1">
        <v>250000000</v>
      </c>
      <c r="AA281" s="1">
        <v>100</v>
      </c>
      <c r="AB281" s="1">
        <v>0</v>
      </c>
      <c r="AC281" s="1">
        <v>250000000</v>
      </c>
    </row>
    <row r="282" spans="1:29" hidden="1" x14ac:dyDescent="0.35">
      <c r="A282">
        <v>2023</v>
      </c>
      <c r="B282">
        <v>100</v>
      </c>
      <c r="C282" t="str">
        <f t="shared" si="26"/>
        <v>23 LOCALIDAD INDUSTRIAL Y DE LA BAHIA</v>
      </c>
      <c r="D282" t="str">
        <f t="shared" si="30"/>
        <v>23</v>
      </c>
      <c r="E282" t="s">
        <v>838</v>
      </c>
      <c r="F282" t="s">
        <v>884</v>
      </c>
      <c r="G282" s="2">
        <f t="shared" si="27"/>
        <v>2021130010050</v>
      </c>
      <c r="H282" t="str">
        <f t="shared" si="29"/>
        <v>001</v>
      </c>
      <c r="I282" t="s">
        <v>49</v>
      </c>
      <c r="J282" t="s">
        <v>26</v>
      </c>
      <c r="K282" t="s">
        <v>27</v>
      </c>
      <c r="L282" t="str">
        <f>+VLOOKUP(G282,Hoja2!$A:$B,2,FALSE)</f>
        <v>APOYO EL DESARROLLO ECONOMICO SOSTENIBLE E INCLUYENTE DE LA LOCALIDAD PROMOVIENDO LA FORMACION EL EMPRENDIMIENTO Y BRINDANDO LAS ASESORIAS NECESARIAS PARA EL FORTALECIMIENTO DE LA COMPETITIVIDAD Y EMPLEABILIDAD LOCAL CARTAGENA DE INDIAS</v>
      </c>
      <c r="M282" t="str">
        <f t="shared" si="28"/>
        <v>2021130010050 APOYO EL DESARROLLO ECONOMICO SOSTENIBLE E INCLUYENTE DE LA LOCALIDAD PROMOVIENDO LA FORMACION EL EMPRENDIMIENTO Y BRINDANDO LAS ASESORIAS NECESARIAS PARA EL FORTALECIMIENTO DE LA COMPETITIVIDAD Y EMPLEABILIDAD LOCAL CARTAGENA DE INDIAS</v>
      </c>
      <c r="N282" t="str">
        <f>+VLOOKUP(G282,Hoja1!$D:$G,2,FALSE)</f>
        <v>10. PILAR: CARTAGENA TRANSPARENTE</v>
      </c>
      <c r="O282" t="str">
        <f>+VLOOKUP(G282,Hoja1!$D:$G,3,FALSE)</f>
        <v>10.7 LÍNEA ESTRATÉGICA: PARTICIPACIÓN Y DESCENTRALIZACIÓN</v>
      </c>
      <c r="P282" t="str">
        <f>+VLOOKUP(G282,Hoja1!$D:$G,4,FALSE)</f>
        <v xml:space="preserve">10.7.2 PROGRAMA: MODERNIZACIÓN DEL SISTEMA DISTRITAL DE PLANEACIÓN Y DESCENTRALIZACIÓN  </v>
      </c>
      <c r="Q282" t="str">
        <f t="shared" si="24"/>
        <v>06</v>
      </c>
      <c r="R282" t="str">
        <f t="shared" si="25"/>
        <v>00</v>
      </c>
      <c r="S282" s="1">
        <v>250000000</v>
      </c>
      <c r="T282" s="1">
        <v>-50000000</v>
      </c>
      <c r="U282" s="1">
        <v>200000000</v>
      </c>
      <c r="V282" s="1">
        <v>200000000</v>
      </c>
      <c r="W282" s="1">
        <v>0</v>
      </c>
      <c r="X282" s="1">
        <v>200000000</v>
      </c>
      <c r="Y282" s="1">
        <v>100</v>
      </c>
      <c r="Z282" s="1">
        <v>200000000</v>
      </c>
      <c r="AA282" s="1">
        <v>100</v>
      </c>
      <c r="AB282" s="1">
        <v>0</v>
      </c>
      <c r="AC282" s="1">
        <v>200000000</v>
      </c>
    </row>
    <row r="283" spans="1:29" hidden="1" x14ac:dyDescent="0.35">
      <c r="A283">
        <v>2023</v>
      </c>
      <c r="B283">
        <v>100</v>
      </c>
      <c r="C283" t="str">
        <f t="shared" si="26"/>
        <v>23 LOCALIDAD INDUSTRIAL Y DE LA BAHIA</v>
      </c>
      <c r="D283" t="str">
        <f t="shared" si="30"/>
        <v>23</v>
      </c>
      <c r="E283" t="s">
        <v>838</v>
      </c>
      <c r="F283" t="s">
        <v>886</v>
      </c>
      <c r="G283" s="2">
        <f t="shared" si="27"/>
        <v>2021130010051</v>
      </c>
      <c r="H283" t="str">
        <f t="shared" si="29"/>
        <v>001</v>
      </c>
      <c r="I283" t="s">
        <v>49</v>
      </c>
      <c r="J283" t="s">
        <v>26</v>
      </c>
      <c r="K283" t="s">
        <v>27</v>
      </c>
      <c r="L283" t="str">
        <f>+VLOOKUP(G283,Hoja2!$A:$B,2,FALSE)</f>
        <v>FORMACION EN ECONOMIA INCLUSIVA COMPETITIVIDAD Y GENERACION DE EMPLEO PARA EL DESARROLLO DE LA ECONOMIA LOCAL EN LA LOCALIDAD INDUSTRIAL Y DE LA BAHIA CARTAGENA DE INDIAS</v>
      </c>
      <c r="M283" t="str">
        <f t="shared" si="28"/>
        <v>2021130010051 FORMACION EN ECONOMIA INCLUSIVA COMPETITIVIDAD Y GENERACION DE EMPLEO PARA EL DESARROLLO DE LA ECONOMIA LOCAL EN LA LOCALIDAD INDUSTRIAL Y DE LA BAHIA CARTAGENA DE INDIAS</v>
      </c>
      <c r="N283" t="str">
        <f>+VLOOKUP(G283,Hoja1!$D:$G,2,FALSE)</f>
        <v>10. PILAR: CARTAGENA TRANSPARENTE</v>
      </c>
      <c r="O283" t="str">
        <f>+VLOOKUP(G283,Hoja1!$D:$G,3,FALSE)</f>
        <v>10.7 LÍNEA ESTRATÉGICA: PARTICIPACIÓN Y DESCENTRALIZACIÓN</v>
      </c>
      <c r="P283" t="str">
        <f>+VLOOKUP(G283,Hoja1!$D:$G,4,FALSE)</f>
        <v xml:space="preserve">10.7.2 PROGRAMA: MODERNIZACIÓN DEL SISTEMA DISTRITAL DE PLANEACIÓN Y DESCENTRALIZACIÓN  </v>
      </c>
      <c r="Q283" t="str">
        <f t="shared" si="24"/>
        <v>06</v>
      </c>
      <c r="R283" t="str">
        <f t="shared" si="25"/>
        <v>00</v>
      </c>
      <c r="S283" s="1">
        <v>250000000</v>
      </c>
      <c r="T283" s="1">
        <v>0</v>
      </c>
      <c r="U283" s="1">
        <v>250000000</v>
      </c>
      <c r="V283" s="1">
        <v>250000000</v>
      </c>
      <c r="W283" s="1">
        <v>0</v>
      </c>
      <c r="X283" s="1">
        <v>250000000</v>
      </c>
      <c r="Y283" s="1">
        <v>100</v>
      </c>
      <c r="Z283" s="1">
        <v>250000000</v>
      </c>
      <c r="AA283" s="1">
        <v>100</v>
      </c>
      <c r="AB283" s="1">
        <v>0</v>
      </c>
      <c r="AC283" s="1">
        <v>250000000</v>
      </c>
    </row>
    <row r="284" spans="1:29" hidden="1" x14ac:dyDescent="0.35">
      <c r="A284">
        <v>2023</v>
      </c>
      <c r="B284">
        <v>100</v>
      </c>
      <c r="C284" t="str">
        <f t="shared" si="26"/>
        <v>23 LOCALIDAD INDUSTRIAL Y DE LA BAHIA</v>
      </c>
      <c r="D284" t="str">
        <f t="shared" si="30"/>
        <v>23</v>
      </c>
      <c r="E284" t="s">
        <v>838</v>
      </c>
      <c r="F284" t="s">
        <v>890</v>
      </c>
      <c r="G284" s="2">
        <f t="shared" si="27"/>
        <v>2021130010086</v>
      </c>
      <c r="H284" t="str">
        <f t="shared" si="29"/>
        <v>001</v>
      </c>
      <c r="I284" t="s">
        <v>49</v>
      </c>
      <c r="J284" t="s">
        <v>26</v>
      </c>
      <c r="K284" t="s">
        <v>27</v>
      </c>
      <c r="L284" t="str">
        <f>+VLOOKUP(G284,Hoja2!$A:$B,2,FALSE)</f>
        <v>MEJORAMIENTO DE VIVIENDAS CON SANEAMIENTO BASICO PARA LAS FAMILIAS EN CONDICION DE POBREZA EN LA LOCALIDAD INDUSTRIAL Y DE LA BAHIA</v>
      </c>
      <c r="M284" t="str">
        <f t="shared" si="28"/>
        <v>2021130010086 MEJORAMIENTO DE VIVIENDAS CON SANEAMIENTO BASICO PARA LAS FAMILIAS EN CONDICION DE POBREZA EN LA LOCALIDAD INDUSTRIAL Y DE LA BAHIA</v>
      </c>
      <c r="N284" t="str">
        <f>+VLOOKUP(G284,Hoja1!$D:$G,2,FALSE)</f>
        <v>10. PILAR: CARTAGENA TRANSPARENTE</v>
      </c>
      <c r="O284" t="str">
        <f>+VLOOKUP(G284,Hoja1!$D:$G,3,FALSE)</f>
        <v>10.7 LÍNEA ESTRATÉGICA: PARTICIPACIÓN Y DESCENTRALIZACIÓN</v>
      </c>
      <c r="P284" t="str">
        <f>+VLOOKUP(G284,Hoja1!$D:$G,4,FALSE)</f>
        <v xml:space="preserve">10.7.2 PROGRAMA: MODERNIZACIÓN DEL SISTEMA DISTRITAL DE PLANEACIÓN Y DESCENTRALIZACIÓN  </v>
      </c>
      <c r="Q284" t="str">
        <f t="shared" si="24"/>
        <v>06</v>
      </c>
      <c r="R284" t="str">
        <f t="shared" si="25"/>
        <v>00</v>
      </c>
      <c r="S284" s="1">
        <v>250000000</v>
      </c>
      <c r="T284" s="1">
        <v>-250000000</v>
      </c>
      <c r="U284" s="1">
        <v>0</v>
      </c>
      <c r="V284" s="1">
        <v>0</v>
      </c>
      <c r="W284" s="1">
        <v>0</v>
      </c>
      <c r="X284" s="1">
        <v>0</v>
      </c>
      <c r="Y284" s="1">
        <v>0</v>
      </c>
      <c r="Z284" s="1">
        <v>0</v>
      </c>
      <c r="AA284" s="1">
        <v>0</v>
      </c>
      <c r="AB284" s="1">
        <v>0</v>
      </c>
      <c r="AC284" s="1">
        <v>0</v>
      </c>
    </row>
    <row r="285" spans="1:29" hidden="1" x14ac:dyDescent="0.35">
      <c r="A285">
        <v>2023</v>
      </c>
      <c r="B285">
        <v>100</v>
      </c>
      <c r="C285" t="str">
        <f t="shared" si="26"/>
        <v>23 LOCALIDAD INDUSTRIAL Y DE LA BAHIA</v>
      </c>
      <c r="D285" t="str">
        <f t="shared" si="30"/>
        <v>23</v>
      </c>
      <c r="E285" t="s">
        <v>838</v>
      </c>
      <c r="F285" t="s">
        <v>892</v>
      </c>
      <c r="G285" s="2">
        <f t="shared" si="27"/>
        <v>2021130010260</v>
      </c>
      <c r="H285" t="str">
        <f t="shared" si="29"/>
        <v>001</v>
      </c>
      <c r="I285" t="s">
        <v>49</v>
      </c>
      <c r="J285" t="s">
        <v>26</v>
      </c>
      <c r="K285" t="s">
        <v>27</v>
      </c>
      <c r="L285" t="str">
        <f>+VLOOKUP(G285,Hoja2!$A:$B,2,FALSE)</f>
        <v>CONSTRUCCION Y MEJORAMIENTO DE ESCENARIOS DEPORTIVOS EN LA LOCALIDAD INDUSTRIAL Y DE LA BAHIA, CARTAGENA DE INDIAS</v>
      </c>
      <c r="M285" t="str">
        <f t="shared" si="28"/>
        <v>2021130010260 CONSTRUCCION Y MEJORAMIENTO DE ESCENARIOS DEPORTIVOS EN LA LOCALIDAD INDUSTRIAL Y DE LA BAHIA, CARTAGENA DE INDIAS</v>
      </c>
      <c r="N285" t="str">
        <f>+VLOOKUP(G285,Hoja1!$D:$G,2,FALSE)</f>
        <v>10. PILAR: CARTAGENA TRANSPARENTE</v>
      </c>
      <c r="O285" t="str">
        <f>+VLOOKUP(G285,Hoja1!$D:$G,3,FALSE)</f>
        <v>10.7 LÍNEA ESTRATÉGICA: PARTICIPACIÓN Y DESCENTRALIZACIÓN</v>
      </c>
      <c r="P285" t="str">
        <f>+VLOOKUP(G285,Hoja1!$D:$G,4,FALSE)</f>
        <v xml:space="preserve">10.7.2 PROGRAMA: MODERNIZACIÓN DEL SISTEMA DISTRITAL DE PLANEACIÓN Y DESCENTRALIZACIÓN  </v>
      </c>
      <c r="Q285" t="str">
        <f t="shared" si="24"/>
        <v>06</v>
      </c>
      <c r="R285" t="str">
        <f t="shared" si="25"/>
        <v>00</v>
      </c>
      <c r="S285" s="1">
        <v>250000000</v>
      </c>
      <c r="T285" s="1">
        <v>0</v>
      </c>
      <c r="U285" s="1">
        <v>250000000</v>
      </c>
      <c r="V285" s="1">
        <v>250000000</v>
      </c>
      <c r="W285" s="1">
        <v>0</v>
      </c>
      <c r="X285" s="1">
        <v>248167152.16</v>
      </c>
      <c r="Y285" s="1">
        <v>99.27</v>
      </c>
      <c r="Z285" s="1">
        <v>248166168.11000001</v>
      </c>
      <c r="AA285" s="1">
        <v>99.27</v>
      </c>
      <c r="AB285" s="1">
        <v>1832847.84</v>
      </c>
      <c r="AC285" s="1">
        <v>154767412.06</v>
      </c>
    </row>
    <row r="286" spans="1:29" hidden="1" x14ac:dyDescent="0.35">
      <c r="A286">
        <v>2023</v>
      </c>
      <c r="B286">
        <v>100</v>
      </c>
      <c r="C286" t="str">
        <f t="shared" si="26"/>
        <v>23 LOCALIDAD INDUSTRIAL Y DE LA BAHIA</v>
      </c>
      <c r="D286" t="str">
        <f t="shared" si="30"/>
        <v>23</v>
      </c>
      <c r="E286" t="s">
        <v>838</v>
      </c>
      <c r="F286" t="s">
        <v>894</v>
      </c>
      <c r="G286" s="2">
        <f t="shared" si="27"/>
        <v>2021130010045</v>
      </c>
      <c r="H286" t="str">
        <f t="shared" si="29"/>
        <v>001</v>
      </c>
      <c r="I286" t="s">
        <v>49</v>
      </c>
      <c r="J286" t="s">
        <v>26</v>
      </c>
      <c r="K286" t="s">
        <v>27</v>
      </c>
      <c r="L286" t="str">
        <f>+VLOOKUP(G286,Hoja2!$A:$B,2,FALSE)</f>
        <v>IMPLEMENTACION DE PROTECCION Y ATENCION A LOS ANIMALES EN CONDICION DE CALLE EVITANDO SU REPRODUCCION Y PREVINIENDO EL ABANDONO DE ANIMALES A TRAVES DE CAMPA?AS MASIVAS EN LA LOCALIDAD INDUSTRIAL Y DE LA BAHIA CARTAGENA DE INDIAS</v>
      </c>
      <c r="M286" t="str">
        <f t="shared" si="28"/>
        <v>2021130010045 IMPLEMENTACION DE PROTECCION Y ATENCION A LOS ANIMALES EN CONDICION DE CALLE EVITANDO SU REPRODUCCION Y PREVINIENDO EL ABANDONO DE ANIMALES A TRAVES DE CAMPA?AS MASIVAS EN LA LOCALIDAD INDUSTRIAL Y DE LA BAHIA CARTAGENA DE INDIAS</v>
      </c>
      <c r="N286" t="str">
        <f>+VLOOKUP(G286,Hoja1!$D:$G,2,FALSE)</f>
        <v>10. PILAR: CARTAGENA TRANSPARENTE</v>
      </c>
      <c r="O286" t="str">
        <f>+VLOOKUP(G286,Hoja1!$D:$G,3,FALSE)</f>
        <v>10.7 LÍNEA ESTRATÉGICA: PARTICIPACIÓN Y DESCENTRALIZACIÓN</v>
      </c>
      <c r="P286" t="str">
        <f>+VLOOKUP(G286,Hoja1!$D:$G,4,FALSE)</f>
        <v xml:space="preserve">10.7.2 PROGRAMA: MODERNIZACIÓN DEL SISTEMA DISTRITAL DE PLANEACIÓN Y DESCENTRALIZACIÓN  </v>
      </c>
      <c r="Q286" t="str">
        <f t="shared" si="24"/>
        <v>06</v>
      </c>
      <c r="R286" t="str">
        <f t="shared" si="25"/>
        <v>00</v>
      </c>
      <c r="S286" s="1">
        <v>250000000</v>
      </c>
      <c r="T286" s="1">
        <v>0</v>
      </c>
      <c r="U286" s="1">
        <v>250000000</v>
      </c>
      <c r="V286" s="1">
        <v>250000000</v>
      </c>
      <c r="W286" s="1">
        <v>0</v>
      </c>
      <c r="X286" s="1">
        <v>250000000</v>
      </c>
      <c r="Y286" s="1">
        <v>100</v>
      </c>
      <c r="Z286" s="1">
        <v>125000000</v>
      </c>
      <c r="AA286" s="1">
        <v>50</v>
      </c>
      <c r="AB286" s="1">
        <v>0</v>
      </c>
      <c r="AC286" s="1">
        <v>125000000</v>
      </c>
    </row>
    <row r="287" spans="1:29" hidden="1" x14ac:dyDescent="0.35">
      <c r="A287">
        <v>2023</v>
      </c>
      <c r="B287">
        <v>100</v>
      </c>
      <c r="C287" t="str">
        <f t="shared" si="26"/>
        <v>3 SECRETARIA DE HACIENDA PUBLICA</v>
      </c>
      <c r="D287" t="str">
        <f>"03"</f>
        <v>03</v>
      </c>
      <c r="E287" t="s">
        <v>170</v>
      </c>
      <c r="F287" t="s">
        <v>184</v>
      </c>
      <c r="G287" s="2">
        <f t="shared" si="27"/>
        <v>2020130010326</v>
      </c>
      <c r="H287" t="str">
        <f t="shared" si="29"/>
        <v>001</v>
      </c>
      <c r="I287" t="s">
        <v>49</v>
      </c>
      <c r="J287" t="s">
        <v>26</v>
      </c>
      <c r="K287" t="s">
        <v>27</v>
      </c>
      <c r="L287" t="str">
        <f>+VLOOKUP(G287,Hoja2!$A:$B,2,FALSE)</f>
        <v>IMPLEMENTACION DE UNA ESTRATEGIA DE PROMOCION Y POSICIONAMIENTO PARA LA ATRACCION DE LOS DIVERSOS TIPOS DE INVERSION EN CARTAGENA DE INDIAS</v>
      </c>
      <c r="M287" t="str">
        <f t="shared" si="28"/>
        <v>2020130010326 IMPLEMENTACION DE UNA ESTRATEGIA DE PROMOCION Y POSICIONAMIENTO PARA LA ATRACCION DE LOS DIVERSOS TIPOS DE INVERSION EN CARTAGENA DE INDIAS</v>
      </c>
      <c r="N287" t="str">
        <f>+VLOOKUP(G287,Hoja1!$D:$G,2,FALSE)</f>
        <v>09. PILAR CARTAGENA CONTINGENTE</v>
      </c>
      <c r="O287" t="str">
        <f>+VLOOKUP(G287,Hoja1!$D:$G,3,FALSE)</f>
        <v>9.2 LÍNEA ESTRATÉGICA: COMPETITIVIDAD E INNOVACIÓN</v>
      </c>
      <c r="P287" t="str">
        <f>+VLOOKUP(G287,Hoja1!$D:$G,4,FALSE)</f>
        <v>9.2.2 PROGRAMA: CARTAGENA DESTINO DE INVERSIÓN</v>
      </c>
      <c r="Q287" t="str">
        <f t="shared" si="24"/>
        <v>06</v>
      </c>
      <c r="R287" t="str">
        <f t="shared" si="25"/>
        <v>00</v>
      </c>
      <c r="S287" s="1">
        <v>249200000</v>
      </c>
      <c r="T287" s="1">
        <v>-180200000</v>
      </c>
      <c r="U287" s="1">
        <v>69000000</v>
      </c>
      <c r="V287" s="1">
        <v>69000000</v>
      </c>
      <c r="W287" s="1">
        <v>0</v>
      </c>
      <c r="X287" s="1">
        <v>67000000</v>
      </c>
      <c r="Y287" s="1">
        <v>97.1</v>
      </c>
      <c r="Z287" s="1">
        <v>67000000</v>
      </c>
      <c r="AA287" s="1">
        <v>97.1</v>
      </c>
      <c r="AB287" s="1">
        <v>2000000</v>
      </c>
      <c r="AC287" s="1">
        <v>67000000</v>
      </c>
    </row>
    <row r="288" spans="1:29" hidden="1" x14ac:dyDescent="0.35">
      <c r="A288">
        <v>2023</v>
      </c>
      <c r="B288">
        <v>100</v>
      </c>
      <c r="C288" t="str">
        <f t="shared" si="26"/>
        <v>10 DEPARTAMENTO ADMINISTRATIVO DE SALUD</v>
      </c>
      <c r="D288" t="str">
        <f>"10"</f>
        <v>10</v>
      </c>
      <c r="E288" t="s">
        <v>535</v>
      </c>
      <c r="F288" t="s">
        <v>617</v>
      </c>
      <c r="G288" s="2">
        <f t="shared" si="27"/>
        <v>2020130010169</v>
      </c>
      <c r="H288" t="str">
        <f>"170"</f>
        <v>170</v>
      </c>
      <c r="I288" t="s">
        <v>570</v>
      </c>
      <c r="J288" t="s">
        <v>26</v>
      </c>
      <c r="K288" t="s">
        <v>27</v>
      </c>
      <c r="L288" t="str">
        <f>+VLOOKUP(G288,Hoja2!$A:$B,2,FALSE)</f>
        <v>CONTROL Y VIGILANCIA DE LA CALIDAD DEL AGUA PARA CONSUMO HUMANO Y DE DIVERSION EN EL DISTRITO DE  CARTAGENA DE INDIAS</v>
      </c>
      <c r="M288" t="str">
        <f t="shared" si="28"/>
        <v>2020130010169 CONTROL Y VIGILANCIA DE LA CALIDAD DEL AGUA PARA CONSUMO HUMANO Y DE DIVERSION EN EL DISTRITO DE  CARTAGENA DE INDIAS</v>
      </c>
      <c r="N288" t="str">
        <f>+VLOOKUP(G288,Hoja1!$D:$G,2,FALSE)</f>
        <v>08. PILAR CARTAGENA INCLUYENTE</v>
      </c>
      <c r="O288" t="str">
        <f>+VLOOKUP(G288,Hoja1!$D:$G,3,FALSE)</f>
        <v>8.3 LÍNEA ESTRATÉGICA SALUD PARA TODOS</v>
      </c>
      <c r="P288" t="str">
        <f>+VLOOKUP(G288,Hoja1!$D:$G,4,FALSE)</f>
        <v>8.3.3 SALUD AMBIENTAL</v>
      </c>
      <c r="Q288" t="str">
        <f t="shared" si="24"/>
        <v>06</v>
      </c>
      <c r="R288" t="str">
        <f t="shared" si="25"/>
        <v>00</v>
      </c>
      <c r="S288" s="1">
        <v>248258002</v>
      </c>
      <c r="T288" s="1">
        <v>100000000</v>
      </c>
      <c r="U288" s="1">
        <v>348258002</v>
      </c>
      <c r="V288" s="1">
        <v>310258002</v>
      </c>
      <c r="W288" s="1">
        <v>38000000</v>
      </c>
      <c r="X288" s="1">
        <v>303833831</v>
      </c>
      <c r="Y288" s="1">
        <v>87.24</v>
      </c>
      <c r="Z288" s="1">
        <v>154700000</v>
      </c>
      <c r="AA288" s="1">
        <v>44.42</v>
      </c>
      <c r="AB288" s="1">
        <v>44424171</v>
      </c>
      <c r="AC288" s="1">
        <v>110000000</v>
      </c>
    </row>
    <row r="289" spans="1:29" hidden="1" x14ac:dyDescent="0.35">
      <c r="A289">
        <v>2023</v>
      </c>
      <c r="B289">
        <v>100</v>
      </c>
      <c r="C289" t="str">
        <f t="shared" si="26"/>
        <v>9 SECRETARIA DE PLANEACION</v>
      </c>
      <c r="D289" t="str">
        <f>"09"</f>
        <v>09</v>
      </c>
      <c r="E289" t="s">
        <v>498</v>
      </c>
      <c r="F289" t="s">
        <v>510</v>
      </c>
      <c r="G289" s="2">
        <f t="shared" si="27"/>
        <v>2021130010001</v>
      </c>
      <c r="H289" t="str">
        <f>"001"</f>
        <v>001</v>
      </c>
      <c r="I289" t="s">
        <v>49</v>
      </c>
      <c r="J289" t="s">
        <v>26</v>
      </c>
      <c r="K289" t="s">
        <v>27</v>
      </c>
      <c r="L289" t="str">
        <f>+VLOOKUP(G289,Hoja2!$A:$B,2,FALSE)</f>
        <v>Asistencia TECNICA PARA MEJORAMIENTO DEL BANCO DE PROGRAMAS Y PROYECTOS CENTRAL Y DE LOS BANCOS DE PROGRAMAS Y PROYECTOS LOCALES DEL DISTRITO DE CARTAGENA DE INDIAS  TG +  Cartagena de Indias</v>
      </c>
      <c r="M289" t="str">
        <f t="shared" si="28"/>
        <v>2021130010001 Asistencia TECNICA PARA MEJORAMIENTO DEL BANCO DE PROGRAMAS Y PROYECTOS CENTRAL Y DE LOS BANCOS DE PROGRAMAS Y PROYECTOS LOCALES DEL DISTRITO DE CARTAGENA DE INDIAS  TG +  Cartagena de Indias</v>
      </c>
      <c r="N289" t="str">
        <f>+VLOOKUP(G289,Hoja1!$D:$G,2,FALSE)</f>
        <v>10. PILAR: CARTAGENA TRANSPARENTE</v>
      </c>
      <c r="O289" t="str">
        <f>+VLOOKUP(G289,Hoja1!$D:$G,3,FALSE)</f>
        <v>10.7 LÍNEA ESTRATÉGICA: PARTICIPACIÓN Y DESCENTRALIZACIÓN</v>
      </c>
      <c r="P289" t="str">
        <f>+VLOOKUP(G289,Hoja1!$D:$G,4,FALSE)</f>
        <v xml:space="preserve">10.7.2 PROGRAMA: MODERNIZACIÓN DEL SISTEMA DISTRITAL DE PLANEACIÓN Y DESCENTRALIZACIÓN  </v>
      </c>
      <c r="Q289" t="str">
        <f t="shared" si="24"/>
        <v>06</v>
      </c>
      <c r="R289" t="str">
        <f t="shared" si="25"/>
        <v>00</v>
      </c>
      <c r="S289" s="1">
        <v>245300000</v>
      </c>
      <c r="T289" s="1">
        <v>0</v>
      </c>
      <c r="U289" s="1">
        <v>245300000</v>
      </c>
      <c r="V289" s="1">
        <v>242000000</v>
      </c>
      <c r="W289" s="1">
        <v>3300000</v>
      </c>
      <c r="X289" s="1">
        <v>242000000</v>
      </c>
      <c r="Y289" s="1">
        <v>98.65</v>
      </c>
      <c r="Z289" s="1">
        <v>242000000</v>
      </c>
      <c r="AA289" s="1">
        <v>98.65</v>
      </c>
      <c r="AB289" s="1">
        <v>3300000</v>
      </c>
      <c r="AC289" s="1">
        <v>242000000</v>
      </c>
    </row>
    <row r="290" spans="1:29" hidden="1" x14ac:dyDescent="0.35">
      <c r="A290">
        <v>2023</v>
      </c>
      <c r="B290">
        <v>100</v>
      </c>
      <c r="C290" t="str">
        <f t="shared" si="26"/>
        <v>12 DEPARTAMENTO ADMINISTRATIVO DE TRANSITO Y TRANSPORTE</v>
      </c>
      <c r="D290" t="str">
        <f>"12"</f>
        <v>12</v>
      </c>
      <c r="E290" t="s">
        <v>644</v>
      </c>
      <c r="F290" t="s">
        <v>652</v>
      </c>
      <c r="G290" s="2">
        <f t="shared" si="27"/>
        <v>2021130010249</v>
      </c>
      <c r="H290" t="str">
        <f>"001"</f>
        <v>001</v>
      </c>
      <c r="I290" t="s">
        <v>49</v>
      </c>
      <c r="J290" t="s">
        <v>26</v>
      </c>
      <c r="K290" t="s">
        <v>27</v>
      </c>
      <c r="L290" t="str">
        <f>+VLOOKUP(G290,Hoja2!$A:$B,2,FALSE)</f>
        <v>IMPLEMENTACION SISTEMA DE MOVILIDAD SOSTENIBLE EN EL DISTRITO DE   CARTAGENA DE INDIAS</v>
      </c>
      <c r="M290" t="str">
        <f t="shared" si="28"/>
        <v>2021130010249 IMPLEMENTACION SISTEMA DE MOVILIDAD SOSTENIBLE EN EL DISTRITO DE   CARTAGENA DE INDIAS</v>
      </c>
      <c r="N290" t="str">
        <f>+VLOOKUP(G290,Hoja1!$D:$G,2,FALSE)</f>
        <v>07. PILAR CARTAGENA RESILIENTE</v>
      </c>
      <c r="O290" t="str">
        <f>+VLOOKUP(G290,Hoja1!$D:$G,3,FALSE)</f>
        <v>7.2 LÍNEA ESTRATÉGICA ESPACIO PÚBLICO, MOVILIDAD Y TRANSPORTE RESILIENTE</v>
      </c>
      <c r="P290" t="str">
        <f>+VLOOKUP(G290,Hoja1!$D:$G,4,FALSE)</f>
        <v>7.2.8 MOVILIDAD SOSTENIBLE EN EL DISTRITO DE CARTAGENA</v>
      </c>
      <c r="Q290" t="str">
        <f t="shared" si="24"/>
        <v>06</v>
      </c>
      <c r="R290" t="str">
        <f t="shared" si="25"/>
        <v>00</v>
      </c>
      <c r="S290" s="1">
        <v>244891039</v>
      </c>
      <c r="T290" s="1">
        <v>0</v>
      </c>
      <c r="U290" s="1">
        <v>244891039</v>
      </c>
      <c r="V290" s="1">
        <v>244800000</v>
      </c>
      <c r="W290" s="1">
        <v>91039</v>
      </c>
      <c r="X290" s="1">
        <v>244800000</v>
      </c>
      <c r="Y290" s="1">
        <v>99.96</v>
      </c>
      <c r="Z290" s="1">
        <v>244800000</v>
      </c>
      <c r="AA290" s="1">
        <v>99.96</v>
      </c>
      <c r="AB290" s="1">
        <v>91039</v>
      </c>
      <c r="AC290" s="1">
        <v>244800000</v>
      </c>
    </row>
    <row r="291" spans="1:29" hidden="1" x14ac:dyDescent="0.35">
      <c r="A291">
        <v>2023</v>
      </c>
      <c r="B291">
        <v>100</v>
      </c>
      <c r="C291" t="str">
        <f t="shared" si="26"/>
        <v>3 SECRETARIA DE HACIENDA PUBLICA</v>
      </c>
      <c r="D291" t="str">
        <f>"03"</f>
        <v>03</v>
      </c>
      <c r="E291" t="s">
        <v>170</v>
      </c>
      <c r="F291" t="s">
        <v>171</v>
      </c>
      <c r="G291" s="2">
        <f t="shared" si="27"/>
        <v>2020130010324</v>
      </c>
      <c r="H291" t="str">
        <f>"001"</f>
        <v>001</v>
      </c>
      <c r="I291" t="s">
        <v>49</v>
      </c>
      <c r="J291" t="s">
        <v>26</v>
      </c>
      <c r="K291" t="s">
        <v>27</v>
      </c>
      <c r="L291" t="str">
        <f>+VLOOKUP(G291,Hoja2!$A:$B,2,FALSE)</f>
        <v>DESARROLLO DE ESTRATEGIAS PARA EL FORTALECIMIENTO DE LOS ENCADENAMIENTOS PRODUCTIVOS Y REDES DE PROVEEDURIA EN EL DISTRITO DE CARTAGENA DE INDIAS</v>
      </c>
      <c r="M291" t="str">
        <f t="shared" si="28"/>
        <v>2020130010324 DESARROLLO DE ESTRATEGIAS PARA EL FORTALECIMIENTO DE LOS ENCADENAMIENTOS PRODUCTIVOS Y REDES DE PROVEEDURIA EN EL DISTRITO DE CARTAGENA DE INDIAS</v>
      </c>
      <c r="N291" t="str">
        <f>+VLOOKUP(G291,Hoja1!$D:$G,2,FALSE)</f>
        <v>09. PILAR CARTAGENA CONTINGENTE</v>
      </c>
      <c r="O291" t="str">
        <f>+VLOOKUP(G291,Hoja1!$D:$G,3,FALSE)</f>
        <v>9.1 LÍNEA ESTRATÉGICA: DESARROLLO ECONÓMICO Y EMPLEABILIDAD</v>
      </c>
      <c r="P291" t="str">
        <f>+VLOOKUP(G291,Hoja1!$D:$G,4,FALSE)</f>
        <v>9.1.4 PROGRAMA: ENCADENAMIENTOS PRODUCTIVOS</v>
      </c>
      <c r="Q291" t="str">
        <f t="shared" si="24"/>
        <v>06</v>
      </c>
      <c r="R291" t="str">
        <f t="shared" si="25"/>
        <v>00</v>
      </c>
      <c r="S291" s="1">
        <v>244000000</v>
      </c>
      <c r="T291" s="1">
        <v>-142331720</v>
      </c>
      <c r="U291" s="1">
        <v>101668280</v>
      </c>
      <c r="V291" s="1">
        <v>100194827</v>
      </c>
      <c r="W291" s="1">
        <v>1473453</v>
      </c>
      <c r="X291" s="1">
        <v>93050000</v>
      </c>
      <c r="Y291" s="1">
        <v>91.52</v>
      </c>
      <c r="Z291" s="1">
        <v>93050000</v>
      </c>
      <c r="AA291" s="1">
        <v>91.52</v>
      </c>
      <c r="AB291" s="1">
        <v>8618280</v>
      </c>
      <c r="AC291" s="1">
        <v>93050000</v>
      </c>
    </row>
    <row r="292" spans="1:29" hidden="1" x14ac:dyDescent="0.35">
      <c r="A292">
        <v>2023</v>
      </c>
      <c r="B292">
        <v>100</v>
      </c>
      <c r="C292" t="str">
        <f t="shared" si="26"/>
        <v>1 DESPACHO DEL ALCALDE</v>
      </c>
      <c r="D292" t="str">
        <f>"01"</f>
        <v>01</v>
      </c>
      <c r="E292" t="s">
        <v>23</v>
      </c>
      <c r="F292" t="s">
        <v>34</v>
      </c>
      <c r="G292" s="2">
        <f t="shared" si="27"/>
        <v>2021130010267</v>
      </c>
      <c r="H292" t="str">
        <f>"008"</f>
        <v>008</v>
      </c>
      <c r="I292" t="s">
        <v>80</v>
      </c>
      <c r="J292" t="s">
        <v>26</v>
      </c>
      <c r="K292" t="s">
        <v>27</v>
      </c>
      <c r="L292" t="str">
        <f>+VLOOKUP(G292,Hoja2!$A:$B,2,FALSE)</f>
        <v>RECUPERACION DEL ESPACIO PUBLICO  CARTAGENA DE INDIAS</v>
      </c>
      <c r="M292" t="str">
        <f t="shared" si="28"/>
        <v>2021130010267 RECUPERACION DEL ESPACIO PUBLICO  CARTAGENA DE INDIAS</v>
      </c>
      <c r="N292" t="str">
        <f>+VLOOKUP(G292,Hoja1!$D:$G,2,FALSE)</f>
        <v>07. PILAR CARTAGENA RESILIENTE</v>
      </c>
      <c r="O292" t="str">
        <f>+VLOOKUP(G292,Hoja1!$D:$G,3,FALSE)</f>
        <v>7.2 LÍNEA ESTRATÉGICA ESPACIO PÚBLICO, MOVILIDAD Y TRANSPORTE RESILIENTE</v>
      </c>
      <c r="P292" t="str">
        <f>+VLOOKUP(G292,Hoja1!$D:$G,4,FALSE)</f>
        <v xml:space="preserve">7.2.2 RECUPERACIÓN DEL ESPACIO PÚBLICO </v>
      </c>
      <c r="Q292" t="str">
        <f t="shared" si="24"/>
        <v>06</v>
      </c>
      <c r="R292" t="str">
        <f t="shared" si="25"/>
        <v>00</v>
      </c>
      <c r="S292" s="1">
        <v>243015749.24000001</v>
      </c>
      <c r="T292" s="1">
        <v>0</v>
      </c>
      <c r="U292" s="1">
        <v>243015749.24000001</v>
      </c>
      <c r="V292" s="1">
        <v>200433975.5</v>
      </c>
      <c r="W292" s="1">
        <v>42581773.740000002</v>
      </c>
      <c r="X292" s="1">
        <v>196452005</v>
      </c>
      <c r="Y292" s="1">
        <v>80.84</v>
      </c>
      <c r="Z292" s="1">
        <v>196452005</v>
      </c>
      <c r="AA292" s="1">
        <v>80.84</v>
      </c>
      <c r="AB292" s="1">
        <v>46563744.240000002</v>
      </c>
      <c r="AC292" s="1">
        <v>196452005</v>
      </c>
    </row>
    <row r="293" spans="1:29" hidden="1" x14ac:dyDescent="0.35">
      <c r="A293">
        <v>2023</v>
      </c>
      <c r="B293">
        <v>100</v>
      </c>
      <c r="C293" t="str">
        <f t="shared" si="26"/>
        <v>17 INSTITUTO DE PATRIMONIO Y CULTURA DE CARTAGENA DE INDIAS</v>
      </c>
      <c r="D293" t="str">
        <f>"17"</f>
        <v>17</v>
      </c>
      <c r="E293" t="s">
        <v>745</v>
      </c>
      <c r="F293" t="s">
        <v>769</v>
      </c>
      <c r="G293" s="2">
        <f t="shared" si="27"/>
        <v>2021130010006</v>
      </c>
      <c r="H293" t="str">
        <f>"082"</f>
        <v>082</v>
      </c>
      <c r="I293" t="s">
        <v>774</v>
      </c>
      <c r="J293" t="s">
        <v>26</v>
      </c>
      <c r="K293" t="s">
        <v>27</v>
      </c>
      <c r="L293" t="str">
        <f>+VLOOKUP(G293,Hoja2!$A:$B,2,FALSE)</f>
        <v xml:space="preserve">FORTALECIMIENTO DE PLANES ESPECIALES DE SALVAGUARDIA PARA INCLUSION DE LAS MANIFESTACIONES CULTURALES EN EL DISTRITO DE CARTAGENA DE INDIAS </v>
      </c>
      <c r="M293" t="str">
        <f t="shared" si="28"/>
        <v xml:space="preserve">2021130010006 FORTALECIMIENTO DE PLANES ESPECIALES DE SALVAGUARDIA PARA INCLUSION DE LAS MANIFESTACIONES CULTURALES EN EL DISTRITO DE CARTAGENA DE INDIAS </v>
      </c>
      <c r="N293" t="str">
        <f>+VLOOKUP(G293,Hoja1!$D:$G,2,FALSE)</f>
        <v>08. PILAR CARTAGENA INCLUYENTE</v>
      </c>
      <c r="O293" t="str">
        <f>+VLOOKUP(G293,Hoja1!$D:$G,3,FALSE)</f>
        <v>8.5 LÍNEA ESTRATÉGICA ARTES, CULTURA Y PATRIMONIO PARA UNA CARTAGENA INCLUYENTE</v>
      </c>
      <c r="P293" t="str">
        <f>+VLOOKUP(G293,Hoja1!$D:$G,4,FALSE)</f>
        <v>8.5.3 PROGRAMA: PATRIMONIO INMATERIAL: PRACTICAS SIGNIFICATIVAS PARA LA MEMORIA</v>
      </c>
      <c r="Q293" t="str">
        <f t="shared" si="24"/>
        <v>06</v>
      </c>
      <c r="R293" t="str">
        <f t="shared" si="25"/>
        <v>00</v>
      </c>
      <c r="S293" s="1">
        <v>242120040</v>
      </c>
      <c r="T293" s="1">
        <v>0</v>
      </c>
      <c r="U293" s="1">
        <v>242120040</v>
      </c>
      <c r="V293" s="1">
        <v>0</v>
      </c>
      <c r="W293" s="1">
        <v>242120040</v>
      </c>
      <c r="X293" s="1">
        <v>0</v>
      </c>
      <c r="Y293" s="1">
        <v>0</v>
      </c>
      <c r="Z293" s="1">
        <v>0</v>
      </c>
      <c r="AA293" s="1">
        <v>0</v>
      </c>
      <c r="AB293" s="1">
        <v>242120040</v>
      </c>
      <c r="AC293" s="1">
        <v>0</v>
      </c>
    </row>
    <row r="294" spans="1:29" hidden="1" x14ac:dyDescent="0.35">
      <c r="A294">
        <v>2023</v>
      </c>
      <c r="B294">
        <v>100</v>
      </c>
      <c r="C294" t="str">
        <f t="shared" si="26"/>
        <v>9 SECRETARIA DE PLANEACION</v>
      </c>
      <c r="D294" t="str">
        <f>"09"</f>
        <v>09</v>
      </c>
      <c r="E294" t="s">
        <v>498</v>
      </c>
      <c r="F294" t="s">
        <v>512</v>
      </c>
      <c r="G294" s="2">
        <f t="shared" si="27"/>
        <v>2021130010245</v>
      </c>
      <c r="H294" t="str">
        <f>"001"</f>
        <v>001</v>
      </c>
      <c r="I294" t="s">
        <v>49</v>
      </c>
      <c r="J294" t="s">
        <v>26</v>
      </c>
      <c r="K294" t="s">
        <v>27</v>
      </c>
      <c r="L294" t="str">
        <f>+VLOOKUP(G294,Hoja2!$A:$B,2,FALSE)</f>
        <v>ACTUALIZACION DEL AREA METROPOLITANA DE CARTAGENA DE INDIAS BUSCANDO FORTALECER LA CONSOLIDACION DEL AREA DE INTEGRACION COMO UN ESQUEMA ASOCIATIVO QUE FAVOREZCA EL SURGIMIENTO DE PROYECTOS TERRITORIALES  CARTAGENA DE INDIAS</v>
      </c>
      <c r="M294" t="str">
        <f t="shared" si="28"/>
        <v>2021130010245 ACTUALIZACION DEL AREA METROPOLITANA DE CARTAGENA DE INDIAS BUSCANDO FORTALECER LA CONSOLIDACION DEL AREA DE INTEGRACION COMO UN ESQUEMA ASOCIATIVO QUE FAVOREZCA EL SURGIMIENTO DE PROYECTOS TERRITORIALES  CARTAGENA DE INDIAS</v>
      </c>
      <c r="N294" t="str">
        <f>+VLOOKUP(G294,Hoja1!$D:$G,2,FALSE)</f>
        <v>09. PILAR CARTAGENA CONTINGENTE</v>
      </c>
      <c r="O294" t="str">
        <f>+VLOOKUP(G294,Hoja1!$D:$G,3,FALSE)</f>
        <v>9.4 LÍNEA ESTRATÉGICA: PLANEACIÓN E INTEGRACIÓN CONTINGENTE DEL TERRITORIO</v>
      </c>
      <c r="P294" t="str">
        <f>+VLOOKUP(G294,Hoja1!$D:$G,4,FALSE)</f>
        <v>9.4.1 INTEGRACIÓN Y PROYECTOS ENTRE CIUDADES</v>
      </c>
      <c r="Q294" t="str">
        <f t="shared" si="24"/>
        <v>06</v>
      </c>
      <c r="R294" t="str">
        <f t="shared" si="25"/>
        <v>00</v>
      </c>
      <c r="S294" s="1">
        <v>239800000</v>
      </c>
      <c r="T294" s="1">
        <v>0</v>
      </c>
      <c r="U294" s="1">
        <v>239800000</v>
      </c>
      <c r="V294" s="1">
        <v>235658333</v>
      </c>
      <c r="W294" s="1">
        <v>4141667</v>
      </c>
      <c r="X294" s="1">
        <v>235658333</v>
      </c>
      <c r="Y294" s="1">
        <v>98.27</v>
      </c>
      <c r="Z294" s="1">
        <v>102973333</v>
      </c>
      <c r="AA294" s="1">
        <v>42.94</v>
      </c>
      <c r="AB294" s="1">
        <v>4141667</v>
      </c>
      <c r="AC294" s="1">
        <v>102973333</v>
      </c>
    </row>
    <row r="295" spans="1:29" hidden="1" x14ac:dyDescent="0.35">
      <c r="A295">
        <v>2023</v>
      </c>
      <c r="B295">
        <v>100</v>
      </c>
      <c r="C295" t="str">
        <f t="shared" si="26"/>
        <v>9 SECRETARIA DE PLANEACION</v>
      </c>
      <c r="D295" t="str">
        <f>"09"</f>
        <v>09</v>
      </c>
      <c r="E295" t="s">
        <v>498</v>
      </c>
      <c r="F295" t="s">
        <v>524</v>
      </c>
      <c r="G295" s="2">
        <f t="shared" si="27"/>
        <v>2021130010003</v>
      </c>
      <c r="H295" t="str">
        <f>"001"</f>
        <v>001</v>
      </c>
      <c r="I295" t="s">
        <v>49</v>
      </c>
      <c r="J295" t="s">
        <v>26</v>
      </c>
      <c r="K295" t="s">
        <v>27</v>
      </c>
      <c r="L295" t="str">
        <f>+VLOOKUP(G295,Hoja2!$A:$B,2,FALSE)</f>
        <v>Asistencia Tecnica y desarrollo de acciones para la implementacion del Catastro Multiproposito en el Distrito de Cartagena de Indias - TG+  Cartagena de Indias</v>
      </c>
      <c r="M295" t="str">
        <f t="shared" si="28"/>
        <v>2021130010003 Asistencia Tecnica y desarrollo de acciones para la implementacion del Catastro Multiproposito en el Distrito de Cartagena de Indias - TG+  Cartagena de Indias</v>
      </c>
      <c r="N295" t="str">
        <f>+VLOOKUP(G295,Hoja1!$D:$G,2,FALSE)</f>
        <v>08. PILAR CARTAGENA INCLUYENTE</v>
      </c>
      <c r="O295" t="str">
        <f>+VLOOKUP(G295,Hoja1!$D:$G,3,FALSE)</f>
        <v>8.6 LÍNEA ESTRATÉGICA PLANEACIÓN SOCIAL DEL TERRITORIO</v>
      </c>
      <c r="P295" t="str">
        <f>+VLOOKUP(G295,Hoja1!$D:$G,4,FALSE)</f>
        <v>8.6.2 PROGRAMA: CATASTRO MULTIPROPÓSITO</v>
      </c>
      <c r="Q295" t="str">
        <f t="shared" si="24"/>
        <v>06</v>
      </c>
      <c r="R295" t="str">
        <f t="shared" si="25"/>
        <v>00</v>
      </c>
      <c r="S295" s="1">
        <v>239800000</v>
      </c>
      <c r="T295" s="1">
        <v>-118800000</v>
      </c>
      <c r="U295" s="1">
        <v>121000000</v>
      </c>
      <c r="V295" s="1">
        <v>60000000</v>
      </c>
      <c r="W295" s="1">
        <v>61000000</v>
      </c>
      <c r="X295" s="1">
        <v>60000000</v>
      </c>
      <c r="Y295" s="1">
        <v>49.59</v>
      </c>
      <c r="Z295" s="1">
        <v>60000000</v>
      </c>
      <c r="AA295" s="1">
        <v>49.59</v>
      </c>
      <c r="AB295" s="1">
        <v>61000000</v>
      </c>
      <c r="AC295" s="1">
        <v>60000000</v>
      </c>
    </row>
    <row r="296" spans="1:29" hidden="1" x14ac:dyDescent="0.35">
      <c r="A296">
        <v>2023</v>
      </c>
      <c r="B296">
        <v>100</v>
      </c>
      <c r="C296" t="str">
        <f t="shared" si="26"/>
        <v>5 SECRETARIA GENERAL</v>
      </c>
      <c r="D296" t="str">
        <f>"05"</f>
        <v>05</v>
      </c>
      <c r="E296" t="s">
        <v>245</v>
      </c>
      <c r="F296" t="s">
        <v>260</v>
      </c>
      <c r="G296" s="2">
        <f t="shared" si="27"/>
        <v>2021130010204</v>
      </c>
      <c r="H296" t="str">
        <f>"001"</f>
        <v>001</v>
      </c>
      <c r="I296" t="s">
        <v>49</v>
      </c>
      <c r="J296" t="s">
        <v>26</v>
      </c>
      <c r="K296" t="s">
        <v>27</v>
      </c>
      <c r="L296" t="str">
        <f>+VLOOKUP(G296,Hoja2!$A:$B,2,FALSE)</f>
        <v>CONSOLIDACION DE LA CONECTIVIDAD PARA CARTAGENA DE INDIAS</v>
      </c>
      <c r="M296" t="str">
        <f t="shared" si="28"/>
        <v>2021130010204 CONSOLIDACION DE LA CONECTIVIDAD PARA CARTAGENA DE INDIAS</v>
      </c>
      <c r="N296" t="str">
        <f>+VLOOKUP(G296,Hoja1!$D:$G,2,FALSE)</f>
        <v>09. PILAR CARTAGENA CONTINGENTE</v>
      </c>
      <c r="O296" t="str">
        <f>+VLOOKUP(G296,Hoja1!$D:$G,3,FALSE)</f>
        <v>9.3 LÍNEA ESTRATÉGICA: TURISMO, MOTOR DE REACTIVACIÓN ECONÓMICA PARA CARTAGENA DE INDIAS</v>
      </c>
      <c r="P296" t="str">
        <f>+VLOOKUP(G296,Hoja1!$D:$G,4,FALSE)</f>
        <v>9.3.1 PROGRAMA: PROMOCIÓN NACIONAL E INTERNACIONAL DE CARTAGENA DE INDIAS</v>
      </c>
      <c r="Q296" t="str">
        <f t="shared" si="24"/>
        <v>06</v>
      </c>
      <c r="R296" t="str">
        <f t="shared" si="25"/>
        <v>00</v>
      </c>
      <c r="S296" s="1">
        <v>238000000</v>
      </c>
      <c r="T296" s="1">
        <v>0</v>
      </c>
      <c r="U296" s="1">
        <v>238000000</v>
      </c>
      <c r="V296" s="1">
        <v>238000000</v>
      </c>
      <c r="W296" s="1">
        <v>0</v>
      </c>
      <c r="X296" s="1">
        <v>238000000</v>
      </c>
      <c r="Y296" s="1">
        <v>100</v>
      </c>
      <c r="Z296" s="1">
        <v>238000000</v>
      </c>
      <c r="AA296" s="1">
        <v>100</v>
      </c>
      <c r="AB296" s="1">
        <v>0</v>
      </c>
      <c r="AC296" s="1">
        <v>0</v>
      </c>
    </row>
    <row r="297" spans="1:29" hidden="1" x14ac:dyDescent="0.35">
      <c r="A297">
        <v>2023</v>
      </c>
      <c r="B297">
        <v>100</v>
      </c>
      <c r="C297" t="str">
        <f t="shared" si="26"/>
        <v>10 DEPARTAMENTO ADMINISTRATIVO DE SALUD</v>
      </c>
      <c r="D297" t="str">
        <f>"10"</f>
        <v>10</v>
      </c>
      <c r="E297" t="s">
        <v>535</v>
      </c>
      <c r="F297" t="s">
        <v>557</v>
      </c>
      <c r="G297" s="2">
        <f t="shared" si="27"/>
        <v>2020130010157</v>
      </c>
      <c r="H297" t="str">
        <f>"170"</f>
        <v>170</v>
      </c>
      <c r="I297" t="s">
        <v>570</v>
      </c>
      <c r="J297" t="s">
        <v>26</v>
      </c>
      <c r="K297" t="s">
        <v>27</v>
      </c>
      <c r="L297" t="str">
        <f>+VLOOKUP(G297,Hoja2!$A:$B,2,FALSE)</f>
        <v>CONTROL Y VIGILANCIA DE MEDICAMENTOS EN EL DISTRITO DE  CARTAGENA DE INDIAS</v>
      </c>
      <c r="M297" t="str">
        <f t="shared" si="28"/>
        <v>2020130010157 CONTROL Y VIGILANCIA DE MEDICAMENTOS EN EL DISTRITO DE  CARTAGENA DE INDIAS</v>
      </c>
      <c r="N297" t="str">
        <f>+VLOOKUP(G297,Hoja1!$D:$G,2,FALSE)</f>
        <v>08. PILAR CARTAGENA INCLUYENTE</v>
      </c>
      <c r="O297" t="str">
        <f>+VLOOKUP(G297,Hoja1!$D:$G,3,FALSE)</f>
        <v>8.3 LÍNEA ESTRATÉGICA SALUD PARA TODOS</v>
      </c>
      <c r="P297" t="str">
        <f>+VLOOKUP(G297,Hoja1!$D:$G,4,FALSE)</f>
        <v>8.3.1 PROGRAMA: FORTALECIMIENTO DE LA AUTORIDAD SANITARIA</v>
      </c>
      <c r="Q297" t="str">
        <f t="shared" si="24"/>
        <v>06</v>
      </c>
      <c r="R297" t="str">
        <f t="shared" si="25"/>
        <v>00</v>
      </c>
      <c r="S297" s="1">
        <v>237224004</v>
      </c>
      <c r="T297" s="1">
        <v>0</v>
      </c>
      <c r="U297" s="1">
        <v>237224004</v>
      </c>
      <c r="V297" s="1">
        <v>237224004</v>
      </c>
      <c r="W297" s="1">
        <v>0</v>
      </c>
      <c r="X297" s="1">
        <v>233234671</v>
      </c>
      <c r="Y297" s="1">
        <v>98.32</v>
      </c>
      <c r="Z297" s="1">
        <v>233234671</v>
      </c>
      <c r="AA297" s="1">
        <v>98.32</v>
      </c>
      <c r="AB297" s="1">
        <v>3989333</v>
      </c>
      <c r="AC297" s="1">
        <v>227030671</v>
      </c>
    </row>
    <row r="298" spans="1:29" hidden="1" x14ac:dyDescent="0.35">
      <c r="A298">
        <v>2023</v>
      </c>
      <c r="B298">
        <v>100</v>
      </c>
      <c r="C298" t="str">
        <f t="shared" si="26"/>
        <v>1 DESPACHO DEL ALCALDE</v>
      </c>
      <c r="D298" t="str">
        <f>"01"</f>
        <v>01</v>
      </c>
      <c r="E298" t="s">
        <v>23</v>
      </c>
      <c r="F298" t="s">
        <v>53</v>
      </c>
      <c r="G298" s="2">
        <f t="shared" si="27"/>
        <v>2020130010160</v>
      </c>
      <c r="H298" t="str">
        <f>"100"</f>
        <v>100</v>
      </c>
      <c r="I298" t="s">
        <v>86</v>
      </c>
      <c r="J298" t="s">
        <v>26</v>
      </c>
      <c r="K298" t="s">
        <v>27</v>
      </c>
      <c r="L298" t="str">
        <f>+VLOOKUP(G298,Hoja2!$A:$B,2,FALSE)</f>
        <v>DISE?O DE PLAN INTEGRAL PARA MEJORAR LA MOVILIDAD EN  CARTAGENA DE INDIAS</v>
      </c>
      <c r="M298" t="str">
        <f t="shared" si="28"/>
        <v>2020130010160 DISE?O DE PLAN INTEGRAL PARA MEJORAR LA MOVILIDAD EN  CARTAGENA DE INDIAS</v>
      </c>
      <c r="N298" t="str">
        <f>+VLOOKUP(G298,Hoja1!$D:$G,2,FALSE)</f>
        <v>07. PILAR CARTAGENA RESILIENTE</v>
      </c>
      <c r="O298" t="str">
        <f>+VLOOKUP(G298,Hoja1!$D:$G,3,FALSE)</f>
        <v>7.2 LÍNEA ESTRATÉGICA ESPACIO PÚBLICO, MOVILIDAD Y TRANSPORTE RESILIENTE</v>
      </c>
      <c r="P298" t="str">
        <f>+VLOOKUP(G298,Hoja1!$D:$G,4,FALSE)</f>
        <v>7.2.4 MOVILIDAD EN CARTAGENA</v>
      </c>
      <c r="Q298" t="str">
        <f t="shared" si="24"/>
        <v>06</v>
      </c>
      <c r="R298" t="str">
        <f t="shared" si="25"/>
        <v>00</v>
      </c>
      <c r="S298" s="1">
        <v>233938597</v>
      </c>
      <c r="T298" s="1">
        <v>0</v>
      </c>
      <c r="U298" s="1">
        <v>233938597</v>
      </c>
      <c r="V298" s="1">
        <v>208600000</v>
      </c>
      <c r="W298" s="1">
        <v>25338597</v>
      </c>
      <c r="X298" s="1">
        <v>208600000</v>
      </c>
      <c r="Y298" s="1">
        <v>89.17</v>
      </c>
      <c r="Z298" s="1">
        <v>208600000</v>
      </c>
      <c r="AA298" s="1">
        <v>89.17</v>
      </c>
      <c r="AB298" s="1">
        <v>25338597</v>
      </c>
      <c r="AC298" s="1">
        <v>208600000</v>
      </c>
    </row>
    <row r="299" spans="1:29" hidden="1" x14ac:dyDescent="0.35">
      <c r="A299">
        <v>2023</v>
      </c>
      <c r="B299">
        <v>100</v>
      </c>
      <c r="C299" t="str">
        <f t="shared" si="26"/>
        <v>11 LOCALIDAD HISTORICA Y DEL CARIBE NORTE</v>
      </c>
      <c r="D299" t="str">
        <f>"11"</f>
        <v>11</v>
      </c>
      <c r="E299" t="s">
        <v>626</v>
      </c>
      <c r="F299" t="s">
        <v>632</v>
      </c>
      <c r="G299" s="2">
        <f t="shared" si="27"/>
        <v>2021130010013</v>
      </c>
      <c r="H299" t="str">
        <f>"001"</f>
        <v>001</v>
      </c>
      <c r="I299" t="s">
        <v>49</v>
      </c>
      <c r="J299" t="s">
        <v>26</v>
      </c>
      <c r="K299" t="s">
        <v>27</v>
      </c>
      <c r="L299" t="str">
        <f>+VLOOKUP(G299,Hoja2!$A:$B,2,FALSE)</f>
        <v>IMPLEMENTACION PROYECTO CREAR Y FORTALECER UNIDADES PRODUCTIVAS CON CAPITAL SEMILLA PARA LA POBLACION DE LA LOCALIDAD HISTORICA Y DEL CARIBE NORTE</v>
      </c>
      <c r="M299" t="str">
        <f t="shared" si="28"/>
        <v>2021130010013 IMPLEMENTACION PROYECTO CREAR Y FORTALECER UNIDADES PRODUCTIVAS CON CAPITAL SEMILLA PARA LA POBLACION DE LA LOCALIDAD HISTORICA Y DEL CARIBE NORTE</v>
      </c>
      <c r="N299" t="str">
        <f>+VLOOKUP(G299,Hoja1!$D:$G,2,FALSE)</f>
        <v>10. PILAR: CARTAGENA TRANSPARENTE</v>
      </c>
      <c r="O299" t="str">
        <f>+VLOOKUP(G299,Hoja1!$D:$G,3,FALSE)</f>
        <v>10.7 LÍNEA ESTRATÉGICA: PARTICIPACIÓN Y DESCENTRALIZACIÓN</v>
      </c>
      <c r="P299" t="str">
        <f>+VLOOKUP(G299,Hoja1!$D:$G,4,FALSE)</f>
        <v xml:space="preserve">10.7.2 PROGRAMA: MODERNIZACIÓN DEL SISTEMA DISTRITAL DE PLANEACIÓN Y DESCENTRALIZACIÓN  </v>
      </c>
      <c r="Q299" t="str">
        <f t="shared" si="24"/>
        <v>06</v>
      </c>
      <c r="R299" t="str">
        <f t="shared" si="25"/>
        <v>00</v>
      </c>
      <c r="S299" s="1">
        <v>232000000</v>
      </c>
      <c r="T299" s="1">
        <v>0</v>
      </c>
      <c r="U299" s="1">
        <v>232000000</v>
      </c>
      <c r="V299" s="1">
        <v>232000000</v>
      </c>
      <c r="W299" s="1">
        <v>0</v>
      </c>
      <c r="X299" s="1">
        <v>232000000</v>
      </c>
      <c r="Y299" s="1">
        <v>100</v>
      </c>
      <c r="Z299" s="1">
        <v>232000000</v>
      </c>
      <c r="AA299" s="1">
        <v>100</v>
      </c>
      <c r="AB299" s="1">
        <v>0</v>
      </c>
      <c r="AC299" s="1">
        <v>232000000</v>
      </c>
    </row>
    <row r="300" spans="1:29" hidden="1" x14ac:dyDescent="0.35">
      <c r="A300">
        <v>2023</v>
      </c>
      <c r="B300">
        <v>100</v>
      </c>
      <c r="C300" t="str">
        <f t="shared" si="26"/>
        <v>9 SECRETARIA DE PLANEACION</v>
      </c>
      <c r="D300" t="str">
        <f>"09"</f>
        <v>09</v>
      </c>
      <c r="E300" t="s">
        <v>498</v>
      </c>
      <c r="F300" t="s">
        <v>522</v>
      </c>
      <c r="G300" s="2">
        <f t="shared" si="27"/>
        <v>2021130010257</v>
      </c>
      <c r="H300" t="str">
        <f>"138"</f>
        <v>138</v>
      </c>
      <c r="I300" t="s">
        <v>152</v>
      </c>
      <c r="J300" t="s">
        <v>26</v>
      </c>
      <c r="K300" t="s">
        <v>27</v>
      </c>
      <c r="L300" t="str">
        <f>+VLOOKUP(G300,Hoja2!$A:$B,2,FALSE)</f>
        <v>Modernizacion del Sistema Distrital de Planeacion en  Cartagena de Indias</v>
      </c>
      <c r="M300" t="str">
        <f t="shared" si="28"/>
        <v>2021130010257 Modernizacion del Sistema Distrital de Planeacion en  Cartagena de Indias</v>
      </c>
      <c r="N300" t="str">
        <f>+VLOOKUP(G300,Hoja1!$D:$G,2,FALSE)</f>
        <v>10. PILAR: CARTAGENA TRANSPARENTE</v>
      </c>
      <c r="O300" t="str">
        <f>+VLOOKUP(G300,Hoja1!$D:$G,3,FALSE)</f>
        <v>10.7 LÍNEA ESTRATÉGICA: PARTICIPACIÓN Y DESCENTRALIZACIÓN</v>
      </c>
      <c r="P300" t="str">
        <f>+VLOOKUP(G300,Hoja1!$D:$G,4,FALSE)</f>
        <v xml:space="preserve">10.7.2 PROGRAMA: MODERNIZACIÓN DEL SISTEMA DISTRITAL DE PLANEACIÓN Y DESCENTRALIZACIÓN  </v>
      </c>
      <c r="Q300" t="str">
        <f t="shared" si="24"/>
        <v>06</v>
      </c>
      <c r="R300" t="str">
        <f t="shared" si="25"/>
        <v>00</v>
      </c>
      <c r="S300" s="1">
        <v>226013965</v>
      </c>
      <c r="T300" s="1">
        <v>0</v>
      </c>
      <c r="U300" s="1">
        <v>226013965</v>
      </c>
      <c r="V300" s="1">
        <v>220000000</v>
      </c>
      <c r="W300" s="1">
        <v>6013965</v>
      </c>
      <c r="X300" s="1">
        <v>214000000</v>
      </c>
      <c r="Y300" s="1">
        <v>94.68</v>
      </c>
      <c r="Z300" s="1">
        <v>214000000</v>
      </c>
      <c r="AA300" s="1">
        <v>94.68</v>
      </c>
      <c r="AB300" s="1">
        <v>12013965</v>
      </c>
      <c r="AC300" s="1">
        <v>214000000</v>
      </c>
    </row>
    <row r="301" spans="1:29" hidden="1" x14ac:dyDescent="0.35">
      <c r="A301">
        <v>2023</v>
      </c>
      <c r="B301">
        <v>100</v>
      </c>
      <c r="C301" t="str">
        <f t="shared" si="26"/>
        <v>3 SECRETARIA DE HACIENDA PUBLICA</v>
      </c>
      <c r="D301" t="str">
        <f>"03"</f>
        <v>03</v>
      </c>
      <c r="E301" t="s">
        <v>170</v>
      </c>
      <c r="F301" t="s">
        <v>188</v>
      </c>
      <c r="G301" s="2">
        <f t="shared" si="27"/>
        <v>2021130010281</v>
      </c>
      <c r="H301" t="str">
        <f>"001"</f>
        <v>001</v>
      </c>
      <c r="I301" t="s">
        <v>49</v>
      </c>
      <c r="J301" t="s">
        <v>26</v>
      </c>
      <c r="K301" t="s">
        <v>27</v>
      </c>
      <c r="L301" t="str">
        <f>+VLOOKUP(G301,Hoja2!$A:$B,2,FALSE)</f>
        <v>FORTALECIMIENTO DE LAS ESTRATEGIAS PARA LA GENERACION DE INGRESOS DE LA POBLACION INDIGENA EN EL DISTRITO DE CARTAGENA,</v>
      </c>
      <c r="M301" t="str">
        <f t="shared" si="28"/>
        <v>2021130010281 FORTALECIMIENTO DE LAS ESTRATEGIAS PARA LA GENERACION DE INGRESOS DE LA POBLACION INDIGENA EN EL DISTRITO DE CARTAGENA,</v>
      </c>
      <c r="N301" t="str">
        <f>+VLOOKUP(G301,Hoja1!$D:$G,2,FALSE)</f>
        <v>11. EJE TRANSVERSAL: CARTAGENA CON ATENCION Y GARANTIA DE DERECHOS A POBLACION DIFERENCIAL.</v>
      </c>
      <c r="O301" t="str">
        <f>+VLOOKUP(G301,Hoja1!$D:$G,3,FALSE)</f>
        <v>11.1 LÍNEA ESTRATÉGICA PARA LA EQUIDAD E INCLUSIÓN DE LOS NEGROS, AFROS, PALENQUEROS E INDÍGENA.</v>
      </c>
      <c r="P301" t="str">
        <f>+VLOOKUP(G301,Hoja1!$D:$G,4,FALSE)</f>
        <v>11.1.7 PROGRAMA: FORTALECIMIENTO DE LA POBLACIÓN INDÍGENA EN EL DISTRITO DE CARTAGENA.</v>
      </c>
      <c r="Q301" t="str">
        <f t="shared" si="24"/>
        <v>06</v>
      </c>
      <c r="R301" t="str">
        <f t="shared" si="25"/>
        <v>00</v>
      </c>
      <c r="S301" s="1">
        <v>223769458</v>
      </c>
      <c r="T301" s="1">
        <v>-171062431</v>
      </c>
      <c r="U301" s="1">
        <v>52707027</v>
      </c>
      <c r="V301" s="1">
        <v>52707027</v>
      </c>
      <c r="W301" s="1">
        <v>0</v>
      </c>
      <c r="X301" s="1">
        <v>43866667</v>
      </c>
      <c r="Y301" s="1">
        <v>83.23</v>
      </c>
      <c r="Z301" s="1">
        <v>43866667</v>
      </c>
      <c r="AA301" s="1">
        <v>83.23</v>
      </c>
      <c r="AB301" s="1">
        <v>8840360</v>
      </c>
      <c r="AC301" s="1">
        <v>40000000</v>
      </c>
    </row>
    <row r="302" spans="1:29" hidden="1" x14ac:dyDescent="0.35">
      <c r="A302">
        <v>2023</v>
      </c>
      <c r="B302">
        <v>100</v>
      </c>
      <c r="C302" t="str">
        <f t="shared" si="26"/>
        <v>1 DESPACHO DEL ALCALDE</v>
      </c>
      <c r="D302" t="str">
        <f>"01"</f>
        <v>01</v>
      </c>
      <c r="E302" t="s">
        <v>23</v>
      </c>
      <c r="F302" t="s">
        <v>76</v>
      </c>
      <c r="G302" s="2">
        <f t="shared" si="27"/>
        <v>2021130010165</v>
      </c>
      <c r="H302" t="str">
        <f>"001"</f>
        <v>001</v>
      </c>
      <c r="I302" t="s">
        <v>49</v>
      </c>
      <c r="J302" t="s">
        <v>26</v>
      </c>
      <c r="K302" t="s">
        <v>27</v>
      </c>
      <c r="L302" t="str">
        <f>+VLOOKUP(G302,Hoja2!$A:$B,2,FALSE)</f>
        <v xml:space="preserve">APOYO SALUD PARA LA SUPERACION DE LA POBREZA Y DESIGUALDAD </v>
      </c>
      <c r="M302" t="str">
        <f t="shared" si="28"/>
        <v xml:space="preserve">2021130010165 APOYO SALUD PARA LA SUPERACION DE LA POBREZA Y DESIGUALDAD </v>
      </c>
      <c r="N302" t="str">
        <f>+VLOOKUP(G302,Hoja1!$D:$G,2,FALSE)</f>
        <v>08. PILAR CARTAGENA INCLUYENTE</v>
      </c>
      <c r="O302" t="str">
        <f>+VLOOKUP(G302,Hoja1!$D:$G,3,FALSE)</f>
        <v>8.1 LÍNEA ESTRATÉGICA: SUPERACIÓN DE LA POBREZA Y DESIGUALDAD.</v>
      </c>
      <c r="P302" t="str">
        <f>+VLOOKUP(G302,Hoja1!$D:$G,4,FALSE)</f>
        <v>8.1.2 PROGRAMA: SALUD PARA LA SUPERACIÓN DE LA POBREZA EXTREMA Y DESIGUALDAD</v>
      </c>
      <c r="Q302" t="str">
        <f t="shared" si="24"/>
        <v>06</v>
      </c>
      <c r="R302" t="str">
        <f t="shared" si="25"/>
        <v>00</v>
      </c>
      <c r="S302" s="1">
        <v>220000000</v>
      </c>
      <c r="T302" s="1">
        <v>0</v>
      </c>
      <c r="U302" s="1">
        <v>220000000</v>
      </c>
      <c r="V302" s="1">
        <v>220000000</v>
      </c>
      <c r="W302" s="1">
        <v>0</v>
      </c>
      <c r="X302" s="1">
        <v>219821667</v>
      </c>
      <c r="Y302" s="1">
        <v>99.92</v>
      </c>
      <c r="Z302" s="1">
        <v>196621667</v>
      </c>
      <c r="AA302" s="1">
        <v>89.37</v>
      </c>
      <c r="AB302" s="1">
        <v>178333</v>
      </c>
      <c r="AC302" s="1">
        <v>196621667</v>
      </c>
    </row>
    <row r="303" spans="1:29" hidden="1" x14ac:dyDescent="0.35">
      <c r="A303">
        <v>2023</v>
      </c>
      <c r="B303">
        <v>100</v>
      </c>
      <c r="C303" t="str">
        <f t="shared" si="26"/>
        <v>17 INSTITUTO DE PATRIMONIO Y CULTURA DE CARTAGENA DE INDIAS</v>
      </c>
      <c r="D303" t="str">
        <f>"17"</f>
        <v>17</v>
      </c>
      <c r="E303" t="s">
        <v>745</v>
      </c>
      <c r="F303" t="s">
        <v>752</v>
      </c>
      <c r="G303" s="2">
        <f t="shared" si="27"/>
        <v>2020130010218</v>
      </c>
      <c r="H303" t="str">
        <f>"134"</f>
        <v>134</v>
      </c>
      <c r="I303" t="s">
        <v>778</v>
      </c>
      <c r="J303" t="s">
        <v>26</v>
      </c>
      <c r="K303" t="s">
        <v>27</v>
      </c>
      <c r="L303" t="str">
        <f>+VLOOKUP(G303,Hoja2!$A:$B,2,FALSE)</f>
        <v>MANTENIMIENTO DE LA INFRAESTRUCTURA CULTURAL PARA LA INCLUSION EN EL DISTRITO DE CARTAGENA DE INDIAS</v>
      </c>
      <c r="M303" t="str">
        <f t="shared" si="28"/>
        <v>2020130010218 MANTENIMIENTO DE LA INFRAESTRUCTURA CULTURAL PARA LA INCLUSION EN EL DISTRITO DE CARTAGENA DE INDIAS</v>
      </c>
      <c r="N303" t="str">
        <f>+VLOOKUP(G303,Hoja1!$D:$G,2,FALSE)</f>
        <v>08. PILAR CARTAGENA INCLUYENTE</v>
      </c>
      <c r="O303" t="str">
        <f>+VLOOKUP(G303,Hoja1!$D:$G,3,FALSE)</f>
        <v>8.5 LÍNEA ESTRATÉGICA ARTES, CULTURA Y PATRIMONIO PARA UNA CARTAGENA INCLUYENTE</v>
      </c>
      <c r="P303" t="str">
        <f>+VLOOKUP(G303,Hoja1!$D:$G,4,FALSE)</f>
        <v>8.5.6 PROGRAMA: INFRAESTRUCTURA CULTURAL PARA LA INCLUSIÓN</v>
      </c>
      <c r="Q303" t="str">
        <f t="shared" si="24"/>
        <v>06</v>
      </c>
      <c r="R303" t="str">
        <f t="shared" si="25"/>
        <v>00</v>
      </c>
      <c r="S303" s="1">
        <v>213800000</v>
      </c>
      <c r="T303" s="1">
        <v>0</v>
      </c>
      <c r="U303" s="1">
        <v>213800000</v>
      </c>
      <c r="V303" s="1">
        <v>213800000</v>
      </c>
      <c r="W303" s="1">
        <v>0</v>
      </c>
      <c r="X303" s="1">
        <v>213800000</v>
      </c>
      <c r="Y303" s="1">
        <v>100</v>
      </c>
      <c r="Z303" s="1">
        <v>213800000</v>
      </c>
      <c r="AA303" s="1">
        <v>100</v>
      </c>
      <c r="AB303" s="1">
        <v>0</v>
      </c>
      <c r="AC303" s="1">
        <v>213800000</v>
      </c>
    </row>
    <row r="304" spans="1:29" hidden="1" x14ac:dyDescent="0.35">
      <c r="A304">
        <v>2023</v>
      </c>
      <c r="B304">
        <v>100</v>
      </c>
      <c r="C304" t="str">
        <f t="shared" si="26"/>
        <v>17 INSTITUTO DE PATRIMONIO Y CULTURA DE CARTAGENA DE INDIAS</v>
      </c>
      <c r="D304" t="str">
        <f>"17"</f>
        <v>17</v>
      </c>
      <c r="E304" t="s">
        <v>745</v>
      </c>
      <c r="F304" t="s">
        <v>767</v>
      </c>
      <c r="G304" s="2">
        <f t="shared" si="27"/>
        <v>2020130010213</v>
      </c>
      <c r="H304" t="str">
        <f>"082"</f>
        <v>082</v>
      </c>
      <c r="I304" t="s">
        <v>774</v>
      </c>
      <c r="J304" t="s">
        <v>26</v>
      </c>
      <c r="K304" t="s">
        <v>27</v>
      </c>
      <c r="L304" t="str">
        <f>+VLOOKUP(G304,Hoja2!$A:$B,2,FALSE)</f>
        <v>FORTALECIMIENTO A LA APROPIACION SOCIAL Y DIVULGACION DEL PATRIMONIO MATERIAL EN EL DISTRITO DE  CARTAGENA DE INDIAS</v>
      </c>
      <c r="M304" t="str">
        <f t="shared" si="28"/>
        <v>2020130010213 FORTALECIMIENTO A LA APROPIACION SOCIAL Y DIVULGACION DEL PATRIMONIO MATERIAL EN EL DISTRITO DE  CARTAGENA DE INDIAS</v>
      </c>
      <c r="N304" t="str">
        <f>+VLOOKUP(G304,Hoja1!$D:$G,2,FALSE)</f>
        <v>08. PILAR CARTAGENA INCLUYENTE</v>
      </c>
      <c r="O304" t="str">
        <f>+VLOOKUP(G304,Hoja1!$D:$G,3,FALSE)</f>
        <v>8.5 LÍNEA ESTRATÉGICA ARTES, CULTURA Y PATRIMONIO PARA UNA CARTAGENA INCLUYENTE</v>
      </c>
      <c r="P304" t="str">
        <f>+VLOOKUP(G304,Hoja1!$D:$G,4,FALSE)</f>
        <v xml:space="preserve">8.5.4 PROGRAMA: VALORACION, CIUDADO Y APROPIACION SOCIAL DEL PATRIMONIO MATERIAL </v>
      </c>
      <c r="Q304" t="str">
        <f t="shared" si="24"/>
        <v>06</v>
      </c>
      <c r="R304" t="str">
        <f t="shared" si="25"/>
        <v>00</v>
      </c>
      <c r="S304" s="1">
        <v>211032984</v>
      </c>
      <c r="T304" s="1">
        <v>0</v>
      </c>
      <c r="U304" s="1">
        <v>211032984</v>
      </c>
      <c r="V304" s="1">
        <v>0</v>
      </c>
      <c r="W304" s="1">
        <v>211032984</v>
      </c>
      <c r="X304" s="1">
        <v>0</v>
      </c>
      <c r="Y304" s="1">
        <v>0</v>
      </c>
      <c r="Z304" s="1">
        <v>0</v>
      </c>
      <c r="AA304" s="1">
        <v>0</v>
      </c>
      <c r="AB304" s="1">
        <v>211032984</v>
      </c>
      <c r="AC304" s="1">
        <v>0</v>
      </c>
    </row>
    <row r="305" spans="1:29" hidden="1" x14ac:dyDescent="0.35">
      <c r="A305">
        <v>2023</v>
      </c>
      <c r="B305">
        <v>100</v>
      </c>
      <c r="C305" t="str">
        <f t="shared" si="26"/>
        <v>1 DESPACHO DEL ALCALDE</v>
      </c>
      <c r="D305" t="str">
        <f>"01"</f>
        <v>01</v>
      </c>
      <c r="E305" t="s">
        <v>23</v>
      </c>
      <c r="F305" t="s">
        <v>61</v>
      </c>
      <c r="G305" s="2">
        <f t="shared" si="27"/>
        <v>2020130010079</v>
      </c>
      <c r="H305" t="str">
        <f>"001"</f>
        <v>001</v>
      </c>
      <c r="I305" t="s">
        <v>49</v>
      </c>
      <c r="J305" t="s">
        <v>26</v>
      </c>
      <c r="K305" t="s">
        <v>27</v>
      </c>
      <c r="L305" t="str">
        <f>+VLOOKUP(G305,Hoja2!$A:$B,2,FALSE)</f>
        <v>APOYO EDUCACION PARA LA SUPERACION DE LA POBREZA Y LA DESIGUALDAD-0INCREMENTAR EL ACCESO A LOS DIFERENTES NIVELES EDUCATIVOS DE NI?OS NI?AS ADOLESCENTES JOVENES Y ADULTOS EN CONDICION DE POBREZA EXTREMA DE  CARTAGENA DE INDIAS</v>
      </c>
      <c r="M305" t="str">
        <f t="shared" si="28"/>
        <v>2020130010079 APOYO EDUCACION PARA LA SUPERACION DE LA POBREZA Y LA DESIGUALDAD-0INCREMENTAR EL ACCESO A LOS DIFERENTES NIVELES EDUCATIVOS DE NI?OS NI?AS ADOLESCENTES JOVENES Y ADULTOS EN CONDICION DE POBREZA EXTREMA DE  CARTAGENA DE INDIAS</v>
      </c>
      <c r="N305" t="str">
        <f>+VLOOKUP(G305,Hoja1!$D:$G,2,FALSE)</f>
        <v>08. PILAR CARTAGENA INCLUYENTE</v>
      </c>
      <c r="O305" t="str">
        <f>+VLOOKUP(G305,Hoja1!$D:$G,3,FALSE)</f>
        <v>8.1 LÍNEA ESTRATÉGICA: SUPERACIÓN DE LA POBREZA Y DESIGUALDAD.</v>
      </c>
      <c r="P305" t="str">
        <f>+VLOOKUP(G305,Hoja1!$D:$G,4,FALSE)</f>
        <v>8.1.3 PROGRAMA: EDUCACIÓN PARA LA SUPERACIÓN DE LA POBREZA EXTREMA Y LA DESIGUALDAD</v>
      </c>
      <c r="Q305" t="str">
        <f t="shared" si="24"/>
        <v>06</v>
      </c>
      <c r="R305" t="str">
        <f t="shared" si="25"/>
        <v>00</v>
      </c>
      <c r="S305" s="1">
        <v>205168000</v>
      </c>
      <c r="T305" s="1">
        <v>0</v>
      </c>
      <c r="U305" s="1">
        <v>205168000</v>
      </c>
      <c r="V305" s="1">
        <v>191258000</v>
      </c>
      <c r="W305" s="1">
        <v>13910000</v>
      </c>
      <c r="X305" s="1">
        <v>166924500</v>
      </c>
      <c r="Y305" s="1">
        <v>81.36</v>
      </c>
      <c r="Z305" s="1">
        <v>166924500</v>
      </c>
      <c r="AA305" s="1">
        <v>81.36</v>
      </c>
      <c r="AB305" s="1">
        <v>38243500</v>
      </c>
      <c r="AC305" s="1">
        <v>166924500</v>
      </c>
    </row>
    <row r="306" spans="1:29" hidden="1" x14ac:dyDescent="0.35">
      <c r="A306">
        <v>2023</v>
      </c>
      <c r="B306">
        <v>100</v>
      </c>
      <c r="C306" t="str">
        <f t="shared" si="26"/>
        <v>21 ESTABLECIMIENTO PUBLICO AMBIENTAL-EPA</v>
      </c>
      <c r="D306" t="str">
        <f>"21"</f>
        <v>21</v>
      </c>
      <c r="E306" t="s">
        <v>790</v>
      </c>
      <c r="F306" t="s">
        <v>809</v>
      </c>
      <c r="G306" s="2">
        <f t="shared" si="27"/>
        <v>2021130010201</v>
      </c>
      <c r="H306" t="str">
        <f>"031"</f>
        <v>031</v>
      </c>
      <c r="I306" t="s">
        <v>815</v>
      </c>
      <c r="J306" t="s">
        <v>26</v>
      </c>
      <c r="K306" t="s">
        <v>27</v>
      </c>
      <c r="L306" t="str">
        <f>+VLOOKUP(G306,Hoja2!$A:$B,2,FALSE)</f>
        <v>FORMULACION Y ADOPCION DEL PLAN INTEGRAL DE GESTION DEL CAMBIO CLIMATICO PIACC DEL DISTRITO DE CARTAGENA DE INDIAS EN EL MARCO DE LO DISPUESTO POR LA LEY 1931 DEL 2018 BOLIVAR</v>
      </c>
      <c r="M306" t="str">
        <f t="shared" si="28"/>
        <v>2021130010201 FORMULACION Y ADOPCION DEL PLAN INTEGRAL DE GESTION DEL CAMBIO CLIMATICO PIACC DEL DISTRITO DE CARTAGENA DE INDIAS EN EL MARCO DE LO DISPUESTO POR LA LEY 1931 DEL 2018 BOLIVAR</v>
      </c>
      <c r="N306" t="str">
        <f>+VLOOKUP(G306,Hoja1!$D:$G,2,FALSE)</f>
        <v>07. PILAR CARTAGENA RESILIENTE</v>
      </c>
      <c r="O306" t="str">
        <f>+VLOOKUP(G306,Hoja1!$D:$G,3,FALSE)</f>
        <v>7.1 LÍNEA ESTRATÉGICA: “SALVEMOS JUNTOS NUESTRO PATRIMONIO NATURAL”</v>
      </c>
      <c r="P306" t="str">
        <f>+VLOOKUP(G306,Hoja1!$D:$G,4,FALSE)</f>
        <v>7.1.2 ORDENAMIENTO AMBIENTAL Y ADAPTACIÓN AL CAMBIO CLIMÁTICO PARA LA SOSTENIBILIDAD AMBIENTAL. (MITIGACIÓN Y GESTIÓN DEL RIESGO AMBIENTAL)</v>
      </c>
      <c r="Q306" t="str">
        <f t="shared" si="24"/>
        <v>06</v>
      </c>
      <c r="R306" t="str">
        <f t="shared" si="25"/>
        <v>00</v>
      </c>
      <c r="S306" s="1">
        <v>201350029</v>
      </c>
      <c r="T306" s="1">
        <v>0</v>
      </c>
      <c r="U306" s="1">
        <v>201350029</v>
      </c>
      <c r="V306" s="1">
        <v>0</v>
      </c>
      <c r="W306" s="1">
        <v>201350029</v>
      </c>
      <c r="X306" s="1">
        <v>0</v>
      </c>
      <c r="Y306" s="1">
        <v>0</v>
      </c>
      <c r="Z306" s="1">
        <v>0</v>
      </c>
      <c r="AA306" s="1">
        <v>0</v>
      </c>
      <c r="AB306" s="1">
        <v>201350029</v>
      </c>
      <c r="AC306" s="1">
        <v>0</v>
      </c>
    </row>
    <row r="307" spans="1:29" hidden="1" x14ac:dyDescent="0.35">
      <c r="A307">
        <v>2023</v>
      </c>
      <c r="B307">
        <v>100</v>
      </c>
      <c r="C307" t="str">
        <f t="shared" si="26"/>
        <v>2 SECRETARIA DEL INTERIOR Y CONVIVENCIA CIUDADANAL</v>
      </c>
      <c r="D307" t="str">
        <f>"02"</f>
        <v>02</v>
      </c>
      <c r="E307" t="s">
        <v>110</v>
      </c>
      <c r="F307" t="s">
        <v>116</v>
      </c>
      <c r="G307" s="2">
        <f t="shared" si="27"/>
        <v>2020130010187</v>
      </c>
      <c r="H307" t="str">
        <f>"001"</f>
        <v>001</v>
      </c>
      <c r="I307" t="s">
        <v>49</v>
      </c>
      <c r="J307" t="s">
        <v>26</v>
      </c>
      <c r="K307" t="s">
        <v>27</v>
      </c>
      <c r="L307" t="str">
        <f>+VLOOKUP(G307,Hoja2!$A:$B,2,FALSE)</f>
        <v>CONSTRUCCION DE PAZ TERRITORIAL EN EL DISTRITO DE   CARTAGENA DE INDIAS</v>
      </c>
      <c r="M307" t="str">
        <f t="shared" si="28"/>
        <v>2020130010187 CONSTRUCCION DE PAZ TERRITORIAL EN EL DISTRITO DE   CARTAGENA DE INDIAS</v>
      </c>
      <c r="N307" t="str">
        <f>+VLOOKUP(G307,Hoja1!$D:$G,2,FALSE)</f>
        <v>10. PILAR: CARTAGENA TRANSPARENTE</v>
      </c>
      <c r="O307" t="str">
        <f>+VLOOKUP(G307,Hoja1!$D:$G,3,FALSE)</f>
        <v>10.5 LÍNEA ESTRATÉGICA: ATENCIÓN Y REPARACIÓN A VICTIMAS PARA LA CONSTRUCCIÓN DE LA PAZ TERRITORIAL</v>
      </c>
      <c r="P307" t="str">
        <f>+VLOOKUP(G307,Hoja1!$D:$G,4,FALSE)</f>
        <v>10.5.2 PROGRAMA: CONSTRUCCIÓN DE PAZ TERRITORIAL</v>
      </c>
      <c r="Q307" t="str">
        <f t="shared" si="24"/>
        <v>06</v>
      </c>
      <c r="R307" t="str">
        <f t="shared" si="25"/>
        <v>00</v>
      </c>
      <c r="S307" s="1">
        <v>200000000</v>
      </c>
      <c r="T307" s="1">
        <v>0</v>
      </c>
      <c r="U307" s="1">
        <v>200000000</v>
      </c>
      <c r="V307" s="1">
        <v>115200000</v>
      </c>
      <c r="W307" s="1">
        <v>84800000</v>
      </c>
      <c r="X307" s="1">
        <v>114800000</v>
      </c>
      <c r="Y307" s="1">
        <v>57.4</v>
      </c>
      <c r="Z307" s="1">
        <v>109400000</v>
      </c>
      <c r="AA307" s="1">
        <v>54.7</v>
      </c>
      <c r="AB307" s="1">
        <v>85200000</v>
      </c>
      <c r="AC307" s="1">
        <v>102600000</v>
      </c>
    </row>
    <row r="308" spans="1:29" hidden="1" x14ac:dyDescent="0.35">
      <c r="A308">
        <v>2023</v>
      </c>
      <c r="B308">
        <v>100</v>
      </c>
      <c r="C308" t="str">
        <f t="shared" si="26"/>
        <v>2 SECRETARIA DEL INTERIOR Y CONVIVENCIA CIUDADANAL</v>
      </c>
      <c r="D308" t="str">
        <f>"02"</f>
        <v>02</v>
      </c>
      <c r="E308" t="s">
        <v>110</v>
      </c>
      <c r="F308" t="s">
        <v>120</v>
      </c>
      <c r="G308" s="2">
        <f t="shared" si="27"/>
        <v>2020130010210</v>
      </c>
      <c r="H308" t="str">
        <f>"001"</f>
        <v>001</v>
      </c>
      <c r="I308" t="s">
        <v>49</v>
      </c>
      <c r="J308" t="s">
        <v>26</v>
      </c>
      <c r="K308" t="s">
        <v>27</v>
      </c>
      <c r="L308" t="str">
        <f>+VLOOKUP(G308,Hoja2!$A:$B,2,FALSE)</f>
        <v>FORTALECIMIENTO DE LA CAPACIDAD OPERATIVA  DE LA SECRETARIA DEL INTERIOR Y CONVIVENCIA CIUDADANA  CARTAGENA DE INDIAS</v>
      </c>
      <c r="M308" t="str">
        <f t="shared" si="28"/>
        <v>2020130010210 FORTALECIMIENTO DE LA CAPACIDAD OPERATIVA  DE LA SECRETARIA DEL INTERIOR Y CONVIVENCIA CIUDADANA  CARTAGENA DE INDIAS</v>
      </c>
      <c r="N308" t="str">
        <f>+VLOOKUP(G308,Hoja1!$D:$G,2,FALSE)</f>
        <v>10. PILAR: CARTAGENA TRANSPARENTE</v>
      </c>
      <c r="O308" t="str">
        <f>+VLOOKUP(G308,Hoja1!$D:$G,3,FALSE)</f>
        <v>10.3 LÍNEA ESTRATÉGICA: CONVIVENCIA Y SEGURIDAD PARA LA GOBERNABILIDAD</v>
      </c>
      <c r="P308" t="str">
        <f>+VLOOKUP(G308,Hoja1!$D:$G,4,FALSE)</f>
        <v>10.3.4 PROGRAMA: FORTALECIMIENTO CAPACIDAD OPERATIVA DE LA SECRETARIA DEL INTERIOR Y CONVIVENCIA CIUDADANA</v>
      </c>
      <c r="Q308" t="str">
        <f t="shared" si="24"/>
        <v>06</v>
      </c>
      <c r="R308" t="str">
        <f t="shared" si="25"/>
        <v>00</v>
      </c>
      <c r="S308" s="1">
        <v>200000000</v>
      </c>
      <c r="T308" s="1">
        <v>0</v>
      </c>
      <c r="U308" s="1">
        <v>200000000</v>
      </c>
      <c r="V308" s="1">
        <v>200000000</v>
      </c>
      <c r="W308" s="1">
        <v>0</v>
      </c>
      <c r="X308" s="1">
        <v>192813332</v>
      </c>
      <c r="Y308" s="1">
        <v>96.41</v>
      </c>
      <c r="Z308" s="1">
        <v>192813332</v>
      </c>
      <c r="AA308" s="1">
        <v>96.41</v>
      </c>
      <c r="AB308" s="1">
        <v>7186668</v>
      </c>
      <c r="AC308" s="1">
        <v>189813332</v>
      </c>
    </row>
    <row r="309" spans="1:29" hidden="1" x14ac:dyDescent="0.35">
      <c r="A309">
        <v>2023</v>
      </c>
      <c r="B309">
        <v>100</v>
      </c>
      <c r="C309" t="str">
        <f t="shared" si="26"/>
        <v>2 SECRETARIA DEL INTERIOR Y CONVIVENCIA CIUDADANAL</v>
      </c>
      <c r="D309" t="str">
        <f>"02"</f>
        <v>02</v>
      </c>
      <c r="E309" t="s">
        <v>110</v>
      </c>
      <c r="F309" t="s">
        <v>124</v>
      </c>
      <c r="G309" s="2">
        <f t="shared" si="27"/>
        <v>2021130010145</v>
      </c>
      <c r="H309" t="str">
        <f>"001"</f>
        <v>001</v>
      </c>
      <c r="I309" t="s">
        <v>49</v>
      </c>
      <c r="J309" t="s">
        <v>26</v>
      </c>
      <c r="K309" t="s">
        <v>27</v>
      </c>
      <c r="L309" t="str">
        <f>+VLOOKUP(G309,Hoja2!$A:$B,2,FALSE)</f>
        <v>FORTALECIMIENTO DE LA GOBERNANZA Y AUTODETERMINACION DE LA CULTURA EN INSTITUCIONES PROPIAS DE LA POBLACION INDIGENA EN EL DISTRITO DE CARTAGENA DE INDIAS</v>
      </c>
      <c r="M309" t="str">
        <f t="shared" si="28"/>
        <v>2021130010145 FORTALECIMIENTO DE LA GOBERNANZA Y AUTODETERMINACION DE LA CULTURA EN INSTITUCIONES PROPIAS DE LA POBLACION INDIGENA EN EL DISTRITO DE CARTAGENA DE INDIAS</v>
      </c>
      <c r="N309" t="str">
        <f>+VLOOKUP(G309,Hoja1!$D:$G,2,FALSE)</f>
        <v>11. EJE TRANSVERSAL: CARTAGENA CON ATENCION Y GARANTIA DE DERECHOS A POBLACION DIFERENCIAL.</v>
      </c>
      <c r="O309" t="str">
        <f>+VLOOKUP(G309,Hoja1!$D:$G,3,FALSE)</f>
        <v>11.1 LÍNEA ESTRATÉGICA PARA LA EQUIDAD E INCLUSIÓN DE LOS NEGROS, AFROS, PALENQUEROS E INDÍGENA.</v>
      </c>
      <c r="P309" t="str">
        <f>+VLOOKUP(G309,Hoja1!$D:$G,4,FALSE)</f>
        <v>11.1.7 PROGRAMA: FORTALECIMIENTO DE LA POBLACIÓN INDÍGENA EN EL DISTRITO DE CARTAGENA.</v>
      </c>
      <c r="Q309" t="str">
        <f t="shared" si="24"/>
        <v>06</v>
      </c>
      <c r="R309" t="str">
        <f t="shared" si="25"/>
        <v>00</v>
      </c>
      <c r="S309" s="1">
        <v>200000000</v>
      </c>
      <c r="T309" s="1">
        <v>500000000</v>
      </c>
      <c r="U309" s="1">
        <v>700000000</v>
      </c>
      <c r="V309" s="1">
        <v>694318326</v>
      </c>
      <c r="W309" s="1">
        <v>5681674</v>
      </c>
      <c r="X309" s="1">
        <v>154318326</v>
      </c>
      <c r="Y309" s="1">
        <v>22.05</v>
      </c>
      <c r="Z309" s="1">
        <v>151818326</v>
      </c>
      <c r="AA309" s="1">
        <v>21.69</v>
      </c>
      <c r="AB309" s="1">
        <v>545681674</v>
      </c>
      <c r="AC309" s="1">
        <v>146818326</v>
      </c>
    </row>
    <row r="310" spans="1:29" hidden="1" x14ac:dyDescent="0.35">
      <c r="A310">
        <v>2023</v>
      </c>
      <c r="B310">
        <v>100</v>
      </c>
      <c r="C310" t="str">
        <f t="shared" si="26"/>
        <v>2 SECRETARIA DEL INTERIOR Y CONVIVENCIA CIUDADANAL</v>
      </c>
      <c r="D310" t="str">
        <f>"02"</f>
        <v>02</v>
      </c>
      <c r="E310" t="s">
        <v>110</v>
      </c>
      <c r="F310" t="s">
        <v>113</v>
      </c>
      <c r="G310" s="2">
        <f t="shared" si="27"/>
        <v>2021130010142</v>
      </c>
      <c r="H310" t="str">
        <f>"044"</f>
        <v>044</v>
      </c>
      <c r="I310" t="s">
        <v>150</v>
      </c>
      <c r="J310" t="s">
        <v>26</v>
      </c>
      <c r="K310" t="s">
        <v>27</v>
      </c>
      <c r="L310" t="str">
        <f>+VLOOKUP(G310,Hoja2!$A:$B,2,FALSE)</f>
        <v>FORTALECIMIENTO DEL CUERPO DE BOMBEROS DEL DISTRITO DE   CARTAGENA DE INDIAS</v>
      </c>
      <c r="M310" t="str">
        <f t="shared" si="28"/>
        <v>2021130010142 FORTALECIMIENTO DEL CUERPO DE BOMBEROS DEL DISTRITO DE   CARTAGENA DE INDIAS</v>
      </c>
      <c r="N310" t="str">
        <f>+VLOOKUP(G310,Hoja1!$D:$G,2,FALSE)</f>
        <v>07. PILAR CARTAGENA RESILIENTE</v>
      </c>
      <c r="O310" t="str">
        <f>+VLOOKUP(G310,Hoja1!$D:$G,3,FALSE)</f>
        <v>7.4 LÍNEA ESTRATÉGICA GESTIÓN DEL RIESGO</v>
      </c>
      <c r="P310" t="str">
        <f>+VLOOKUP(G310,Hoja1!$D:$G,4,FALSE)</f>
        <v>7.4.4 FORTALECIMIENTO CUERPO DE BOMBEROS</v>
      </c>
      <c r="Q310" t="str">
        <f t="shared" si="24"/>
        <v>06</v>
      </c>
      <c r="R310" t="str">
        <f t="shared" si="25"/>
        <v>00</v>
      </c>
      <c r="S310" s="1">
        <v>200000000</v>
      </c>
      <c r="T310" s="1">
        <v>0</v>
      </c>
      <c r="U310" s="1">
        <v>200000000</v>
      </c>
      <c r="V310" s="1">
        <v>200000000</v>
      </c>
      <c r="W310" s="1">
        <v>0</v>
      </c>
      <c r="X310" s="1">
        <v>199400000</v>
      </c>
      <c r="Y310" s="1">
        <v>99.7</v>
      </c>
      <c r="Z310" s="1">
        <v>192400000</v>
      </c>
      <c r="AA310" s="1">
        <v>96.2</v>
      </c>
      <c r="AB310" s="1">
        <v>600000</v>
      </c>
      <c r="AC310" s="1">
        <v>190200000</v>
      </c>
    </row>
    <row r="311" spans="1:29" hidden="1" x14ac:dyDescent="0.35">
      <c r="A311">
        <v>2023</v>
      </c>
      <c r="B311">
        <v>100</v>
      </c>
      <c r="C311" t="str">
        <f t="shared" si="26"/>
        <v>4 LOCALIDAD TURISTICA Y DE LA VIRGEN</v>
      </c>
      <c r="D311" t="str">
        <f>"04"</f>
        <v>04</v>
      </c>
      <c r="E311" t="s">
        <v>200</v>
      </c>
      <c r="F311" t="s">
        <v>203</v>
      </c>
      <c r="G311" s="2">
        <f t="shared" si="27"/>
        <v>2021130010054</v>
      </c>
      <c r="H311" t="str">
        <f t="shared" ref="H311:H316" si="31">"001"</f>
        <v>001</v>
      </c>
      <c r="I311" t="s">
        <v>49</v>
      </c>
      <c r="J311" t="s">
        <v>26</v>
      </c>
      <c r="K311" t="s">
        <v>27</v>
      </c>
      <c r="L311" t="str">
        <f>+VLOOKUP(G311,Hoja2!$A:$B,2,FALSE)</f>
        <v>ASISTENCIA PARA PROMOVER Y ACOMPA?AR LOS SISTEMAS PRODUCTIVOS MEDIANTE LA PRESTACION DEL SERVICIO PUBLICO DE EXTENSION AGROPECUARIO A LOS PRODUCTORES RURALES, PESQUEROS Y ACUICOLAS CARTAGENA DE INDIAS</v>
      </c>
      <c r="M311" t="str">
        <f t="shared" si="28"/>
        <v>2021130010054 ASISTENCIA PARA PROMOVER Y ACOMPA?AR LOS SISTEMAS PRODUCTIVOS MEDIANTE LA PRESTACION DEL SERVICIO PUBLICO DE EXTENSION AGROPECUARIO A LOS PRODUCTORES RURALES, PESQUEROS Y ACUICOLAS CARTAGENA DE INDIAS</v>
      </c>
      <c r="N311" t="str">
        <f>+VLOOKUP(G311,Hoja1!$D:$G,2,FALSE)</f>
        <v>10. PILAR: CARTAGENA TRANSPARENTE</v>
      </c>
      <c r="O311" t="str">
        <f>+VLOOKUP(G311,Hoja1!$D:$G,3,FALSE)</f>
        <v>10.7 LÍNEA ESTRATÉGICA: PARTICIPACIÓN Y DESCENTRALIZACIÓN</v>
      </c>
      <c r="P311" t="str">
        <f>+VLOOKUP(G311,Hoja1!$D:$G,4,FALSE)</f>
        <v xml:space="preserve">10.7.2 PROGRAMA: MODERNIZACIÓN DEL SISTEMA DISTRITAL DE PLANEACIÓN Y DESCENTRALIZACIÓN  </v>
      </c>
      <c r="Q311" t="str">
        <f t="shared" si="24"/>
        <v>06</v>
      </c>
      <c r="R311" t="str">
        <f t="shared" si="25"/>
        <v>00</v>
      </c>
      <c r="S311" s="1">
        <v>200000000</v>
      </c>
      <c r="T311" s="1">
        <v>0</v>
      </c>
      <c r="U311" s="1">
        <v>200000000</v>
      </c>
      <c r="V311" s="1">
        <v>200000000</v>
      </c>
      <c r="W311" s="1">
        <v>0</v>
      </c>
      <c r="X311" s="1">
        <v>200000000</v>
      </c>
      <c r="Y311" s="1">
        <v>100</v>
      </c>
      <c r="Z311" s="1">
        <v>200000000</v>
      </c>
      <c r="AA311" s="1">
        <v>100</v>
      </c>
      <c r="AB311" s="1">
        <v>0</v>
      </c>
      <c r="AC311" s="1">
        <v>200000000</v>
      </c>
    </row>
    <row r="312" spans="1:29" hidden="1" x14ac:dyDescent="0.35">
      <c r="A312">
        <v>2023</v>
      </c>
      <c r="B312">
        <v>100</v>
      </c>
      <c r="C312" t="str">
        <f t="shared" si="26"/>
        <v>4 LOCALIDAD TURISTICA Y DE LA VIRGEN</v>
      </c>
      <c r="D312" t="str">
        <f>"04"</f>
        <v>04</v>
      </c>
      <c r="E312" t="s">
        <v>200</v>
      </c>
      <c r="F312" t="s">
        <v>211</v>
      </c>
      <c r="G312" s="2">
        <f t="shared" si="27"/>
        <v>2021130010118</v>
      </c>
      <c r="H312" t="str">
        <f t="shared" si="31"/>
        <v>001</v>
      </c>
      <c r="I312" t="s">
        <v>49</v>
      </c>
      <c r="J312" t="s">
        <v>26</v>
      </c>
      <c r="K312" t="s">
        <v>27</v>
      </c>
      <c r="L312" t="str">
        <f>+VLOOKUP(G312,Hoja2!$A:$B,2,FALSE)</f>
        <v>FORMACION DE MUJERES PARA EJERCER LIDERAZGO EN LA COMUNIDAD DE LA LOCALIDAD DE LA VIRGEN Y TURISTICA, CARTAGENA DE INDIAS</v>
      </c>
      <c r="M312" t="str">
        <f t="shared" si="28"/>
        <v>2021130010118 FORMACION DE MUJERES PARA EJERCER LIDERAZGO EN LA COMUNIDAD DE LA LOCALIDAD DE LA VIRGEN Y TURISTICA, CARTAGENA DE INDIAS</v>
      </c>
      <c r="N312" t="str">
        <f>+VLOOKUP(G312,Hoja1!$D:$G,2,FALSE)</f>
        <v>10. PILAR: CARTAGENA TRANSPARENTE</v>
      </c>
      <c r="O312" t="str">
        <f>+VLOOKUP(G312,Hoja1!$D:$G,3,FALSE)</f>
        <v>10.7 LÍNEA ESTRATÉGICA: PARTICIPACIÓN Y DESCENTRALIZACIÓN</v>
      </c>
      <c r="P312" t="str">
        <f>+VLOOKUP(G312,Hoja1!$D:$G,4,FALSE)</f>
        <v xml:space="preserve">10.7.2 PROGRAMA: MODERNIZACIÓN DEL SISTEMA DISTRITAL DE PLANEACIÓN Y DESCENTRALIZACIÓN  </v>
      </c>
      <c r="Q312" t="str">
        <f t="shared" si="24"/>
        <v>06</v>
      </c>
      <c r="R312" t="str">
        <f t="shared" si="25"/>
        <v>00</v>
      </c>
      <c r="S312" s="1">
        <v>200000000</v>
      </c>
      <c r="T312" s="1">
        <v>0</v>
      </c>
      <c r="U312" s="1">
        <v>200000000</v>
      </c>
      <c r="V312" s="1">
        <v>200000000</v>
      </c>
      <c r="W312" s="1">
        <v>0</v>
      </c>
      <c r="X312" s="1">
        <v>200000000</v>
      </c>
      <c r="Y312" s="1">
        <v>100</v>
      </c>
      <c r="Z312" s="1">
        <v>200000000</v>
      </c>
      <c r="AA312" s="1">
        <v>100</v>
      </c>
      <c r="AB312" s="1">
        <v>0</v>
      </c>
      <c r="AC312" s="1">
        <v>200000000</v>
      </c>
    </row>
    <row r="313" spans="1:29" hidden="1" x14ac:dyDescent="0.35">
      <c r="A313">
        <v>2023</v>
      </c>
      <c r="B313">
        <v>100</v>
      </c>
      <c r="C313" t="str">
        <f t="shared" si="26"/>
        <v>4 LOCALIDAD TURISTICA Y DE LA VIRGEN</v>
      </c>
      <c r="D313" t="str">
        <f>"04"</f>
        <v>04</v>
      </c>
      <c r="E313" t="s">
        <v>200</v>
      </c>
      <c r="F313" t="s">
        <v>223</v>
      </c>
      <c r="G313" s="2">
        <f t="shared" si="27"/>
        <v>2021130010117</v>
      </c>
      <c r="H313" t="str">
        <f t="shared" si="31"/>
        <v>001</v>
      </c>
      <c r="I313" t="s">
        <v>49</v>
      </c>
      <c r="J313" t="s">
        <v>26</v>
      </c>
      <c r="K313" t="s">
        <v>27</v>
      </c>
      <c r="L313" t="str">
        <f>+VLOOKUP(G313,Hoja2!$A:$B,2,FALSE)</f>
        <v>DESARROLLO DE ACCIONES PARA DISMINUIR LA VIOLENCIA CONTRA LA MUJER EN LA LOCALIDAD DE LA VIRGEN Y TURISTICA CARTAGENA DE INDIAS</v>
      </c>
      <c r="M313" t="str">
        <f t="shared" si="28"/>
        <v>2021130010117 DESARROLLO DE ACCIONES PARA DISMINUIR LA VIOLENCIA CONTRA LA MUJER EN LA LOCALIDAD DE LA VIRGEN Y TURISTICA CARTAGENA DE INDIAS</v>
      </c>
      <c r="N313" t="str">
        <f>+VLOOKUP(G313,Hoja1!$D:$G,2,FALSE)</f>
        <v>10. PILAR: CARTAGENA TRANSPARENTE</v>
      </c>
      <c r="O313" t="str">
        <f>+VLOOKUP(G313,Hoja1!$D:$G,3,FALSE)</f>
        <v>10.7 LÍNEA ESTRATÉGICA: PARTICIPACIÓN Y DESCENTRALIZACIÓN</v>
      </c>
      <c r="P313" t="str">
        <f>+VLOOKUP(G313,Hoja1!$D:$G,4,FALSE)</f>
        <v xml:space="preserve">10.7.2 PROGRAMA: MODERNIZACIÓN DEL SISTEMA DISTRITAL DE PLANEACIÓN Y DESCENTRALIZACIÓN  </v>
      </c>
      <c r="Q313" t="str">
        <f t="shared" si="24"/>
        <v>06</v>
      </c>
      <c r="R313" t="str">
        <f t="shared" si="25"/>
        <v>00</v>
      </c>
      <c r="S313" s="1">
        <v>200000000</v>
      </c>
      <c r="T313" s="1">
        <v>0</v>
      </c>
      <c r="U313" s="1">
        <v>200000000</v>
      </c>
      <c r="V313" s="1">
        <v>200000000</v>
      </c>
      <c r="W313" s="1">
        <v>0</v>
      </c>
      <c r="X313" s="1">
        <v>200000000</v>
      </c>
      <c r="Y313" s="1">
        <v>100</v>
      </c>
      <c r="Z313" s="1">
        <v>200000000</v>
      </c>
      <c r="AA313" s="1">
        <v>100</v>
      </c>
      <c r="AB313" s="1">
        <v>0</v>
      </c>
      <c r="AC313" s="1">
        <v>200000000</v>
      </c>
    </row>
    <row r="314" spans="1:29" hidden="1" x14ac:dyDescent="0.35">
      <c r="A314">
        <v>2023</v>
      </c>
      <c r="B314">
        <v>100</v>
      </c>
      <c r="C314" t="str">
        <f t="shared" si="26"/>
        <v>4 LOCALIDAD TURISTICA Y DE LA VIRGEN</v>
      </c>
      <c r="D314" t="str">
        <f>"04"</f>
        <v>04</v>
      </c>
      <c r="E314" t="s">
        <v>200</v>
      </c>
      <c r="F314" t="s">
        <v>235</v>
      </c>
      <c r="G314" s="2">
        <f t="shared" si="27"/>
        <v>2022130010007</v>
      </c>
      <c r="H314" t="str">
        <f t="shared" si="31"/>
        <v>001</v>
      </c>
      <c r="I314" t="s">
        <v>49</v>
      </c>
      <c r="J314" t="s">
        <v>26</v>
      </c>
      <c r="K314" t="s">
        <v>27</v>
      </c>
      <c r="L314" t="str">
        <f>+VLOOKUP(G314,Hoja2!$A:$B,2,FALSE)</f>
        <v>IMPLEMENTACION Y SOSTENIMIENTO DE HERRAMIENTAS TECNOLOGICAS PARA SEGURIDAD Y SOCORRO</v>
      </c>
      <c r="M314" t="str">
        <f t="shared" si="28"/>
        <v>2022130010007 IMPLEMENTACION Y SOSTENIMIENTO DE HERRAMIENTAS TECNOLOGICAS PARA SEGURIDAD Y SOCORRO</v>
      </c>
      <c r="N314" t="str">
        <f>+VLOOKUP(G314,Hoja1!$D:$G,2,FALSE)</f>
        <v>10. PILAR: CARTAGENA TRANSPARENTE</v>
      </c>
      <c r="O314" t="str">
        <f>+VLOOKUP(G314,Hoja1!$D:$G,3,FALSE)</f>
        <v>10.7 LÍNEA ESTRATÉGICA: PARTICIPACIÓN Y DESCENTRALIZACIÓN</v>
      </c>
      <c r="P314" t="str">
        <f>+VLOOKUP(G314,Hoja1!$D:$G,4,FALSE)</f>
        <v xml:space="preserve">10.7.2 PROGRAMA: MODERNIZACIÓN DEL SISTEMA DISTRITAL DE PLANEACIÓN Y DESCENTRALIZACIÓN  </v>
      </c>
      <c r="Q314" t="str">
        <f t="shared" si="24"/>
        <v>06</v>
      </c>
      <c r="R314" t="str">
        <f t="shared" si="25"/>
        <v>00</v>
      </c>
      <c r="S314" s="1">
        <v>200000000</v>
      </c>
      <c r="T314" s="1">
        <v>0</v>
      </c>
      <c r="U314" s="1">
        <v>200000000</v>
      </c>
      <c r="V314" s="1">
        <v>200000000</v>
      </c>
      <c r="W314" s="1">
        <v>0</v>
      </c>
      <c r="X314" s="1">
        <v>200000000</v>
      </c>
      <c r="Y314" s="1">
        <v>100</v>
      </c>
      <c r="Z314" s="1">
        <v>200000000</v>
      </c>
      <c r="AA314" s="1">
        <v>100</v>
      </c>
      <c r="AB314" s="1">
        <v>0</v>
      </c>
      <c r="AC314" s="1">
        <v>200000000</v>
      </c>
    </row>
    <row r="315" spans="1:29" hidden="1" x14ac:dyDescent="0.35">
      <c r="A315">
        <v>2023</v>
      </c>
      <c r="B315">
        <v>100</v>
      </c>
      <c r="C315" t="str">
        <f t="shared" si="26"/>
        <v>4 LOCALIDAD TURISTICA Y DE LA VIRGEN</v>
      </c>
      <c r="D315" t="str">
        <f>"04"</f>
        <v>04</v>
      </c>
      <c r="E315" t="s">
        <v>200</v>
      </c>
      <c r="F315" t="s">
        <v>239</v>
      </c>
      <c r="G315" s="2">
        <f t="shared" si="27"/>
        <v>2022130010005</v>
      </c>
      <c r="H315" t="str">
        <f t="shared" si="31"/>
        <v>001</v>
      </c>
      <c r="I315" t="s">
        <v>49</v>
      </c>
      <c r="J315" t="s">
        <v>26</v>
      </c>
      <c r="K315" t="s">
        <v>27</v>
      </c>
      <c r="L315" t="str">
        <f>+VLOOKUP(G315,Hoja2!$A:$B,2,FALSE)</f>
        <v xml:space="preserve">FORTALECIMIENTO AL CUIDADO INCLUSIVO DE LA POBLACION CON DISCAPACIDAD EN LA LOCALIDAD  DE LA VIRGEN Y TURISTICA EN CARTAGENA DE INDIAS, </v>
      </c>
      <c r="M315" t="str">
        <f t="shared" si="28"/>
        <v xml:space="preserve">2022130010005 FORTALECIMIENTO AL CUIDADO INCLUSIVO DE LA POBLACION CON DISCAPACIDAD EN LA LOCALIDAD  DE LA VIRGEN Y TURISTICA EN CARTAGENA DE INDIAS, </v>
      </c>
      <c r="N315" t="str">
        <f>+VLOOKUP(G315,Hoja1!$D:$G,2,FALSE)</f>
        <v>10. PILAR: CARTAGENA TRANSPARENTE</v>
      </c>
      <c r="O315" t="str">
        <f>+VLOOKUP(G315,Hoja1!$D:$G,3,FALSE)</f>
        <v>10.7 LÍNEA ESTRATÉGICA: PARTICIPACIÓN Y DESCENTRALIZACIÓN</v>
      </c>
      <c r="P315" t="str">
        <f>+VLOOKUP(G315,Hoja1!$D:$G,4,FALSE)</f>
        <v xml:space="preserve">10.7.2 PROGRAMA: MODERNIZACIÓN DEL SISTEMA DISTRITAL DE PLANEACIÓN Y DESCENTRALIZACIÓN  </v>
      </c>
      <c r="Q315" t="str">
        <f t="shared" si="24"/>
        <v>06</v>
      </c>
      <c r="R315" t="str">
        <f t="shared" si="25"/>
        <v>00</v>
      </c>
      <c r="S315" s="1">
        <v>200000000</v>
      </c>
      <c r="T315" s="1">
        <v>0</v>
      </c>
      <c r="U315" s="1">
        <v>200000000</v>
      </c>
      <c r="V315" s="1">
        <v>200000000</v>
      </c>
      <c r="W315" s="1">
        <v>0</v>
      </c>
      <c r="X315" s="1">
        <v>200000000</v>
      </c>
      <c r="Y315" s="1">
        <v>100</v>
      </c>
      <c r="Z315" s="1">
        <v>200000000</v>
      </c>
      <c r="AA315" s="1">
        <v>100</v>
      </c>
      <c r="AB315" s="1">
        <v>0</v>
      </c>
      <c r="AC315" s="1">
        <v>200000000</v>
      </c>
    </row>
    <row r="316" spans="1:29" hidden="1" x14ac:dyDescent="0.35">
      <c r="A316">
        <v>2023</v>
      </c>
      <c r="B316">
        <v>100</v>
      </c>
      <c r="C316" t="str">
        <f t="shared" si="26"/>
        <v>5 SECRETARIA GENERAL</v>
      </c>
      <c r="D316" t="str">
        <f>"05"</f>
        <v>05</v>
      </c>
      <c r="E316" t="s">
        <v>245</v>
      </c>
      <c r="F316" t="s">
        <v>248</v>
      </c>
      <c r="G316" s="2">
        <f t="shared" si="27"/>
        <v>2021130010202</v>
      </c>
      <c r="H316" t="str">
        <f t="shared" si="31"/>
        <v>001</v>
      </c>
      <c r="I316" t="s">
        <v>49</v>
      </c>
      <c r="J316" t="s">
        <v>26</v>
      </c>
      <c r="K316" t="s">
        <v>27</v>
      </c>
      <c r="L316" t="str">
        <f>+VLOOKUP(G316,Hoja2!$A:$B,2,FALSE)</f>
        <v>IMPLEMENTACION DE LA GARANTIA AL ACCESO A UNA ENERGIA LIMPIA, ASEQUIBLE, SEGURA, SOSTENIBLE, MODERNA Y EFICIENTE PARA LAS ZONAS RURAL E INSULAR DE CARTAGENA DE INDIAS</v>
      </c>
      <c r="M316" t="str">
        <f t="shared" si="28"/>
        <v>2021130010202 IMPLEMENTACION DE LA GARANTIA AL ACCESO A UNA ENERGIA LIMPIA, ASEQUIBLE, SEGURA, SOSTENIBLE, MODERNA Y EFICIENTE PARA LAS ZONAS RURAL E INSULAR DE CARTAGENA DE INDIAS</v>
      </c>
      <c r="N316" t="str">
        <f>+VLOOKUP(G316,Hoja1!$D:$G,2,FALSE)</f>
        <v>07. PILAR CARTAGENA RESILIENTE</v>
      </c>
      <c r="O316" t="str">
        <f>+VLOOKUP(G316,Hoja1!$D:$G,3,FALSE)</f>
        <v>7.6 LÍNEA ESTRATÉGICA SERVICIOS PÚBLICOS BÁSICOS DEL DISTRITO DE CARTAGENA DE INDIAS: “TODOS CON TODO”</v>
      </c>
      <c r="P316" t="str">
        <f>+VLOOKUP(G316,Hoja1!$D:$G,4,FALSE)</f>
        <v>7.6.2 ENERGÍA ASEQUIBLE, CONFIABLE SOSTENIBLE Y MODERNA PARA TODOS.</v>
      </c>
      <c r="Q316" t="str">
        <f t="shared" si="24"/>
        <v>06</v>
      </c>
      <c r="R316" t="str">
        <f t="shared" si="25"/>
        <v>00</v>
      </c>
      <c r="S316" s="1">
        <v>200000000</v>
      </c>
      <c r="T316" s="1">
        <v>0</v>
      </c>
      <c r="U316" s="1">
        <v>200000000</v>
      </c>
      <c r="V316" s="1">
        <v>200000000</v>
      </c>
      <c r="W316" s="1">
        <v>0</v>
      </c>
      <c r="X316" s="1">
        <v>200000000</v>
      </c>
      <c r="Y316" s="1">
        <v>100</v>
      </c>
      <c r="Z316" s="1">
        <v>0</v>
      </c>
      <c r="AA316" s="1">
        <v>0</v>
      </c>
      <c r="AB316" s="1">
        <v>0</v>
      </c>
      <c r="AC316" s="1">
        <v>0</v>
      </c>
    </row>
    <row r="317" spans="1:29" hidden="1" x14ac:dyDescent="0.35">
      <c r="A317">
        <v>2023</v>
      </c>
      <c r="B317">
        <v>100</v>
      </c>
      <c r="C317" t="str">
        <f t="shared" si="26"/>
        <v>5 SECRETARIA GENERAL</v>
      </c>
      <c r="D317" t="str">
        <f>"05"</f>
        <v>05</v>
      </c>
      <c r="E317" t="s">
        <v>245</v>
      </c>
      <c r="F317" t="s">
        <v>272</v>
      </c>
      <c r="G317" s="2">
        <f t="shared" si="27"/>
        <v>2021130010293</v>
      </c>
      <c r="H317" t="str">
        <f>"108"</f>
        <v>108</v>
      </c>
      <c r="I317" t="s">
        <v>303</v>
      </c>
      <c r="J317" t="s">
        <v>26</v>
      </c>
      <c r="K317" t="s">
        <v>27</v>
      </c>
      <c r="L317" t="str">
        <f>+VLOOKUP(G317,Hoja2!$A:$B,2,FALSE)</f>
        <v xml:space="preserve">SANEAMIENTO DE FORMA SEGURA PARA TODOS EN EL DISTRITO DE CARTAGENA </v>
      </c>
      <c r="M317" t="str">
        <f t="shared" si="28"/>
        <v xml:space="preserve">2021130010293 SANEAMIENTO DE FORMA SEGURA PARA TODOS EN EL DISTRITO DE CARTAGENA </v>
      </c>
      <c r="N317" t="str">
        <f>+VLOOKUP(G317,Hoja1!$D:$G,2,FALSE)</f>
        <v>07. PILAR CARTAGENA RESILIENTE</v>
      </c>
      <c r="O317" t="str">
        <f>+VLOOKUP(G317,Hoja1!$D:$G,3,FALSE)</f>
        <v>7.6 LÍNEA ESTRATÉGICA SERVICIOS PÚBLICOS BÁSICOS DEL DISTRITO DE CARTAGENA DE INDIAS: “TODOS CON TODO”</v>
      </c>
      <c r="P317" t="str">
        <f>+VLOOKUP(G317,Hoja1!$D:$G,4,FALSE)</f>
        <v>7.6.1 DE AHORRO Y USO EFICIENTE DE LOS SERVICIOS PÚBLICOS, "AGUA Y SANEAMIENTO BÁSICO PARA TODOS"</v>
      </c>
      <c r="Q317" t="str">
        <f t="shared" si="24"/>
        <v>06</v>
      </c>
      <c r="R317" t="str">
        <f t="shared" si="25"/>
        <v>00</v>
      </c>
      <c r="S317" s="1">
        <v>200000000</v>
      </c>
      <c r="T317" s="1">
        <v>0</v>
      </c>
      <c r="U317" s="1">
        <v>200000000</v>
      </c>
      <c r="V317" s="1">
        <v>0</v>
      </c>
      <c r="W317" s="1">
        <v>200000000</v>
      </c>
      <c r="X317" s="1">
        <v>0</v>
      </c>
      <c r="Y317" s="1">
        <v>0</v>
      </c>
      <c r="Z317" s="1">
        <v>0</v>
      </c>
      <c r="AA317" s="1">
        <v>0</v>
      </c>
      <c r="AB317" s="1">
        <v>200000000</v>
      </c>
      <c r="AC317" s="1">
        <v>0</v>
      </c>
    </row>
    <row r="318" spans="1:29" x14ac:dyDescent="0.35">
      <c r="A318">
        <v>2023</v>
      </c>
      <c r="B318">
        <v>100</v>
      </c>
      <c r="C318" t="str">
        <f t="shared" si="26"/>
        <v>7 SECRETARIA DE EDUCACION</v>
      </c>
      <c r="D318" t="str">
        <f>"07"</f>
        <v>07</v>
      </c>
      <c r="E318" t="s">
        <v>347</v>
      </c>
      <c r="F318" t="s">
        <v>395</v>
      </c>
      <c r="G318" s="2">
        <f t="shared" si="27"/>
        <v>2020130010309</v>
      </c>
      <c r="H318" t="str">
        <f>"001"</f>
        <v>001</v>
      </c>
      <c r="I318" t="s">
        <v>49</v>
      </c>
      <c r="J318" t="s">
        <v>26</v>
      </c>
      <c r="K318" t="s">
        <v>27</v>
      </c>
      <c r="L318" t="str">
        <f>+VLOOKUP(G318,Hoja2!$A:$B,2,FALSE)</f>
        <v>APOYO AL MEJORAMIENTO DE LAS COMPETENCIAS LABORALES DE LOS EGRESADOS DE LAS INSTITUCIONES EDUCATIVAS OFICIALES DE   CARTAGENA DE INDIAS</v>
      </c>
      <c r="M318" t="str">
        <f t="shared" si="28"/>
        <v>2020130010309 APOYO AL MEJORAMIENTO DE LAS COMPETENCIAS LABORALES DE LOS EGRESADOS DE LAS INSTITUCIONES EDUCATIVAS OFICIALES DE   CARTAGENA DE INDIAS</v>
      </c>
      <c r="N318" t="str">
        <f>+VLOOKUP(G318,Hoja1!$D:$G,2,FALSE)</f>
        <v>08. PILAR CARTAGENA INCLUYENTE</v>
      </c>
      <c r="O318" t="str">
        <f>+VLOOKUP(G318,Hoja1!$D:$G,3,FALSE)</f>
        <v>8.2 LÍNEA ESTRATEGICA DE EDUCACION: CULTURA DE LA FORMACION "CON LA EDUCACION PARA TODOS Y TODAS SALVAMOS JUNTOS A CARTAGENA"</v>
      </c>
      <c r="P318" t="str">
        <f>+VLOOKUP(G318,Hoja1!$D:$G,4,FALSE)</f>
        <v>8.2.7 PROGRAMA: EDUCACIÓN PARA TRANSFORMAR “EDUCACIÓN MEDIA TÉCNICA Y SUPERIOR”</v>
      </c>
      <c r="Q318" t="str">
        <f t="shared" si="24"/>
        <v>06</v>
      </c>
      <c r="R318" t="str">
        <f t="shared" si="25"/>
        <v>00</v>
      </c>
      <c r="S318" s="1">
        <v>200000000</v>
      </c>
      <c r="T318" s="1">
        <v>0</v>
      </c>
      <c r="U318" s="1">
        <v>200000000</v>
      </c>
      <c r="V318" s="1">
        <v>199999998</v>
      </c>
      <c r="W318" s="1">
        <v>2</v>
      </c>
      <c r="X318" s="1">
        <v>199999998</v>
      </c>
      <c r="Y318" s="1">
        <v>100</v>
      </c>
      <c r="Z318" s="1">
        <v>199999998</v>
      </c>
      <c r="AA318" s="1">
        <v>100</v>
      </c>
      <c r="AB318" s="1">
        <v>2</v>
      </c>
      <c r="AC318" s="1">
        <v>199999998</v>
      </c>
    </row>
    <row r="319" spans="1:29" hidden="1" x14ac:dyDescent="0.35">
      <c r="A319">
        <v>2023</v>
      </c>
      <c r="B319">
        <v>100</v>
      </c>
      <c r="C319" t="str">
        <f t="shared" si="26"/>
        <v>8 SECRETARIA DE PARTICIPACION Y DESARROLLO SOCIAL</v>
      </c>
      <c r="D319" t="str">
        <f>"08"</f>
        <v>08</v>
      </c>
      <c r="E319" t="s">
        <v>420</v>
      </c>
      <c r="F319" t="s">
        <v>437</v>
      </c>
      <c r="G319" s="2">
        <f t="shared" si="27"/>
        <v>2020130010170</v>
      </c>
      <c r="H319" t="str">
        <f>"001"</f>
        <v>001</v>
      </c>
      <c r="I319" t="s">
        <v>49</v>
      </c>
      <c r="J319" t="s">
        <v>26</v>
      </c>
      <c r="K319" t="s">
        <v>27</v>
      </c>
      <c r="L319" t="str">
        <f>+VLOOKUP(G319,Hoja2!$A:$B,2,FALSE)</f>
        <v>FORTALECIMIENTO AL PROGRAMA JOVENES PARTICIPANDO Y SALVANDO A  CARTAGENA DE INDIAS</v>
      </c>
      <c r="M319" t="str">
        <f t="shared" si="28"/>
        <v>2020130010170 FORTALECIMIENTO AL PROGRAMA JOVENES PARTICIPANDO Y SALVANDO A  CARTAGENA DE INDIAS</v>
      </c>
      <c r="N319" t="str">
        <f>+VLOOKUP(G319,Hoja1!$D:$G,2,FALSE)</f>
        <v>11. EJE TRANSVERSAL: CARTAGENA CON ATENCION Y GARANTIA DE DERECHOS A POBLACION DIFERENCIAL.</v>
      </c>
      <c r="O319" t="str">
        <f>+VLOOKUP(G319,Hoja1!$D:$G,3,FALSE)</f>
        <v>11.4 LÍNEA ESTRATÉGICA JÓVENES SALVANDO A CARTAGENA</v>
      </c>
      <c r="P319" t="str">
        <f>+VLOOKUP(G319,Hoja1!$D:$G,4,FALSE)</f>
        <v>11.4.1 PROGRAMA: JOVENES PARTICIPANDO Y SALVANDO A CARTAGENA</v>
      </c>
      <c r="Q319" t="str">
        <f t="shared" si="24"/>
        <v>06</v>
      </c>
      <c r="R319" t="str">
        <f t="shared" si="25"/>
        <v>00</v>
      </c>
      <c r="S319" s="1">
        <v>200000000</v>
      </c>
      <c r="T319" s="1">
        <v>-52200000</v>
      </c>
      <c r="U319" s="1">
        <v>147800000</v>
      </c>
      <c r="V319" s="1">
        <v>125800000</v>
      </c>
      <c r="W319" s="1">
        <v>22000000</v>
      </c>
      <c r="X319" s="1">
        <v>111873250</v>
      </c>
      <c r="Y319" s="1">
        <v>75.69</v>
      </c>
      <c r="Z319" s="1">
        <v>111873250</v>
      </c>
      <c r="AA319" s="1">
        <v>75.69</v>
      </c>
      <c r="AB319" s="1">
        <v>35926750</v>
      </c>
      <c r="AC319" s="1">
        <v>111873250</v>
      </c>
    </row>
    <row r="320" spans="1:29" hidden="1" x14ac:dyDescent="0.35">
      <c r="A320">
        <v>2023</v>
      </c>
      <c r="B320">
        <v>100</v>
      </c>
      <c r="C320" t="str">
        <f t="shared" si="26"/>
        <v>8 SECRETARIA DE PARTICIPACION Y DESARROLLO SOCIAL</v>
      </c>
      <c r="D320" t="str">
        <f>"08"</f>
        <v>08</v>
      </c>
      <c r="E320" t="s">
        <v>420</v>
      </c>
      <c r="F320" t="s">
        <v>463</v>
      </c>
      <c r="G320" s="2">
        <f t="shared" si="27"/>
        <v>2021130010210</v>
      </c>
      <c r="H320" t="str">
        <f>"001"</f>
        <v>001</v>
      </c>
      <c r="I320" t="s">
        <v>49</v>
      </c>
      <c r="J320" t="s">
        <v>26</v>
      </c>
      <c r="K320" t="s">
        <v>27</v>
      </c>
      <c r="L320" t="str">
        <f>+VLOOKUP(G320,Hoja2!$A:$B,2,FALSE)</f>
        <v>DESARROLLO LOCAL INCLUSIVO DE LAS PERSONAS CON DISCAPACIDAD: RECONOCIMIENTO DE CAPACIDADES, DIFERENCIAS Y DIVERSIDAD EN CARTAGENA DE INDIAS</v>
      </c>
      <c r="M320" t="str">
        <f t="shared" si="28"/>
        <v>2021130010210 DESARROLLO LOCAL INCLUSIVO DE LAS PERSONAS CON DISCAPACIDAD: RECONOCIMIENTO DE CAPACIDADES, DIFERENCIAS Y DIVERSIDAD EN CARTAGENA DE INDIAS</v>
      </c>
      <c r="N320" t="str">
        <f>+VLOOKUP(G320,Hoja1!$D:$G,2,FALSE)</f>
        <v>11. EJE TRANSVERSAL: CARTAGENA CON ATENCION Y GARANTIA DE DERECHOS A POBLACION DIFERENCIAL.</v>
      </c>
      <c r="O320" t="str">
        <f>+VLOOKUP(G320,Hoja1!$D:$G,3,FALSE)</f>
        <v>11.6 LÍNEA ESTRATÉGICA: TODOS POR LA PROTECCIÓN SOCIAL DE LAS PERSONAS CON DISCAPACIDAD: “RECONOCIDAS, EMPODERADAS Y RESPETADAS”.</v>
      </c>
      <c r="P320" t="str">
        <f>+VLOOKUP(G320,Hoja1!$D:$G,4,FALSE)</f>
        <v>11.6.3 PROGRAMA: DESARROLLO LOCAL INCLUSIVO DE LAS PERSONAS CON DISCAPACIDAD: RECONOCIMIENTO DE CAPACIDADES, DIFERENCIAS Y DIVERSIDAD.</v>
      </c>
      <c r="Q320" t="str">
        <f t="shared" si="24"/>
        <v>06</v>
      </c>
      <c r="R320" t="str">
        <f t="shared" si="25"/>
        <v>00</v>
      </c>
      <c r="S320" s="1">
        <v>200000000</v>
      </c>
      <c r="T320" s="1">
        <v>-30000000</v>
      </c>
      <c r="U320" s="1">
        <v>170000000</v>
      </c>
      <c r="V320" s="1">
        <v>170000000</v>
      </c>
      <c r="W320" s="1">
        <v>0</v>
      </c>
      <c r="X320" s="1">
        <v>145160000</v>
      </c>
      <c r="Y320" s="1">
        <v>85.39</v>
      </c>
      <c r="Z320" s="1">
        <v>145160000</v>
      </c>
      <c r="AA320" s="1">
        <v>85.39</v>
      </c>
      <c r="AB320" s="1">
        <v>24840000</v>
      </c>
      <c r="AC320" s="1">
        <v>127060000</v>
      </c>
    </row>
    <row r="321" spans="1:29" hidden="1" x14ac:dyDescent="0.35">
      <c r="A321">
        <v>2023</v>
      </c>
      <c r="B321">
        <v>100</v>
      </c>
      <c r="C321" t="str">
        <f t="shared" si="26"/>
        <v>8 SECRETARIA DE PARTICIPACION Y DESARROLLO SOCIAL</v>
      </c>
      <c r="D321" t="str">
        <f>"08"</f>
        <v>08</v>
      </c>
      <c r="E321" t="s">
        <v>420</v>
      </c>
      <c r="F321" t="s">
        <v>473</v>
      </c>
      <c r="G321" s="2">
        <f t="shared" si="27"/>
        <v>2021130010220</v>
      </c>
      <c r="H321" t="str">
        <f>"001"</f>
        <v>001</v>
      </c>
      <c r="I321" t="s">
        <v>49</v>
      </c>
      <c r="J321" t="s">
        <v>26</v>
      </c>
      <c r="K321" t="s">
        <v>27</v>
      </c>
      <c r="L321" t="str">
        <f>+VLOOKUP(G321,Hoja2!$A:$B,2,FALSE)</f>
        <v>FORTALECIMIENTO DE LA INCIDENCIA DE LOS CIUDADANOS EN LOS PROCESOS DE PARTICIPACION PARA LA CONSTRUCCION DE LO PUBLICO EN EL DISTRITO DE CARTAGENA DE INDIAS</v>
      </c>
      <c r="M321" t="str">
        <f t="shared" si="28"/>
        <v>2021130010220 FORTALECIMIENTO DE LA INCIDENCIA DE LOS CIUDADANOS EN LOS PROCESOS DE PARTICIPACION PARA LA CONSTRUCCION DE LO PUBLICO EN EL DISTRITO DE CARTAGENA DE INDIAS</v>
      </c>
      <c r="N321" t="str">
        <f>+VLOOKUP(G321,Hoja1!$D:$G,2,FALSE)</f>
        <v>10. PILAR: CARTAGENA TRANSPARENTE</v>
      </c>
      <c r="O321" t="str">
        <f>+VLOOKUP(G321,Hoja1!$D:$G,3,FALSE)</f>
        <v>10.7 LÍNEA ESTRATÉGICA: PARTICIPACIÓN Y DESCENTRALIZACIÓN</v>
      </c>
      <c r="P321" t="str">
        <f>+VLOOKUP(G321,Hoja1!$D:$G,4,FALSE)</f>
        <v>10.7.1 PROGRAMA: PARTICIPANDO SALVAMOS A CARTAGENA</v>
      </c>
      <c r="Q321" t="str">
        <f t="shared" si="24"/>
        <v>06</v>
      </c>
      <c r="R321" t="str">
        <f t="shared" si="25"/>
        <v>00</v>
      </c>
      <c r="S321" s="1">
        <v>200000000</v>
      </c>
      <c r="T321" s="1">
        <v>0</v>
      </c>
      <c r="U321" s="1">
        <v>200000000</v>
      </c>
      <c r="V321" s="1">
        <v>200000000</v>
      </c>
      <c r="W321" s="1">
        <v>0</v>
      </c>
      <c r="X321" s="1">
        <v>194995000</v>
      </c>
      <c r="Y321" s="1">
        <v>97.5</v>
      </c>
      <c r="Z321" s="1">
        <v>135576300</v>
      </c>
      <c r="AA321" s="1">
        <v>67.790000000000006</v>
      </c>
      <c r="AB321" s="1">
        <v>5005000</v>
      </c>
      <c r="AC321" s="1">
        <v>79200000</v>
      </c>
    </row>
    <row r="322" spans="1:29" hidden="1" x14ac:dyDescent="0.35">
      <c r="A322">
        <v>2023</v>
      </c>
      <c r="B322">
        <v>100</v>
      </c>
      <c r="C322" t="str">
        <f t="shared" si="26"/>
        <v>10 DEPARTAMENTO ADMINISTRATIVO DE SALUD</v>
      </c>
      <c r="D322" t="str">
        <f>"10"</f>
        <v>10</v>
      </c>
      <c r="E322" t="s">
        <v>535</v>
      </c>
      <c r="F322" t="s">
        <v>609</v>
      </c>
      <c r="G322" s="2">
        <f t="shared" si="27"/>
        <v>2020130010144</v>
      </c>
      <c r="H322" t="str">
        <f>"170"</f>
        <v>170</v>
      </c>
      <c r="I322" t="s">
        <v>570</v>
      </c>
      <c r="J322" t="s">
        <v>26</v>
      </c>
      <c r="K322" t="s">
        <v>27</v>
      </c>
      <c r="L322" t="str">
        <f>+VLOOKUP(G322,Hoja2!$A:$B,2,FALSE)</f>
        <v>PREVENCION Y CONTROL DE LAS ALTERACIONES DE LA SALUD ORAL  CARTAGENA DE INDIAS</v>
      </c>
      <c r="M322" t="str">
        <f t="shared" si="28"/>
        <v>2020130010144 PREVENCION Y CONTROL DE LAS ALTERACIONES DE LA SALUD ORAL  CARTAGENA DE INDIAS</v>
      </c>
      <c r="N322" t="str">
        <f>+VLOOKUP(G322,Hoja1!$D:$G,2,FALSE)</f>
        <v>08. PILAR CARTAGENA INCLUYENTE</v>
      </c>
      <c r="O322" t="str">
        <f>+VLOOKUP(G322,Hoja1!$D:$G,3,FALSE)</f>
        <v>8.3 LÍNEA ESTRATÉGICA SALUD PARA TODOS</v>
      </c>
      <c r="P322" t="str">
        <f>+VLOOKUP(G322,Hoja1!$D:$G,4,FALSE)</f>
        <v>8.3.4 VIDA SALUDABLE Y CONDICIONES NO TRANSMISIBLES</v>
      </c>
      <c r="Q322" t="str">
        <f t="shared" ref="Q322:Q385" si="32">"06"</f>
        <v>06</v>
      </c>
      <c r="R322" t="str">
        <f t="shared" ref="R322:R385" si="33">"00"</f>
        <v>00</v>
      </c>
      <c r="S322" s="1">
        <v>200000000</v>
      </c>
      <c r="T322" s="1">
        <v>0</v>
      </c>
      <c r="U322" s="1">
        <v>200000000</v>
      </c>
      <c r="V322" s="1">
        <v>200000000</v>
      </c>
      <c r="W322" s="1">
        <v>0</v>
      </c>
      <c r="X322" s="1">
        <v>200000000</v>
      </c>
      <c r="Y322" s="1">
        <v>100</v>
      </c>
      <c r="Z322" s="1">
        <v>200000000</v>
      </c>
      <c r="AA322" s="1">
        <v>100</v>
      </c>
      <c r="AB322" s="1">
        <v>0</v>
      </c>
      <c r="AC322" s="1">
        <v>133760000</v>
      </c>
    </row>
    <row r="323" spans="1:29" hidden="1" x14ac:dyDescent="0.35">
      <c r="A323">
        <v>2023</v>
      </c>
      <c r="B323">
        <v>100</v>
      </c>
      <c r="C323" t="str">
        <f t="shared" ref="C323:C386" si="34">+(VALUE(D323))&amp;" "&amp;E323</f>
        <v>14 ESCUELA DE GOBIERNO</v>
      </c>
      <c r="D323" t="str">
        <f>"14"</f>
        <v>14</v>
      </c>
      <c r="E323" t="s">
        <v>683</v>
      </c>
      <c r="F323" t="s">
        <v>686</v>
      </c>
      <c r="G323" s="2">
        <f t="shared" ref="G323:G386" si="35">VALUE(RIGHT(F323,13))</f>
        <v>2021130010231</v>
      </c>
      <c r="H323" t="str">
        <f>"001"</f>
        <v>001</v>
      </c>
      <c r="I323" t="s">
        <v>49</v>
      </c>
      <c r="J323" t="s">
        <v>26</v>
      </c>
      <c r="K323" t="s">
        <v>27</v>
      </c>
      <c r="L323" t="str">
        <f>+VLOOKUP(G323,Hoja2!$A:$B,2,FALSE)</f>
        <v>FORMACION DE LA CIUDADANIA LIBRE INCLUYENTE Y TRANSFORMADORA PARA LA DEMOCRACIA 2022 2023</v>
      </c>
      <c r="M323" t="str">
        <f t="shared" ref="M323:M386" si="36">+G323&amp;" "&amp;L323</f>
        <v>2021130010231 FORMACION DE LA CIUDADANIA LIBRE INCLUYENTE Y TRANSFORMADORA PARA LA DEMOCRACIA 2022 2023</v>
      </c>
      <c r="N323" t="str">
        <f>+VLOOKUP(G323,Hoja1!$D:$G,2,FALSE)</f>
        <v>10. PILAR: CARTAGENA TRANSPARENTE</v>
      </c>
      <c r="O323" t="str">
        <f>+VLOOKUP(G323,Hoja1!$D:$G,3,FALSE)</f>
        <v>10.6 LÍNEA ESTRATÉGICA: CULTURA CIUDADANA PARA LA DEMOCRACIA Y LA PAZ</v>
      </c>
      <c r="P323" t="str">
        <f>+VLOOKUP(G323,Hoja1!$D:$G,4,FALSE)</f>
        <v xml:space="preserve">10.6.2 PROGRAMA: CIUDADANÍA LIBRE, INCLUYENTE Y TRANSFORMADORA </v>
      </c>
      <c r="Q323" t="str">
        <f t="shared" si="32"/>
        <v>06</v>
      </c>
      <c r="R323" t="str">
        <f t="shared" si="33"/>
        <v>00</v>
      </c>
      <c r="S323" s="1">
        <v>200000000</v>
      </c>
      <c r="T323" s="1">
        <v>0</v>
      </c>
      <c r="U323" s="1">
        <v>200000000</v>
      </c>
      <c r="V323" s="1">
        <v>196280000</v>
      </c>
      <c r="W323" s="1">
        <v>3720000</v>
      </c>
      <c r="X323" s="1">
        <v>196280000</v>
      </c>
      <c r="Y323" s="1">
        <v>98.14</v>
      </c>
      <c r="Z323" s="1">
        <v>196280000</v>
      </c>
      <c r="AA323" s="1">
        <v>98.14</v>
      </c>
      <c r="AB323" s="1">
        <v>3720000</v>
      </c>
      <c r="AC323" s="1">
        <v>196280000</v>
      </c>
    </row>
    <row r="324" spans="1:29" hidden="1" x14ac:dyDescent="0.35">
      <c r="A324">
        <v>2023</v>
      </c>
      <c r="B324">
        <v>100</v>
      </c>
      <c r="C324" t="str">
        <f t="shared" si="34"/>
        <v>14 ESCUELA DE GOBIERNO</v>
      </c>
      <c r="D324" t="str">
        <f>"14"</f>
        <v>14</v>
      </c>
      <c r="E324" t="s">
        <v>683</v>
      </c>
      <c r="F324" t="s">
        <v>688</v>
      </c>
      <c r="G324" s="2">
        <f t="shared" si="35"/>
        <v>2021130010232</v>
      </c>
      <c r="H324" t="str">
        <f>"001"</f>
        <v>001</v>
      </c>
      <c r="I324" t="s">
        <v>49</v>
      </c>
      <c r="J324" t="s">
        <v>26</v>
      </c>
      <c r="K324" t="s">
        <v>27</v>
      </c>
      <c r="L324" t="str">
        <f>+VLOOKUP(G324,Hoja2!$A:$B,2,FALSE)</f>
        <v>FORMACION DESARROLLO DE LAS COMPETENCIAS DE LOS SERVIDORES Y SERVIDORAS PUBLICAS DEL DISTRITO DE CARTAGENA DE INDIAS</v>
      </c>
      <c r="M324" t="str">
        <f t="shared" si="36"/>
        <v>2021130010232 FORMACION DESARROLLO DE LAS COMPETENCIAS DE LOS SERVIDORES Y SERVIDORAS PUBLICAS DEL DISTRITO DE CARTAGENA DE INDIAS</v>
      </c>
      <c r="N324" t="str">
        <f>+VLOOKUP(G324,Hoja1!$D:$G,2,FALSE)</f>
        <v>10. PILAR: CARTAGENA TRANSPARENTE</v>
      </c>
      <c r="O324" t="str">
        <f>+VLOOKUP(G324,Hoja1!$D:$G,3,FALSE)</f>
        <v>10.6 LÍNEA ESTRATÉGICA: CULTURA CIUDADANA PARA LA DEMOCRACIA Y LA PAZ</v>
      </c>
      <c r="P324" t="str">
        <f>+VLOOKUP(G324,Hoja1!$D:$G,4,FALSE)</f>
        <v>10.6.1 PROGRAMA: SERVIDOR Y SERVIDORA PÚBLICA AL SERVICIO DE LA CIUDADANÍA</v>
      </c>
      <c r="Q324" t="str">
        <f t="shared" si="32"/>
        <v>06</v>
      </c>
      <c r="R324" t="str">
        <f t="shared" si="33"/>
        <v>00</v>
      </c>
      <c r="S324" s="1">
        <v>200000000</v>
      </c>
      <c r="T324" s="1">
        <v>0</v>
      </c>
      <c r="U324" s="1">
        <v>200000000</v>
      </c>
      <c r="V324" s="1">
        <v>197135000</v>
      </c>
      <c r="W324" s="1">
        <v>2865000</v>
      </c>
      <c r="X324" s="1">
        <v>197135000</v>
      </c>
      <c r="Y324" s="1">
        <v>98.57</v>
      </c>
      <c r="Z324" s="1">
        <v>197135000</v>
      </c>
      <c r="AA324" s="1">
        <v>98.57</v>
      </c>
      <c r="AB324" s="1">
        <v>2865000</v>
      </c>
      <c r="AC324" s="1">
        <v>156135000</v>
      </c>
    </row>
    <row r="325" spans="1:29" hidden="1" x14ac:dyDescent="0.35">
      <c r="A325">
        <v>2023</v>
      </c>
      <c r="B325">
        <v>100</v>
      </c>
      <c r="C325" t="str">
        <f t="shared" si="34"/>
        <v>21 ESTABLECIMIENTO PUBLICO AMBIENTAL-EPA</v>
      </c>
      <c r="D325" t="str">
        <f>"21"</f>
        <v>21</v>
      </c>
      <c r="E325" t="s">
        <v>790</v>
      </c>
      <c r="F325" t="s">
        <v>807</v>
      </c>
      <c r="G325" s="2">
        <f t="shared" si="35"/>
        <v>2021130010223</v>
      </c>
      <c r="H325" t="str">
        <f>"001"</f>
        <v>001</v>
      </c>
      <c r="I325" t="s">
        <v>49</v>
      </c>
      <c r="J325" t="s">
        <v>26</v>
      </c>
      <c r="K325" t="s">
        <v>27</v>
      </c>
      <c r="L325" t="str">
        <f>+VLOOKUP(G325,Hoja2!$A:$B,2,FALSE)</f>
        <v>FORTALECIMIENTO DE LA INVESTIGACION E INNOVACION PARA LA GESTION AMBIENTAL SOSTENIBLE EN EL DISTRITO DE  CARTAGENA DE INDIAS</v>
      </c>
      <c r="M325" t="str">
        <f t="shared" si="36"/>
        <v>2021130010223 FORTALECIMIENTO DE LA INVESTIGACION E INNOVACION PARA LA GESTION AMBIENTAL SOSTENIBLE EN EL DISTRITO DE  CARTAGENA DE INDIAS</v>
      </c>
      <c r="N325" t="str">
        <f>+VLOOKUP(G325,Hoja1!$D:$G,2,FALSE)</f>
        <v>07. PILAR CARTAGENA RESILIENTE</v>
      </c>
      <c r="O325" t="str">
        <f>+VLOOKUP(G325,Hoja1!$D:$G,3,FALSE)</f>
        <v>7.1 LÍNEA ESTRATÉGICA: “SALVEMOS JUNTOS NUESTRO PATRIMONIO NATURAL”</v>
      </c>
      <c r="P325" t="str">
        <f>+VLOOKUP(G325,Hoja1!$D:$G,4,FALSE)</f>
        <v>7.1.4 INVESTIGACIÓN, EDUCACIÓN Y CULTURA AMBIENTAL (EDUCACIÓN Y CULTURA AMBIENTAL)</v>
      </c>
      <c r="Q325" t="str">
        <f t="shared" si="32"/>
        <v>06</v>
      </c>
      <c r="R325" t="str">
        <f t="shared" si="33"/>
        <v>00</v>
      </c>
      <c r="S325" s="1">
        <v>200000000</v>
      </c>
      <c r="T325" s="1">
        <v>0</v>
      </c>
      <c r="U325" s="1">
        <v>200000000</v>
      </c>
      <c r="V325" s="1">
        <v>200000000</v>
      </c>
      <c r="W325" s="1">
        <v>0</v>
      </c>
      <c r="X325" s="1">
        <v>200000000</v>
      </c>
      <c r="Y325" s="1">
        <v>100</v>
      </c>
      <c r="Z325" s="1">
        <v>200000000</v>
      </c>
      <c r="AA325" s="1">
        <v>100</v>
      </c>
      <c r="AB325" s="1">
        <v>0</v>
      </c>
      <c r="AC325" s="1">
        <v>200000000</v>
      </c>
    </row>
    <row r="326" spans="1:29" hidden="1" x14ac:dyDescent="0.35">
      <c r="A326">
        <v>2023</v>
      </c>
      <c r="B326">
        <v>100</v>
      </c>
      <c r="C326" t="str">
        <f t="shared" si="34"/>
        <v>21 ESTABLECIMIENTO PUBLICO AMBIENTAL-EPA</v>
      </c>
      <c r="D326" t="str">
        <f>"21"</f>
        <v>21</v>
      </c>
      <c r="E326" t="s">
        <v>790</v>
      </c>
      <c r="F326" t="s">
        <v>791</v>
      </c>
      <c r="G326" s="2">
        <f t="shared" si="35"/>
        <v>2020130010201</v>
      </c>
      <c r="H326" t="str">
        <f>"001"</f>
        <v>001</v>
      </c>
      <c r="I326" t="s">
        <v>49</v>
      </c>
      <c r="J326" t="s">
        <v>26</v>
      </c>
      <c r="K326" t="s">
        <v>27</v>
      </c>
      <c r="L326" t="str">
        <f>+VLOOKUP(G326,Hoja2!$A:$B,2,FALSE)</f>
        <v>FORTALECIMIENTO DE LA EDUCACION Y CULTURA AMBIENTAL EN EL DISTRITO DE  CARTAGENA DE INDIAS</v>
      </c>
      <c r="M326" t="str">
        <f t="shared" si="36"/>
        <v>2020130010201 FORTALECIMIENTO DE LA EDUCACION Y CULTURA AMBIENTAL EN EL DISTRITO DE  CARTAGENA DE INDIAS</v>
      </c>
      <c r="N326" t="str">
        <f>+VLOOKUP(G326,Hoja1!$D:$G,2,FALSE)</f>
        <v>07. PILAR CARTAGENA RESILIENTE</v>
      </c>
      <c r="O326" t="str">
        <f>+VLOOKUP(G326,Hoja1!$D:$G,3,FALSE)</f>
        <v>7.1 LÍNEA ESTRATÉGICA: “SALVEMOS JUNTOS NUESTRO PATRIMONIO NATURAL”</v>
      </c>
      <c r="P326" t="str">
        <f>+VLOOKUP(G326,Hoja1!$D:$G,4,FALSE)</f>
        <v>7.1.4 INVESTIGACIÓN, EDUCACIÓN Y CULTURA AMBIENTAL (EDUCACIÓN Y CULTURA AMBIENTAL)</v>
      </c>
      <c r="Q326" t="str">
        <f t="shared" si="32"/>
        <v>06</v>
      </c>
      <c r="R326" t="str">
        <f t="shared" si="33"/>
        <v>00</v>
      </c>
      <c r="S326" s="1">
        <v>200000000</v>
      </c>
      <c r="T326" s="1">
        <v>0</v>
      </c>
      <c r="U326" s="1">
        <v>200000000</v>
      </c>
      <c r="V326" s="1">
        <v>200000000</v>
      </c>
      <c r="W326" s="1">
        <v>0</v>
      </c>
      <c r="X326" s="1">
        <v>200000000</v>
      </c>
      <c r="Y326" s="1">
        <v>100</v>
      </c>
      <c r="Z326" s="1">
        <v>200000000</v>
      </c>
      <c r="AA326" s="1">
        <v>100</v>
      </c>
      <c r="AB326" s="1">
        <v>0</v>
      </c>
      <c r="AC326" s="1">
        <v>200000000</v>
      </c>
    </row>
    <row r="327" spans="1:29" hidden="1" x14ac:dyDescent="0.35">
      <c r="A327">
        <v>2023</v>
      </c>
      <c r="B327">
        <v>100</v>
      </c>
      <c r="C327" t="str">
        <f t="shared" si="34"/>
        <v>21 ESTABLECIMIENTO PUBLICO AMBIENTAL-EPA</v>
      </c>
      <c r="D327" t="str">
        <f>"21"</f>
        <v>21</v>
      </c>
      <c r="E327" t="s">
        <v>790</v>
      </c>
      <c r="F327" t="s">
        <v>814</v>
      </c>
      <c r="G327" s="2">
        <f t="shared" si="35"/>
        <v>2020130010179</v>
      </c>
      <c r="H327" t="str">
        <f>"031"</f>
        <v>031</v>
      </c>
      <c r="I327" t="s">
        <v>815</v>
      </c>
      <c r="J327" t="s">
        <v>26</v>
      </c>
      <c r="K327" t="s">
        <v>27</v>
      </c>
      <c r="L327" t="str">
        <f>+VLOOKUP(G327,Hoja2!$A:$B,2,FALSE)</f>
        <v>GENERACION DE NEGOCIOS VERDES, ECONOMIA CIRCULAR, PRODUCCION Y CONSUMO SOSTENIBLE, NEGOCIOS VERDES INCLUSIVOS EN LA CIUDAD DE   CARTAGENA DE INDIAS</v>
      </c>
      <c r="M327" t="str">
        <f t="shared" si="36"/>
        <v>2020130010179 GENERACION DE NEGOCIOS VERDES, ECONOMIA CIRCULAR, PRODUCCION Y CONSUMO SOSTENIBLE, NEGOCIOS VERDES INCLUSIVOS EN LA CIUDAD DE   CARTAGENA DE INDIAS</v>
      </c>
      <c r="N327" t="str">
        <f>+VLOOKUP(G327,Hoja1!$D:$G,2,FALSE)</f>
        <v>07. PILAR CARTAGENA RESILIENTE</v>
      </c>
      <c r="O327" t="str">
        <f>+VLOOKUP(G327,Hoja1!$D:$G,3,FALSE)</f>
        <v>7.1 LÍNEA ESTRATÉGICA: “SALVEMOS JUNTOS NUESTRO PATRIMONIO NATURAL”</v>
      </c>
      <c r="P327" t="str">
        <f>+VLOOKUP(G327,Hoja1!$D:$G,4,FALSE)</f>
        <v>7.1.6 NEGOCIOS VERDES, ECONOMÍA CIRCULAR, PRODUCCIÓN Y CONSUMO SOSTENIBLE (NEGOCIOS VERDES INCLUSIVOS)</v>
      </c>
      <c r="Q327" t="str">
        <f t="shared" si="32"/>
        <v>06</v>
      </c>
      <c r="R327" t="str">
        <f t="shared" si="33"/>
        <v>00</v>
      </c>
      <c r="S327" s="1">
        <v>200000000</v>
      </c>
      <c r="T327" s="1">
        <v>0</v>
      </c>
      <c r="U327" s="1">
        <v>200000000</v>
      </c>
      <c r="V327" s="1">
        <v>0</v>
      </c>
      <c r="W327" s="1">
        <v>200000000</v>
      </c>
      <c r="X327" s="1">
        <v>0</v>
      </c>
      <c r="Y327" s="1">
        <v>0</v>
      </c>
      <c r="Z327" s="1">
        <v>0</v>
      </c>
      <c r="AA327" s="1">
        <v>0</v>
      </c>
      <c r="AB327" s="1">
        <v>200000000</v>
      </c>
      <c r="AC327" s="1">
        <v>0</v>
      </c>
    </row>
    <row r="328" spans="1:29" hidden="1" x14ac:dyDescent="0.35">
      <c r="A328">
        <v>2023</v>
      </c>
      <c r="B328">
        <v>100</v>
      </c>
      <c r="C328" t="str">
        <f t="shared" si="34"/>
        <v>23 LOCALIDAD INDUSTRIAL Y DE LA BAHIA</v>
      </c>
      <c r="D328" t="str">
        <f>"23"</f>
        <v>23</v>
      </c>
      <c r="E328" t="s">
        <v>838</v>
      </c>
      <c r="F328" t="s">
        <v>868</v>
      </c>
      <c r="G328" s="2">
        <f t="shared" si="35"/>
        <v>2021130010065</v>
      </c>
      <c r="H328" t="str">
        <f>"001"</f>
        <v>001</v>
      </c>
      <c r="I328" t="s">
        <v>49</v>
      </c>
      <c r="J328" t="s">
        <v>26</v>
      </c>
      <c r="K328" t="s">
        <v>27</v>
      </c>
      <c r="L328" t="str">
        <f>+VLOOKUP(G328,Hoja2!$A:$B,2,FALSE)</f>
        <v>FORTALECIMIENTO DE ESTRATEGIAS PARA GARANTIZAR EL DERECHO FUNDAMENTAL A LA VIDA Y LA INTEGRIDAD PERSONAL EN LA LOCALIDAD INDUSTRIAL Y DE LA BAHIA CARTAGENA DE INDIAS</v>
      </c>
      <c r="M328" t="str">
        <f t="shared" si="36"/>
        <v>2021130010065 FORTALECIMIENTO DE ESTRATEGIAS PARA GARANTIZAR EL DERECHO FUNDAMENTAL A LA VIDA Y LA INTEGRIDAD PERSONAL EN LA LOCALIDAD INDUSTRIAL Y DE LA BAHIA CARTAGENA DE INDIAS</v>
      </c>
      <c r="N328" t="str">
        <f>+VLOOKUP(G328,Hoja1!$D:$G,2,FALSE)</f>
        <v>10. PILAR: CARTAGENA TRANSPARENTE</v>
      </c>
      <c r="O328" t="str">
        <f>+VLOOKUP(G328,Hoja1!$D:$G,3,FALSE)</f>
        <v>10.7 LÍNEA ESTRATÉGICA: PARTICIPACIÓN Y DESCENTRALIZACIÓN</v>
      </c>
      <c r="P328" t="str">
        <f>+VLOOKUP(G328,Hoja1!$D:$G,4,FALSE)</f>
        <v xml:space="preserve">10.7.2 PROGRAMA: MODERNIZACIÓN DEL SISTEMA DISTRITAL DE PLANEACIÓN Y DESCENTRALIZACIÓN  </v>
      </c>
      <c r="Q328" t="str">
        <f t="shared" si="32"/>
        <v>06</v>
      </c>
      <c r="R328" t="str">
        <f t="shared" si="33"/>
        <v>00</v>
      </c>
      <c r="S328" s="1">
        <v>200000000</v>
      </c>
      <c r="T328" s="1">
        <v>0</v>
      </c>
      <c r="U328" s="1">
        <v>200000000</v>
      </c>
      <c r="V328" s="1">
        <v>200000000</v>
      </c>
      <c r="W328" s="1">
        <v>0</v>
      </c>
      <c r="X328" s="1">
        <v>200000000</v>
      </c>
      <c r="Y328" s="1">
        <v>100</v>
      </c>
      <c r="Z328" s="1">
        <v>200000000</v>
      </c>
      <c r="AA328" s="1">
        <v>100</v>
      </c>
      <c r="AB328" s="1">
        <v>0</v>
      </c>
      <c r="AC328" s="1">
        <v>100000000</v>
      </c>
    </row>
    <row r="329" spans="1:29" hidden="1" x14ac:dyDescent="0.35">
      <c r="A329">
        <v>2023</v>
      </c>
      <c r="B329">
        <v>100</v>
      </c>
      <c r="C329" t="str">
        <f t="shared" si="34"/>
        <v>23 LOCALIDAD INDUSTRIAL Y DE LA BAHIA</v>
      </c>
      <c r="D329" t="str">
        <f>"23"</f>
        <v>23</v>
      </c>
      <c r="E329" t="s">
        <v>838</v>
      </c>
      <c r="F329" t="s">
        <v>878</v>
      </c>
      <c r="G329" s="2">
        <f t="shared" si="35"/>
        <v>2021130010070</v>
      </c>
      <c r="H329" t="str">
        <f>"001"</f>
        <v>001</v>
      </c>
      <c r="I329" t="s">
        <v>49</v>
      </c>
      <c r="J329" t="s">
        <v>26</v>
      </c>
      <c r="K329" t="s">
        <v>27</v>
      </c>
      <c r="L329" t="str">
        <f>+VLOOKUP(G329,Hoja2!$A:$B,2,FALSE)</f>
        <v>RESTAURACION DE LAS AREAS NATURALES COMO PATRIMONIO AMBIENTAL EN LA LOCALIDAD INDUSTRIAL Y DE LA BAHIA,  CARTAGENA DE INDIAS</v>
      </c>
      <c r="M329" t="str">
        <f t="shared" si="36"/>
        <v>2021130010070 RESTAURACION DE LAS AREAS NATURALES COMO PATRIMONIO AMBIENTAL EN LA LOCALIDAD INDUSTRIAL Y DE LA BAHIA,  CARTAGENA DE INDIAS</v>
      </c>
      <c r="N329" t="str">
        <f>+VLOOKUP(G329,Hoja1!$D:$G,2,FALSE)</f>
        <v>10. PILAR: CARTAGENA TRANSPARENTE</v>
      </c>
      <c r="O329" t="str">
        <f>+VLOOKUP(G329,Hoja1!$D:$G,3,FALSE)</f>
        <v>10.7 LÍNEA ESTRATÉGICA: PARTICIPACIÓN Y DESCENTRALIZACIÓN</v>
      </c>
      <c r="P329" t="str">
        <f>+VLOOKUP(G329,Hoja1!$D:$G,4,FALSE)</f>
        <v xml:space="preserve">10.7.2 PROGRAMA: MODERNIZACIÓN DEL SISTEMA DISTRITAL DE PLANEACIÓN Y DESCENTRALIZACIÓN  </v>
      </c>
      <c r="Q329" t="str">
        <f t="shared" si="32"/>
        <v>06</v>
      </c>
      <c r="R329" t="str">
        <f t="shared" si="33"/>
        <v>00</v>
      </c>
      <c r="S329" s="1">
        <v>200000000</v>
      </c>
      <c r="T329" s="1">
        <v>100000000</v>
      </c>
      <c r="U329" s="1">
        <v>300000000</v>
      </c>
      <c r="V329" s="1">
        <v>300000000</v>
      </c>
      <c r="W329" s="1">
        <v>0</v>
      </c>
      <c r="X329" s="1">
        <v>300000000</v>
      </c>
      <c r="Y329" s="1">
        <v>100</v>
      </c>
      <c r="Z329" s="1">
        <v>300000000</v>
      </c>
      <c r="AA329" s="1">
        <v>100</v>
      </c>
      <c r="AB329" s="1">
        <v>0</v>
      </c>
      <c r="AC329" s="1">
        <v>300000000</v>
      </c>
    </row>
    <row r="330" spans="1:29" hidden="1" x14ac:dyDescent="0.35">
      <c r="A330">
        <v>2023</v>
      </c>
      <c r="B330">
        <v>100</v>
      </c>
      <c r="C330" t="str">
        <f t="shared" si="34"/>
        <v>15 INSTITUTO DE DEPORTE Y RECREACION</v>
      </c>
      <c r="D330" t="str">
        <f>"15"</f>
        <v>15</v>
      </c>
      <c r="E330" t="s">
        <v>698</v>
      </c>
      <c r="F330" t="s">
        <v>726</v>
      </c>
      <c r="G330" s="2">
        <f t="shared" si="35"/>
        <v>2020130010194</v>
      </c>
      <c r="H330" t="str">
        <f>"025"</f>
        <v>025</v>
      </c>
      <c r="I330" t="s">
        <v>703</v>
      </c>
      <c r="J330" t="s">
        <v>26</v>
      </c>
      <c r="K330" t="s">
        <v>27</v>
      </c>
      <c r="L330" t="str">
        <f>+VLOOKUP(G330,Hoja2!$A:$B,2,FALSE)</f>
        <v>FORTALECIMIENTO DEL DEPORTE ESTUDIANTIL MEDIANTE LA IMPLEMENTACION DE LOS JUEGOS INTERCOLEGIADOS Y UNIVERSITARIOS EN EL DISTRITO DE   CARTAGENA DE INDIAS</v>
      </c>
      <c r="M330" t="str">
        <f t="shared" si="36"/>
        <v>2020130010194 FORTALECIMIENTO DEL DEPORTE ESTUDIANTIL MEDIANTE LA IMPLEMENTACION DE LOS JUEGOS INTERCOLEGIADOS Y UNIVERSITARIOS EN EL DISTRITO DE   CARTAGENA DE INDIAS</v>
      </c>
      <c r="N330" t="str">
        <f>+VLOOKUP(G330,Hoja1!$D:$G,2,FALSE)</f>
        <v>08. PILAR CARTAGENA INCLUYENTE</v>
      </c>
      <c r="O330" t="str">
        <f>+VLOOKUP(G330,Hoja1!$D:$G,3,FALSE)</f>
        <v xml:space="preserve">8.4 LÍNEA ESTRATÉGICA DEPORTE Y RECREACIÓN PARA LA TRANSFORMACION SOCIAL </v>
      </c>
      <c r="P330" t="str">
        <f>+VLOOKUP(G330,Hoja1!$D:$G,4,FALSE)</f>
        <v xml:space="preserve">8.4.1 “LA ESCUELA Y EL DEPORTE SON DE TODOS” </v>
      </c>
      <c r="Q330" t="str">
        <f t="shared" si="32"/>
        <v>06</v>
      </c>
      <c r="R330" t="str">
        <f t="shared" si="33"/>
        <v>00</v>
      </c>
      <c r="S330" s="1">
        <v>193913547</v>
      </c>
      <c r="T330" s="1">
        <v>0</v>
      </c>
      <c r="U330" s="1">
        <v>193913547</v>
      </c>
      <c r="V330" s="1">
        <v>193913547</v>
      </c>
      <c r="W330" s="1">
        <v>0</v>
      </c>
      <c r="X330" s="1">
        <v>193913547</v>
      </c>
      <c r="Y330" s="1">
        <v>100</v>
      </c>
      <c r="Z330" s="1">
        <v>193913547</v>
      </c>
      <c r="AA330" s="1">
        <v>100</v>
      </c>
      <c r="AB330" s="1">
        <v>0</v>
      </c>
      <c r="AC330" s="1">
        <v>193913547</v>
      </c>
    </row>
    <row r="331" spans="1:29" hidden="1" x14ac:dyDescent="0.35">
      <c r="A331">
        <v>2023</v>
      </c>
      <c r="B331">
        <v>100</v>
      </c>
      <c r="C331" t="str">
        <f t="shared" si="34"/>
        <v>15 INSTITUTO DE DEPORTE Y RECREACION</v>
      </c>
      <c r="D331" t="str">
        <f>"15"</f>
        <v>15</v>
      </c>
      <c r="E331" t="s">
        <v>698</v>
      </c>
      <c r="F331" t="s">
        <v>702</v>
      </c>
      <c r="G331" s="2">
        <f t="shared" si="35"/>
        <v>2021130010270</v>
      </c>
      <c r="H331" t="str">
        <f>"025"</f>
        <v>025</v>
      </c>
      <c r="I331" t="s">
        <v>703</v>
      </c>
      <c r="J331" t="s">
        <v>26</v>
      </c>
      <c r="K331" t="s">
        <v>27</v>
      </c>
      <c r="L331" t="str">
        <f>+VLOOKUP(G331,Hoja2!$A:$B,2,FALSE)</f>
        <v>IMPLEMENTACION DEL OBSERVATORIO DE CIENCIAS APLICADAS AL DEPORTE, LA RECREACION, LA ACTIVIDAD FISICA Y EL APROVECHAMIENTO DEL TIEMPO LIBRE EN EL DISTRITO DE  CARTAGENA DE INDIAS</v>
      </c>
      <c r="M331" t="str">
        <f t="shared" si="36"/>
        <v>2021130010270 IMPLEMENTACION DEL OBSERVATORIO DE CIENCIAS APLICADAS AL DEPORTE, LA RECREACION, LA ACTIVIDAD FISICA Y EL APROVECHAMIENTO DEL TIEMPO LIBRE EN EL DISTRITO DE  CARTAGENA DE INDIAS</v>
      </c>
      <c r="N331" t="str">
        <f>+VLOOKUP(G331,Hoja1!$D:$G,2,FALSE)</f>
        <v>08. PILAR CARTAGENA INCLUYENTE</v>
      </c>
      <c r="O331" t="str">
        <f>+VLOOKUP(G331,Hoja1!$D:$G,3,FALSE)</f>
        <v xml:space="preserve">8.4 LÍNEA ESTRATÉGICA DEPORTE Y RECREACIÓN PARA LA TRANSFORMACION SOCIAL </v>
      </c>
      <c r="P331" t="str">
        <f>+VLOOKUP(G331,Hoja1!$D:$G,4,FALSE)</f>
        <v>8.4.6 PROGRAMA: OBSERVATORIO DE CIENCIAS APLICADAS AL DEPORTE, LA RECREACIÓN, LA ACTIVIDAD FÍSICA Y EL APROVECHAMIENTO DEL TIEMPO LIBRE EN EL DISTRITO DE CARTAGENA DE INDIAS.</v>
      </c>
      <c r="Q331" t="str">
        <f t="shared" si="32"/>
        <v>06</v>
      </c>
      <c r="R331" t="str">
        <f t="shared" si="33"/>
        <v>00</v>
      </c>
      <c r="S331" s="1">
        <v>191966182</v>
      </c>
      <c r="T331" s="1">
        <v>0</v>
      </c>
      <c r="U331" s="1">
        <v>191966182</v>
      </c>
      <c r="V331" s="1">
        <v>66252814</v>
      </c>
      <c r="W331" s="1">
        <v>125713368</v>
      </c>
      <c r="X331" s="1">
        <v>66252814</v>
      </c>
      <c r="Y331" s="1">
        <v>34.51</v>
      </c>
      <c r="Z331" s="1">
        <v>66252814</v>
      </c>
      <c r="AA331" s="1">
        <v>34.51</v>
      </c>
      <c r="AB331" s="1">
        <v>125713368</v>
      </c>
      <c r="AC331" s="1">
        <v>66252814</v>
      </c>
    </row>
    <row r="332" spans="1:29" hidden="1" x14ac:dyDescent="0.35">
      <c r="A332">
        <v>2023</v>
      </c>
      <c r="B332">
        <v>100</v>
      </c>
      <c r="C332" t="str">
        <f t="shared" si="34"/>
        <v>13 DEPARTAMENTO ADMINISTRATIVO DE VALORIZACION</v>
      </c>
      <c r="D332" t="str">
        <f>"13"</f>
        <v>13</v>
      </c>
      <c r="E332" t="s">
        <v>669</v>
      </c>
      <c r="F332" t="s">
        <v>670</v>
      </c>
      <c r="G332" s="2">
        <f t="shared" si="35"/>
        <v>2020130010239</v>
      </c>
      <c r="H332" t="str">
        <f>"043"</f>
        <v>043</v>
      </c>
      <c r="I332" t="s">
        <v>678</v>
      </c>
      <c r="J332" t="s">
        <v>26</v>
      </c>
      <c r="K332" t="s">
        <v>27</v>
      </c>
      <c r="L332" t="str">
        <f>+VLOOKUP(G332,Hoja2!$A:$B,2,FALSE)</f>
        <v>CONSTRUCCION SISTEMA HIDRICO Y PLAN MAESTRO DE DRENAJES PLUVIALES EN LA CIUDAD DE CARTAGENA PARA SALVAR EL HABITAT  CARTAGENA DE INDIAS</v>
      </c>
      <c r="M332" t="str">
        <f t="shared" si="36"/>
        <v>2020130010239 CONSTRUCCION SISTEMA HIDRICO Y PLAN MAESTRO DE DRENAJES PLUVIALES EN LA CIUDAD DE CARTAGENA PARA SALVAR EL HABITAT  CARTAGENA DE INDIAS</v>
      </c>
      <c r="N332" t="str">
        <f>+VLOOKUP(G332,Hoja1!$D:$G,2,FALSE)</f>
        <v>07. PILAR CARTAGENA RESILIENTE</v>
      </c>
      <c r="O332" t="str">
        <f>+VLOOKUP(G332,Hoja1!$D:$G,3,FALSE)</f>
        <v>7.3 LÍNEA ESTRATÉGICA DESARROLLO URBANO</v>
      </c>
      <c r="P332" t="str">
        <f>+VLOOKUP(G332,Hoja1!$D:$G,4,FALSE)</f>
        <v>7.3.2 SISTEMA HÍDRICO Y PLAN MAESTRO DE ALCANTARILLADO PLUVIALES EN LA CIUDAD PARA SALVAR EL HÁBITAT</v>
      </c>
      <c r="Q332" t="str">
        <f t="shared" si="32"/>
        <v>06</v>
      </c>
      <c r="R332" t="str">
        <f t="shared" si="33"/>
        <v>00</v>
      </c>
      <c r="S332" s="1">
        <v>187421000</v>
      </c>
      <c r="T332" s="1">
        <v>0</v>
      </c>
      <c r="U332" s="1">
        <v>187421000</v>
      </c>
      <c r="V332" s="1">
        <v>0</v>
      </c>
      <c r="W332" s="1">
        <v>187421000</v>
      </c>
      <c r="X332" s="1">
        <v>0</v>
      </c>
      <c r="Y332" s="1">
        <v>0</v>
      </c>
      <c r="Z332" s="1">
        <v>0</v>
      </c>
      <c r="AA332" s="1">
        <v>0</v>
      </c>
      <c r="AB332" s="1">
        <v>187421000</v>
      </c>
      <c r="AC332" s="1">
        <v>0</v>
      </c>
    </row>
    <row r="333" spans="1:29" hidden="1" x14ac:dyDescent="0.35">
      <c r="A333">
        <v>2023</v>
      </c>
      <c r="B333">
        <v>100</v>
      </c>
      <c r="C333" t="str">
        <f t="shared" si="34"/>
        <v>17 INSTITUTO DE PATRIMONIO Y CULTURA DE CARTAGENA DE INDIAS</v>
      </c>
      <c r="D333" t="str">
        <f>"17"</f>
        <v>17</v>
      </c>
      <c r="E333" t="s">
        <v>745</v>
      </c>
      <c r="F333" t="s">
        <v>771</v>
      </c>
      <c r="G333" s="2">
        <f t="shared" si="35"/>
        <v>2021130010265</v>
      </c>
      <c r="H333" t="str">
        <f>"057"</f>
        <v>057</v>
      </c>
      <c r="I333" t="s">
        <v>750</v>
      </c>
      <c r="J333" t="s">
        <v>26</v>
      </c>
      <c r="K333" t="s">
        <v>27</v>
      </c>
      <c r="L333" t="str">
        <f>+VLOOKUP(G333,Hoja2!$A:$B,2,FALSE)</f>
        <v>FORTALECIMIENTO SALVAGUARDA VALORACION CUIDADO Y CONTROL DEL PATRIMONIO MATERIAL EN EL DISTRITO DE CARTAGENA DE INDIAS</v>
      </c>
      <c r="M333" t="str">
        <f t="shared" si="36"/>
        <v>2021130010265 FORTALECIMIENTO SALVAGUARDA VALORACION CUIDADO Y CONTROL DEL PATRIMONIO MATERIAL EN EL DISTRITO DE CARTAGENA DE INDIAS</v>
      </c>
      <c r="N333" t="str">
        <f>+VLOOKUP(G333,Hoja1!$D:$G,2,FALSE)</f>
        <v>08. PILAR CARTAGENA INCLUYENTE</v>
      </c>
      <c r="O333" t="str">
        <f>+VLOOKUP(G333,Hoja1!$D:$G,3,FALSE)</f>
        <v>8.5 LÍNEA ESTRATÉGICA ARTES, CULTURA Y PATRIMONIO PARA UNA CARTAGENA INCLUYENTE</v>
      </c>
      <c r="P333" t="str">
        <f>+VLOOKUP(G333,Hoja1!$D:$G,4,FALSE)</f>
        <v xml:space="preserve">8.5.4 PROGRAMA: VALORACION, CIUDADO Y APROPIACION SOCIAL DEL PATRIMONIO MATERIAL </v>
      </c>
      <c r="Q333" t="str">
        <f t="shared" si="32"/>
        <v>06</v>
      </c>
      <c r="R333" t="str">
        <f t="shared" si="33"/>
        <v>00</v>
      </c>
      <c r="S333" s="1">
        <v>184498977.78999999</v>
      </c>
      <c r="T333" s="1">
        <v>0</v>
      </c>
      <c r="U333" s="1">
        <v>184498977.78999999</v>
      </c>
      <c r="V333" s="1">
        <v>184498977.78999999</v>
      </c>
      <c r="W333" s="1">
        <v>0</v>
      </c>
      <c r="X333" s="1">
        <v>184498977.78999999</v>
      </c>
      <c r="Y333" s="1">
        <v>100</v>
      </c>
      <c r="Z333" s="1">
        <v>184498977.78999999</v>
      </c>
      <c r="AA333" s="1">
        <v>100</v>
      </c>
      <c r="AB333" s="1">
        <v>0</v>
      </c>
      <c r="AC333" s="1">
        <v>184498977.78999999</v>
      </c>
    </row>
    <row r="334" spans="1:29" hidden="1" x14ac:dyDescent="0.35">
      <c r="A334">
        <v>2023</v>
      </c>
      <c r="B334">
        <v>100</v>
      </c>
      <c r="C334" t="str">
        <f t="shared" si="34"/>
        <v>3 SECRETARIA DE HACIENDA PUBLICA</v>
      </c>
      <c r="D334" t="str">
        <f>"03"</f>
        <v>03</v>
      </c>
      <c r="E334" t="s">
        <v>170</v>
      </c>
      <c r="F334" t="s">
        <v>198</v>
      </c>
      <c r="G334" s="2">
        <f t="shared" si="35"/>
        <v>2020130010325</v>
      </c>
      <c r="H334" t="str">
        <f>"001"</f>
        <v>001</v>
      </c>
      <c r="I334" t="s">
        <v>49</v>
      </c>
      <c r="J334" t="s">
        <v>26</v>
      </c>
      <c r="K334" t="s">
        <v>27</v>
      </c>
      <c r="L334" t="str">
        <f>+VLOOKUP(G334,Hoja2!$A:$B,2,FALSE)</f>
        <v>CONSOLIDACION DEL CIERRE DE BRECHAS PARA LA EMPLEABILIDAD Y EMPLEOS INCLUSIVOS A LOS GRUPOS POBLACIONALES VULNERABLES EN EL DISTRITO DE   CARTAGENA DE INDIAS</v>
      </c>
      <c r="M334" t="str">
        <f t="shared" si="36"/>
        <v>2020130010325 CONSOLIDACION DEL CIERRE DE BRECHAS PARA LA EMPLEABILIDAD Y EMPLEOS INCLUSIVOS A LOS GRUPOS POBLACIONALES VULNERABLES EN EL DISTRITO DE   CARTAGENA DE INDIAS</v>
      </c>
      <c r="N334" t="str">
        <f>+VLOOKUP(G334,Hoja1!$D:$G,2,FALSE)</f>
        <v>09. PILAR CARTAGENA CONTINGENTE</v>
      </c>
      <c r="O334" t="str">
        <f>+VLOOKUP(G334,Hoja1!$D:$G,3,FALSE)</f>
        <v>9.1 LÍNEA ESTRATÉGICA: DESARROLLO ECONÓMICO Y EMPLEABILIDAD</v>
      </c>
      <c r="P334" t="str">
        <f>+VLOOKUP(G334,Hoja1!$D:$G,4,FALSE)</f>
        <v>9.1.7 PROGRAMA: CIERRE DE BRECHAS DE EMPLEABILIDAD</v>
      </c>
      <c r="Q334" t="str">
        <f t="shared" si="32"/>
        <v>06</v>
      </c>
      <c r="R334" t="str">
        <f t="shared" si="33"/>
        <v>00</v>
      </c>
      <c r="S334" s="1">
        <v>180000000</v>
      </c>
      <c r="T334" s="1">
        <v>0</v>
      </c>
      <c r="U334" s="1">
        <v>180000000</v>
      </c>
      <c r="V334" s="1">
        <v>152564961</v>
      </c>
      <c r="W334" s="1">
        <v>27435039</v>
      </c>
      <c r="X334" s="1">
        <v>126394860</v>
      </c>
      <c r="Y334" s="1">
        <v>70.22</v>
      </c>
      <c r="Z334" s="1">
        <v>124300000</v>
      </c>
      <c r="AA334" s="1">
        <v>69.06</v>
      </c>
      <c r="AB334" s="1">
        <v>53605140</v>
      </c>
      <c r="AC334" s="1">
        <v>124300000</v>
      </c>
    </row>
    <row r="335" spans="1:29" hidden="1" x14ac:dyDescent="0.35">
      <c r="A335">
        <v>2023</v>
      </c>
      <c r="B335">
        <v>100</v>
      </c>
      <c r="C335" t="str">
        <f t="shared" si="34"/>
        <v>5 SECRETARIA GENERAL</v>
      </c>
      <c r="D335" t="str">
        <f>"05"</f>
        <v>05</v>
      </c>
      <c r="E335" t="s">
        <v>245</v>
      </c>
      <c r="F335" t="s">
        <v>274</v>
      </c>
      <c r="G335" s="2">
        <f t="shared" si="35"/>
        <v>2021130010285</v>
      </c>
      <c r="H335" t="str">
        <f>"001"</f>
        <v>001</v>
      </c>
      <c r="I335" t="s">
        <v>49</v>
      </c>
      <c r="J335" t="s">
        <v>26</v>
      </c>
      <c r="K335" t="s">
        <v>27</v>
      </c>
      <c r="L335" t="str">
        <f>+VLOOKUP(G335,Hoja2!$A:$B,2,FALSE)</f>
        <v>DISE?O IMPLEMENTACION DE LA ESTRATEGIA DISTRITAL DE TRANSPARENCIA, PREVENCION DE LA CORRUPCION Y CULTURA CIUDADANA ANTICORRUPCION, PARA EL FORTALECIMIENTO DE LA CONFIANZA EN LAS INSTITUCIONES DEL DISTRITO DE CARTAGENA DE INDIAS</v>
      </c>
      <c r="M335" t="str">
        <f t="shared" si="36"/>
        <v>2021130010285 DISE?O IMPLEMENTACION DE LA ESTRATEGIA DISTRITAL DE TRANSPARENCIA, PREVENCION DE LA CORRUPCION Y CULTURA CIUDADANA ANTICORRUPCION, PARA EL FORTALECIMIENTO DE LA CONFIANZA EN LAS INSTITUCIONES DEL DISTRITO DE CARTAGENA DE INDIAS</v>
      </c>
      <c r="N335" t="str">
        <f>+VLOOKUP(G335,Hoja1!$D:$G,2,FALSE)</f>
        <v>10. PILAR: CARTAGENA TRANSPARENTE</v>
      </c>
      <c r="O335" t="str">
        <f>+VLOOKUP(G335,Hoja1!$D:$G,3,FALSE)</f>
        <v>10.1 LÍNEA ESTRATÉGICA GESTIÓN Y DESEMPEÑO INSTITUCIONAL PARA LA GOBERNANZA</v>
      </c>
      <c r="P335" t="str">
        <f>+VLOOKUP(G335,Hoja1!$D:$G,4,FALSE)</f>
        <v>10.1.2 PROGRAMA: TRANSPARENCIA PARA EL FORTALECIMIENTO DE LA CONFIANZA EN LAS INSTITUCIONES DEL DISTRITO DE CARTAGENA.</v>
      </c>
      <c r="Q335" t="str">
        <f t="shared" si="32"/>
        <v>06</v>
      </c>
      <c r="R335" t="str">
        <f t="shared" si="33"/>
        <v>00</v>
      </c>
      <c r="S335" s="1">
        <v>180000000</v>
      </c>
      <c r="T335" s="1">
        <v>0</v>
      </c>
      <c r="U335" s="1">
        <v>180000000</v>
      </c>
      <c r="V335" s="1">
        <v>180000000</v>
      </c>
      <c r="W335" s="1">
        <v>0</v>
      </c>
      <c r="X335" s="1">
        <v>100000000</v>
      </c>
      <c r="Y335" s="1">
        <v>55.56</v>
      </c>
      <c r="Z335" s="1">
        <v>100000000</v>
      </c>
      <c r="AA335" s="1">
        <v>55.56</v>
      </c>
      <c r="AB335" s="1">
        <v>80000000</v>
      </c>
      <c r="AC335" s="1">
        <v>100000000</v>
      </c>
    </row>
    <row r="336" spans="1:29" hidden="1" x14ac:dyDescent="0.35">
      <c r="A336">
        <v>2023</v>
      </c>
      <c r="B336">
        <v>100</v>
      </c>
      <c r="C336" t="str">
        <f t="shared" si="34"/>
        <v>16 FONDO DE VIVIENDA DE INTERES SOCIAL Y REFORMA URBANA</v>
      </c>
      <c r="D336" t="str">
        <f>"16"</f>
        <v>16</v>
      </c>
      <c r="E336" t="s">
        <v>731</v>
      </c>
      <c r="F336" t="s">
        <v>742</v>
      </c>
      <c r="G336" s="2">
        <f t="shared" si="35"/>
        <v>2020130010308</v>
      </c>
      <c r="H336" t="str">
        <f>"039"</f>
        <v>039</v>
      </c>
      <c r="I336" t="s">
        <v>743</v>
      </c>
      <c r="J336" t="s">
        <v>26</v>
      </c>
      <c r="K336" t="s">
        <v>27</v>
      </c>
      <c r="L336" t="str">
        <f>+VLOOKUP(G336,Hoja2!$A:$B,2,FALSE)</f>
        <v>ELABORACION DE ESTUDIOS Y TRAMITES DE LEGALIZACION URBANISTICA DE BARRIOS DEL PROGRAMA MI CASA MI ENTORNO MI HABITAT DE LA CIUDAD DE CARTAGENA DE INDIAS</v>
      </c>
      <c r="M336" t="str">
        <f t="shared" si="36"/>
        <v>2020130010308 ELABORACION DE ESTUDIOS Y TRAMITES DE LEGALIZACION URBANISTICA DE BARRIOS DEL PROGRAMA MI CASA MI ENTORNO MI HABITAT DE LA CIUDAD DE CARTAGENA DE INDIAS</v>
      </c>
      <c r="N336" t="str">
        <f>+VLOOKUP(G336,Hoja1!$D:$G,2,FALSE)</f>
        <v>07. PILAR CARTAGENA RESILIENTE</v>
      </c>
      <c r="O336" t="str">
        <f>+VLOOKUP(G336,Hoja1!$D:$G,3,FALSE)</f>
        <v>7.5 LÍNEA ESTRATÉGICA VIVIENDA PARA TODOS</v>
      </c>
      <c r="P336" t="str">
        <f>+VLOOKUP(G336,Hoja1!$D:$G,4,FALSE)</f>
        <v xml:space="preserve">7.5.5 MI CASA, MI ENTORNO, MI HABITAT    </v>
      </c>
      <c r="Q336" t="str">
        <f t="shared" si="32"/>
        <v>06</v>
      </c>
      <c r="R336" t="str">
        <f t="shared" si="33"/>
        <v>00</v>
      </c>
      <c r="S336" s="1">
        <v>177538554</v>
      </c>
      <c r="T336" s="1">
        <v>0</v>
      </c>
      <c r="U336" s="1">
        <v>177538554</v>
      </c>
      <c r="V336" s="1">
        <v>177538554</v>
      </c>
      <c r="W336" s="1">
        <v>0</v>
      </c>
      <c r="X336" s="1">
        <v>177538554</v>
      </c>
      <c r="Y336" s="1">
        <v>100</v>
      </c>
      <c r="Z336" s="1">
        <v>177538554</v>
      </c>
      <c r="AA336" s="1">
        <v>100</v>
      </c>
      <c r="AB336" s="1">
        <v>0</v>
      </c>
      <c r="AC336" s="1">
        <v>177538554</v>
      </c>
    </row>
    <row r="337" spans="1:29" x14ac:dyDescent="0.35">
      <c r="A337">
        <v>2023</v>
      </c>
      <c r="B337">
        <v>100</v>
      </c>
      <c r="C337" t="str">
        <f t="shared" si="34"/>
        <v>7 SECRETARIA DE EDUCACION</v>
      </c>
      <c r="D337" t="str">
        <f>"07"</f>
        <v>07</v>
      </c>
      <c r="E337" t="s">
        <v>347</v>
      </c>
      <c r="F337" t="s">
        <v>382</v>
      </c>
      <c r="G337" s="2">
        <f t="shared" si="35"/>
        <v>2020130010256</v>
      </c>
      <c r="H337" t="str">
        <f>"001"</f>
        <v>001</v>
      </c>
      <c r="I337" t="s">
        <v>49</v>
      </c>
      <c r="J337" t="s">
        <v>26</v>
      </c>
      <c r="K337" t="s">
        <v>27</v>
      </c>
      <c r="L337" t="str">
        <f>+VLOOKUP(G337,Hoja2!$A:$B,2,FALSE)</f>
        <v>IMPLEMENTACION DE LA ESTRATEGIA SENDERO DE LA CREATIVIDAD: TRANSITO ARMONICO DE EDUCACION INICIAL A PREESCOLAR EN EL MARCO DEL PROGRAMA SABIDURIA DE LA PRIMERA INFANCIA  EN  CARTAGENA DE INDIAS</v>
      </c>
      <c r="M337" t="str">
        <f t="shared" si="36"/>
        <v>2020130010256 IMPLEMENTACION DE LA ESTRATEGIA SENDERO DE LA CREATIVIDAD: TRANSITO ARMONICO DE EDUCACION INICIAL A PREESCOLAR EN EL MARCO DEL PROGRAMA SABIDURIA DE LA PRIMERA INFANCIA  EN  CARTAGENA DE INDIAS</v>
      </c>
      <c r="N337" t="str">
        <f>+VLOOKUP(G337,Hoja1!$D:$G,2,FALSE)</f>
        <v>08. PILAR CARTAGENA INCLUYENTE</v>
      </c>
      <c r="O337" t="str">
        <f>+VLOOKUP(G337,Hoja1!$D:$G,3,FALSE)</f>
        <v>8.2 LÍNEA ESTRATEGICA DE EDUCACION: CULTURA DE LA FORMACION "CON LA EDUCACION PARA TODOS Y TODAS SALVAMOS JUNTOS A CARTAGENA"</v>
      </c>
      <c r="P337" t="str">
        <f>+VLOOKUP(G337,Hoja1!$D:$G,4,FALSE)</f>
        <v>8.2.2 PROGRAMA: SABIDURÍA DE LA PRIMERA INFANCIA “GRANDES BANDERAS, GESTO E IDEAS PARA CAMBIAR EL PLANETA”</v>
      </c>
      <c r="Q337" t="str">
        <f t="shared" si="32"/>
        <v>06</v>
      </c>
      <c r="R337" t="str">
        <f t="shared" si="33"/>
        <v>00</v>
      </c>
      <c r="S337" s="1">
        <v>170000000</v>
      </c>
      <c r="T337" s="1">
        <v>-10498644</v>
      </c>
      <c r="U337" s="1">
        <v>159501356</v>
      </c>
      <c r="V337" s="1">
        <v>159501356</v>
      </c>
      <c r="W337" s="1">
        <v>0</v>
      </c>
      <c r="X337" s="1">
        <v>159501356</v>
      </c>
      <c r="Y337" s="1">
        <v>100</v>
      </c>
      <c r="Z337" s="1">
        <v>159501356</v>
      </c>
      <c r="AA337" s="1">
        <v>100</v>
      </c>
      <c r="AB337" s="1">
        <v>0</v>
      </c>
      <c r="AC337" s="1">
        <v>159501356</v>
      </c>
    </row>
    <row r="338" spans="1:29" hidden="1" x14ac:dyDescent="0.35">
      <c r="A338">
        <v>2023</v>
      </c>
      <c r="B338">
        <v>100</v>
      </c>
      <c r="C338" t="str">
        <f t="shared" si="34"/>
        <v>16 FONDO DE VIVIENDA DE INTERES SOCIAL Y REFORMA URBANA</v>
      </c>
      <c r="D338" t="str">
        <f>"16"</f>
        <v>16</v>
      </c>
      <c r="E338" t="s">
        <v>731</v>
      </c>
      <c r="F338" t="s">
        <v>735</v>
      </c>
      <c r="G338" s="2">
        <f t="shared" si="35"/>
        <v>2020130010154</v>
      </c>
      <c r="H338" t="str">
        <f>"039"</f>
        <v>039</v>
      </c>
      <c r="I338" t="s">
        <v>743</v>
      </c>
      <c r="J338" t="s">
        <v>26</v>
      </c>
      <c r="K338" t="s">
        <v>27</v>
      </c>
      <c r="L338" t="str">
        <f>+VLOOKUP(G338,Hoja2!$A:$B,2,FALSE)</f>
        <v>TITULACION Y/O LEGALIZACION DE PREDIOS PARA LA POBLACION BENEFICIADA DEL PROGRAMA MI CASA A LO LEGAL DE LA CIUDAD DE  CARTAGENA DE INDIAS</v>
      </c>
      <c r="M338" t="str">
        <f t="shared" si="36"/>
        <v>2020130010154 TITULACION Y/O LEGALIZACION DE PREDIOS PARA LA POBLACION BENEFICIADA DEL PROGRAMA MI CASA A LO LEGAL DE LA CIUDAD DE  CARTAGENA DE INDIAS</v>
      </c>
      <c r="N338" t="str">
        <f>+VLOOKUP(G338,Hoja1!$D:$G,2,FALSE)</f>
        <v>07. PILAR CARTAGENA RESILIENTE</v>
      </c>
      <c r="O338" t="str">
        <f>+VLOOKUP(G338,Hoja1!$D:$G,3,FALSE)</f>
        <v>7.5 LÍNEA ESTRATÉGICA VIVIENDA PARA TODOS</v>
      </c>
      <c r="P338" t="str">
        <f>+VLOOKUP(G338,Hoja1!$D:$G,4,FALSE)</f>
        <v xml:space="preserve">7.5.3 ¡MI CASA A LO LEGAL!  </v>
      </c>
      <c r="Q338" t="str">
        <f t="shared" si="32"/>
        <v>06</v>
      </c>
      <c r="R338" t="str">
        <f t="shared" si="33"/>
        <v>00</v>
      </c>
      <c r="S338" s="1">
        <v>169000000</v>
      </c>
      <c r="T338" s="1">
        <v>0</v>
      </c>
      <c r="U338" s="1">
        <v>169000000</v>
      </c>
      <c r="V338" s="1">
        <v>169000000</v>
      </c>
      <c r="W338" s="1">
        <v>0</v>
      </c>
      <c r="X338" s="1">
        <v>169000000</v>
      </c>
      <c r="Y338" s="1">
        <v>100</v>
      </c>
      <c r="Z338" s="1">
        <v>169000000</v>
      </c>
      <c r="AA338" s="1">
        <v>100</v>
      </c>
      <c r="AB338" s="1">
        <v>0</v>
      </c>
      <c r="AC338" s="1">
        <v>169000000</v>
      </c>
    </row>
    <row r="339" spans="1:29" hidden="1" x14ac:dyDescent="0.35">
      <c r="A339">
        <v>2023</v>
      </c>
      <c r="B339">
        <v>100</v>
      </c>
      <c r="C339" t="str">
        <f t="shared" si="34"/>
        <v>17 INSTITUTO DE PATRIMONIO Y CULTURA DE CARTAGENA DE INDIAS</v>
      </c>
      <c r="D339" t="str">
        <f>"17"</f>
        <v>17</v>
      </c>
      <c r="E339" t="s">
        <v>745</v>
      </c>
      <c r="F339" t="s">
        <v>769</v>
      </c>
      <c r="G339" s="2">
        <f t="shared" si="35"/>
        <v>2021130010006</v>
      </c>
      <c r="H339" t="str">
        <f>"057"</f>
        <v>057</v>
      </c>
      <c r="I339" t="s">
        <v>750</v>
      </c>
      <c r="J339" t="s">
        <v>26</v>
      </c>
      <c r="K339" t="s">
        <v>27</v>
      </c>
      <c r="L339" t="str">
        <f>+VLOOKUP(G339,Hoja2!$A:$B,2,FALSE)</f>
        <v xml:space="preserve">FORTALECIMIENTO DE PLANES ESPECIALES DE SALVAGUARDIA PARA INCLUSION DE LAS MANIFESTACIONES CULTURALES EN EL DISTRITO DE CARTAGENA DE INDIAS </v>
      </c>
      <c r="M339" t="str">
        <f t="shared" si="36"/>
        <v xml:space="preserve">2021130010006 FORTALECIMIENTO DE PLANES ESPECIALES DE SALVAGUARDIA PARA INCLUSION DE LAS MANIFESTACIONES CULTURALES EN EL DISTRITO DE CARTAGENA DE INDIAS </v>
      </c>
      <c r="N339" t="str">
        <f>+VLOOKUP(G339,Hoja1!$D:$G,2,FALSE)</f>
        <v>08. PILAR CARTAGENA INCLUYENTE</v>
      </c>
      <c r="O339" t="str">
        <f>+VLOOKUP(G339,Hoja1!$D:$G,3,FALSE)</f>
        <v>8.5 LÍNEA ESTRATÉGICA ARTES, CULTURA Y PATRIMONIO PARA UNA CARTAGENA INCLUYENTE</v>
      </c>
      <c r="P339" t="str">
        <f>+VLOOKUP(G339,Hoja1!$D:$G,4,FALSE)</f>
        <v>8.5.3 PROGRAMA: PATRIMONIO INMATERIAL: PRACTICAS SIGNIFICATIVAS PARA LA MEMORIA</v>
      </c>
      <c r="Q339" t="str">
        <f t="shared" si="32"/>
        <v>06</v>
      </c>
      <c r="R339" t="str">
        <f t="shared" si="33"/>
        <v>00</v>
      </c>
      <c r="S339" s="1">
        <v>168599102.21000001</v>
      </c>
      <c r="T339" s="1">
        <v>0</v>
      </c>
      <c r="U339" s="1">
        <v>168599102.21000001</v>
      </c>
      <c r="V339" s="1">
        <v>168599102.21000001</v>
      </c>
      <c r="W339" s="1">
        <v>0</v>
      </c>
      <c r="X339" s="1">
        <v>168599102.21000001</v>
      </c>
      <c r="Y339" s="1">
        <v>100</v>
      </c>
      <c r="Z339" s="1">
        <v>168599102.21000001</v>
      </c>
      <c r="AA339" s="1">
        <v>100</v>
      </c>
      <c r="AB339" s="1">
        <v>0</v>
      </c>
      <c r="AC339" s="1">
        <v>168599102.21000001</v>
      </c>
    </row>
    <row r="340" spans="1:29" hidden="1" x14ac:dyDescent="0.35">
      <c r="A340">
        <v>2023</v>
      </c>
      <c r="B340">
        <v>100</v>
      </c>
      <c r="C340" t="str">
        <f t="shared" si="34"/>
        <v>10 DEPARTAMENTO ADMINISTRATIVO DE SALUD</v>
      </c>
      <c r="D340" t="str">
        <f>"10"</f>
        <v>10</v>
      </c>
      <c r="E340" t="s">
        <v>535</v>
      </c>
      <c r="F340" t="s">
        <v>545</v>
      </c>
      <c r="G340" s="2">
        <f t="shared" si="35"/>
        <v>2020130010060</v>
      </c>
      <c r="H340" t="str">
        <f>"016"</f>
        <v>016</v>
      </c>
      <c r="I340" t="s">
        <v>623</v>
      </c>
      <c r="J340" t="s">
        <v>26</v>
      </c>
      <c r="K340" t="s">
        <v>27</v>
      </c>
      <c r="L340" t="str">
        <f>+VLOOKUP(G340,Hoja2!$A:$B,2,FALSE)</f>
        <v>PREVENCION Y CONTROL DE LA TUBERCULOSIS EN EL DISTRITO DE  CARTAGENA DE INDIAS</v>
      </c>
      <c r="M340" t="str">
        <f t="shared" si="36"/>
        <v>2020130010060 PREVENCION Y CONTROL DE LA TUBERCULOSIS EN EL DISTRITO DE  CARTAGENA DE INDIAS</v>
      </c>
      <c r="N340" t="str">
        <f>+VLOOKUP(G340,Hoja1!$D:$G,2,FALSE)</f>
        <v>08. PILAR CARTAGENA INCLUYENTE</v>
      </c>
      <c r="O340" t="str">
        <f>+VLOOKUP(G340,Hoja1!$D:$G,3,FALSE)</f>
        <v>8.3 LÍNEA ESTRATÉGICA SALUD PARA TODOS</v>
      </c>
      <c r="P340" t="str">
        <f>+VLOOKUP(G340,Hoja1!$D:$G,4,FALSE)</f>
        <v>8.3.8 VIDA SALUDABLE Y ENFERMEDADES TRANSMISIBLES</v>
      </c>
      <c r="Q340" t="str">
        <f t="shared" si="32"/>
        <v>06</v>
      </c>
      <c r="R340" t="str">
        <f t="shared" si="33"/>
        <v>00</v>
      </c>
      <c r="S340" s="1">
        <v>166806267</v>
      </c>
      <c r="T340" s="1">
        <v>91376578</v>
      </c>
      <c r="U340" s="1">
        <v>258182845</v>
      </c>
      <c r="V340" s="1">
        <v>244239512</v>
      </c>
      <c r="W340" s="1">
        <v>13943333</v>
      </c>
      <c r="X340" s="1">
        <v>140946666</v>
      </c>
      <c r="Y340" s="1">
        <v>54.59</v>
      </c>
      <c r="Z340" s="1">
        <v>136766666</v>
      </c>
      <c r="AA340" s="1">
        <v>52.97</v>
      </c>
      <c r="AB340" s="1">
        <v>117236179</v>
      </c>
      <c r="AC340" s="1">
        <v>136766666</v>
      </c>
    </row>
    <row r="341" spans="1:29" hidden="1" x14ac:dyDescent="0.35">
      <c r="A341">
        <v>2023</v>
      </c>
      <c r="B341">
        <v>100</v>
      </c>
      <c r="C341" t="str">
        <f t="shared" si="34"/>
        <v>8 SECRETARIA DE PARTICIPACION Y DESARROLLO SOCIAL</v>
      </c>
      <c r="D341" t="str">
        <f>"08"</f>
        <v>08</v>
      </c>
      <c r="E341" t="s">
        <v>420</v>
      </c>
      <c r="F341" t="s">
        <v>459</v>
      </c>
      <c r="G341" s="2">
        <f t="shared" si="35"/>
        <v>2021130010225</v>
      </c>
      <c r="H341" t="str">
        <f>"001"</f>
        <v>001</v>
      </c>
      <c r="I341" t="s">
        <v>49</v>
      </c>
      <c r="J341" t="s">
        <v>26</v>
      </c>
      <c r="K341" t="s">
        <v>27</v>
      </c>
      <c r="L341" t="str">
        <f>+VLOOKUP(G341,Hoja2!$A:$B,2,FALSE)</f>
        <v>ELABORACION POLITICA PUBLICA Y REGLAMENTACION PROYECTOS PROTECCION ANIMAL CARTAGENA DE INDIAS</v>
      </c>
      <c r="M341" t="str">
        <f t="shared" si="36"/>
        <v>2021130010225 ELABORACION POLITICA PUBLICA Y REGLAMENTACION PROYECTOS PROTECCION ANIMAL CARTAGENA DE INDIAS</v>
      </c>
      <c r="N341" t="str">
        <f>+VLOOKUP(G341,Hoja1!$D:$G,2,FALSE)</f>
        <v>07. PILAR CARTAGENA RESILIENTE</v>
      </c>
      <c r="O341" t="str">
        <f>+VLOOKUP(G341,Hoja1!$D:$G,3,FALSE)</f>
        <v>7.1 LÍNEA ESTRATÉGICA: “SALVEMOS JUNTOS NUESTRO PATRIMONIO NATURAL”</v>
      </c>
      <c r="P341" t="str">
        <f>+VLOOKUP(G341,Hoja1!$D:$G,4,FALSE)</f>
        <v>7.1.8 BIENESTAR Y PROTECCIÓN ANIMAL</v>
      </c>
      <c r="Q341" t="str">
        <f t="shared" si="32"/>
        <v>06</v>
      </c>
      <c r="R341" t="str">
        <f t="shared" si="33"/>
        <v>00</v>
      </c>
      <c r="S341" s="1">
        <v>163684368</v>
      </c>
      <c r="T341" s="1">
        <v>0</v>
      </c>
      <c r="U341" s="1">
        <v>163684368</v>
      </c>
      <c r="V341" s="1">
        <v>163584368</v>
      </c>
      <c r="W341" s="1">
        <v>100000</v>
      </c>
      <c r="X341" s="1">
        <v>163409969</v>
      </c>
      <c r="Y341" s="1">
        <v>99.83</v>
      </c>
      <c r="Z341" s="1">
        <v>163409969</v>
      </c>
      <c r="AA341" s="1">
        <v>99.83</v>
      </c>
      <c r="AB341" s="1">
        <v>274399</v>
      </c>
      <c r="AC341" s="1">
        <v>116279984</v>
      </c>
    </row>
    <row r="342" spans="1:29" hidden="1" x14ac:dyDescent="0.35">
      <c r="A342">
        <v>2023</v>
      </c>
      <c r="B342">
        <v>100</v>
      </c>
      <c r="C342" t="str">
        <f t="shared" si="34"/>
        <v>1 DESPACHO DEL ALCALDE</v>
      </c>
      <c r="D342" t="str">
        <f>"01"</f>
        <v>01</v>
      </c>
      <c r="E342" t="s">
        <v>23</v>
      </c>
      <c r="F342" t="s">
        <v>55</v>
      </c>
      <c r="G342" s="2">
        <f t="shared" si="35"/>
        <v>2021130010266</v>
      </c>
      <c r="H342" t="str">
        <f>"008"</f>
        <v>008</v>
      </c>
      <c r="I342" t="s">
        <v>80</v>
      </c>
      <c r="J342" t="s">
        <v>26</v>
      </c>
      <c r="K342" t="s">
        <v>27</v>
      </c>
      <c r="L342" t="str">
        <f>+VLOOKUP(G342,Hoja2!$A:$B,2,FALSE)</f>
        <v>GENERACION  DEL ESPACIO PUBLICO  CARTAGENA DE INDIAS</v>
      </c>
      <c r="M342" t="str">
        <f t="shared" si="36"/>
        <v>2021130010266 GENERACION  DEL ESPACIO PUBLICO  CARTAGENA DE INDIAS</v>
      </c>
      <c r="N342" t="str">
        <f>+VLOOKUP(G342,Hoja1!$D:$G,2,FALSE)</f>
        <v>07. PILAR CARTAGENA RESILIENTE</v>
      </c>
      <c r="O342" t="str">
        <f>+VLOOKUP(G342,Hoja1!$D:$G,3,FALSE)</f>
        <v>7.2 LÍNEA ESTRATÉGICA ESPACIO PÚBLICO, MOVILIDAD Y TRANSPORTE RESILIENTE</v>
      </c>
      <c r="P342" t="str">
        <f>+VLOOKUP(G342,Hoja1!$D:$G,4,FALSE)</f>
        <v xml:space="preserve">7.2.3 GENERACIÓN DEL ESPACIO PÚBLICO  </v>
      </c>
      <c r="Q342" t="str">
        <f t="shared" si="32"/>
        <v>06</v>
      </c>
      <c r="R342" t="str">
        <f t="shared" si="33"/>
        <v>00</v>
      </c>
      <c r="S342" s="1">
        <v>162091162.75999999</v>
      </c>
      <c r="T342" s="1">
        <v>0</v>
      </c>
      <c r="U342" s="1">
        <v>162091162.75999999</v>
      </c>
      <c r="V342" s="1">
        <v>0</v>
      </c>
      <c r="W342" s="1">
        <v>162091162.75999999</v>
      </c>
      <c r="X342" s="1">
        <v>0</v>
      </c>
      <c r="Y342" s="1">
        <v>0</v>
      </c>
      <c r="Z342" s="1">
        <v>0</v>
      </c>
      <c r="AA342" s="1">
        <v>0</v>
      </c>
      <c r="AB342" s="1">
        <v>162091162.75999999</v>
      </c>
      <c r="AC342" s="1">
        <v>0</v>
      </c>
    </row>
    <row r="343" spans="1:29" hidden="1" x14ac:dyDescent="0.35">
      <c r="A343">
        <v>2023</v>
      </c>
      <c r="B343">
        <v>100</v>
      </c>
      <c r="C343" t="str">
        <f t="shared" si="34"/>
        <v>17 INSTITUTO DE PATRIMONIO Y CULTURA DE CARTAGENA DE INDIAS</v>
      </c>
      <c r="D343" t="str">
        <f>"17"</f>
        <v>17</v>
      </c>
      <c r="E343" t="s">
        <v>745</v>
      </c>
      <c r="F343" t="s">
        <v>746</v>
      </c>
      <c r="G343" s="2">
        <f t="shared" si="35"/>
        <v>2020130010045</v>
      </c>
      <c r="H343" t="str">
        <f>"082"</f>
        <v>082</v>
      </c>
      <c r="I343" t="s">
        <v>774</v>
      </c>
      <c r="J343" t="s">
        <v>26</v>
      </c>
      <c r="K343" t="s">
        <v>27</v>
      </c>
      <c r="L343" t="str">
        <f>+VLOOKUP(G343,Hoja2!$A:$B,2,FALSE)</f>
        <v>FORMACION Y DIVULGACION PARA LAS ARTES Y EL EMPRENDIMIENTO EN EL DISTRITO DE  CARTAGENA DE INDIAS</v>
      </c>
      <c r="M343" t="str">
        <f t="shared" si="36"/>
        <v>2020130010045 FORMACION Y DIVULGACION PARA LAS ARTES Y EL EMPRENDIMIENTO EN EL DISTRITO DE  CARTAGENA DE INDIAS</v>
      </c>
      <c r="N343" t="str">
        <f>+VLOOKUP(G343,Hoja1!$D:$G,2,FALSE)</f>
        <v>08. PILAR CARTAGENA INCLUYENTE</v>
      </c>
      <c r="O343" t="str">
        <f>+VLOOKUP(G343,Hoja1!$D:$G,3,FALSE)</f>
        <v>8.5 LÍNEA ESTRATÉGICA ARTES, CULTURA Y PATRIMONIO PARA UNA CARTAGENA INCLUYENTE</v>
      </c>
      <c r="P343" t="str">
        <f>+VLOOKUP(G343,Hoja1!$D:$G,4,FALSE)</f>
        <v>8.5.2 PROGRAMA: ESTIMULOS PARA LAS ARTES Y EL EMPRENDIMIENTO PARA UNA CARTAGENA INCLUYENTE</v>
      </c>
      <c r="Q343" t="str">
        <f t="shared" si="32"/>
        <v>06</v>
      </c>
      <c r="R343" t="str">
        <f t="shared" si="33"/>
        <v>00</v>
      </c>
      <c r="S343" s="1">
        <v>158606893</v>
      </c>
      <c r="T343" s="1">
        <v>0</v>
      </c>
      <c r="U343" s="1">
        <v>158606893</v>
      </c>
      <c r="V343" s="1">
        <v>0</v>
      </c>
      <c r="W343" s="1">
        <v>158606893</v>
      </c>
      <c r="X343" s="1">
        <v>0</v>
      </c>
      <c r="Y343" s="1">
        <v>0</v>
      </c>
      <c r="Z343" s="1">
        <v>0</v>
      </c>
      <c r="AA343" s="1">
        <v>0</v>
      </c>
      <c r="AB343" s="1">
        <v>158606893</v>
      </c>
      <c r="AC343" s="1">
        <v>0</v>
      </c>
    </row>
    <row r="344" spans="1:29" hidden="1" x14ac:dyDescent="0.35">
      <c r="A344">
        <v>2023</v>
      </c>
      <c r="B344">
        <v>100</v>
      </c>
      <c r="C344" t="str">
        <f t="shared" si="34"/>
        <v>17 INSTITUTO DE PATRIMONIO Y CULTURA DE CARTAGENA DE INDIAS</v>
      </c>
      <c r="D344" t="str">
        <f>"17"</f>
        <v>17</v>
      </c>
      <c r="E344" t="s">
        <v>745</v>
      </c>
      <c r="F344" t="s">
        <v>771</v>
      </c>
      <c r="G344" s="2">
        <f t="shared" si="35"/>
        <v>2021130010265</v>
      </c>
      <c r="H344" t="str">
        <f>"073"</f>
        <v>073</v>
      </c>
      <c r="I344" t="s">
        <v>773</v>
      </c>
      <c r="J344" t="s">
        <v>26</v>
      </c>
      <c r="K344" t="s">
        <v>27</v>
      </c>
      <c r="L344" t="str">
        <f>+VLOOKUP(G344,Hoja2!$A:$B,2,FALSE)</f>
        <v>FORTALECIMIENTO SALVAGUARDA VALORACION CUIDADO Y CONTROL DEL PATRIMONIO MATERIAL EN EL DISTRITO DE CARTAGENA DE INDIAS</v>
      </c>
      <c r="M344" t="str">
        <f t="shared" si="36"/>
        <v>2021130010265 FORTALECIMIENTO SALVAGUARDA VALORACION CUIDADO Y CONTROL DEL PATRIMONIO MATERIAL EN EL DISTRITO DE CARTAGENA DE INDIAS</v>
      </c>
      <c r="N344" t="str">
        <f>+VLOOKUP(G344,Hoja1!$D:$G,2,FALSE)</f>
        <v>08. PILAR CARTAGENA INCLUYENTE</v>
      </c>
      <c r="O344" t="str">
        <f>+VLOOKUP(G344,Hoja1!$D:$G,3,FALSE)</f>
        <v>8.5 LÍNEA ESTRATÉGICA ARTES, CULTURA Y PATRIMONIO PARA UNA CARTAGENA INCLUYENTE</v>
      </c>
      <c r="P344" t="str">
        <f>+VLOOKUP(G344,Hoja1!$D:$G,4,FALSE)</f>
        <v xml:space="preserve">8.5.4 PROGRAMA: VALORACION, CIUDADO Y APROPIACION SOCIAL DEL PATRIMONIO MATERIAL </v>
      </c>
      <c r="Q344" t="str">
        <f t="shared" si="32"/>
        <v>06</v>
      </c>
      <c r="R344" t="str">
        <f t="shared" si="33"/>
        <v>00</v>
      </c>
      <c r="S344" s="1">
        <v>151131361</v>
      </c>
      <c r="T344" s="1">
        <v>0</v>
      </c>
      <c r="U344" s="1">
        <v>151131361</v>
      </c>
      <c r="V344" s="1">
        <v>0</v>
      </c>
      <c r="W344" s="1">
        <v>151131361</v>
      </c>
      <c r="X344" s="1">
        <v>0</v>
      </c>
      <c r="Y344" s="1">
        <v>0</v>
      </c>
      <c r="Z344" s="1">
        <v>0</v>
      </c>
      <c r="AA344" s="1">
        <v>0</v>
      </c>
      <c r="AB344" s="1">
        <v>151131361</v>
      </c>
      <c r="AC344" s="1">
        <v>0</v>
      </c>
    </row>
    <row r="345" spans="1:29" hidden="1" x14ac:dyDescent="0.35">
      <c r="A345">
        <v>2023</v>
      </c>
      <c r="B345">
        <v>100</v>
      </c>
      <c r="C345" t="str">
        <f t="shared" si="34"/>
        <v>1 DESPACHO DEL ALCALDE</v>
      </c>
      <c r="D345" t="str">
        <f>"01"</f>
        <v>01</v>
      </c>
      <c r="E345" t="s">
        <v>23</v>
      </c>
      <c r="F345" t="s">
        <v>57</v>
      </c>
      <c r="G345" s="2">
        <f t="shared" si="35"/>
        <v>2021130010268</v>
      </c>
      <c r="H345" t="str">
        <f>"001"</f>
        <v>001</v>
      </c>
      <c r="I345" t="s">
        <v>49</v>
      </c>
      <c r="J345" t="s">
        <v>26</v>
      </c>
      <c r="K345" t="s">
        <v>27</v>
      </c>
      <c r="L345" t="str">
        <f>+VLOOKUP(G345,Hoja2!$A:$B,2,FALSE)</f>
        <v>MEJORAMIENTO DE PARQUES Y ZONAS VERDES PARA LA RECUPERACION  DEL  ESPACIO PUBLICO   CARTAGENA DE INDIAS</v>
      </c>
      <c r="M345" t="str">
        <f t="shared" si="36"/>
        <v>2021130010268 MEJORAMIENTO DE PARQUES Y ZONAS VERDES PARA LA RECUPERACION  DEL  ESPACIO PUBLICO   CARTAGENA DE INDIAS</v>
      </c>
      <c r="N345" t="str">
        <f>+VLOOKUP(G345,Hoja1!$D:$G,2,FALSE)</f>
        <v>07. PILAR CARTAGENA RESILIENTE</v>
      </c>
      <c r="O345" t="str">
        <f>+VLOOKUP(G345,Hoja1!$D:$G,3,FALSE)</f>
        <v>7.2 LÍNEA ESTRATÉGICA ESPACIO PÚBLICO, MOVILIDAD Y TRANSPORTE RESILIENTE</v>
      </c>
      <c r="P345" t="str">
        <f>+VLOOKUP(G345,Hoja1!$D:$G,4,FALSE)</f>
        <v xml:space="preserve">7.2.2 RECUPERACIÓN DEL ESPACIO PÚBLICO </v>
      </c>
      <c r="Q345" t="str">
        <f t="shared" si="32"/>
        <v>06</v>
      </c>
      <c r="R345" t="str">
        <f t="shared" si="33"/>
        <v>00</v>
      </c>
      <c r="S345" s="1">
        <v>150000000</v>
      </c>
      <c r="T345" s="1">
        <v>-64800000</v>
      </c>
      <c r="U345" s="1">
        <v>85200000</v>
      </c>
      <c r="V345" s="1">
        <v>85200000</v>
      </c>
      <c r="W345" s="1">
        <v>0</v>
      </c>
      <c r="X345" s="1">
        <v>76560000</v>
      </c>
      <c r="Y345" s="1">
        <v>89.86</v>
      </c>
      <c r="Z345" s="1">
        <v>76560000</v>
      </c>
      <c r="AA345" s="1">
        <v>89.86</v>
      </c>
      <c r="AB345" s="1">
        <v>8640000</v>
      </c>
      <c r="AC345" s="1">
        <v>76560000</v>
      </c>
    </row>
    <row r="346" spans="1:29" hidden="1" x14ac:dyDescent="0.35">
      <c r="A346">
        <v>2023</v>
      </c>
      <c r="B346">
        <v>100</v>
      </c>
      <c r="C346" t="str">
        <f t="shared" si="34"/>
        <v>2 SECRETARIA DEL INTERIOR Y CONVIVENCIA CIUDADANAL</v>
      </c>
      <c r="D346" t="str">
        <f>"02"</f>
        <v>02</v>
      </c>
      <c r="E346" t="s">
        <v>110</v>
      </c>
      <c r="F346" t="s">
        <v>138</v>
      </c>
      <c r="G346" s="2">
        <f t="shared" si="35"/>
        <v>2020130010272</v>
      </c>
      <c r="H346" t="str">
        <f>"174"</f>
        <v>174</v>
      </c>
      <c r="I346" t="s">
        <v>154</v>
      </c>
      <c r="J346" t="s">
        <v>26</v>
      </c>
      <c r="K346" t="s">
        <v>27</v>
      </c>
      <c r="L346" t="str">
        <f>+VLOOKUP(G346,Hoja2!$A:$B,2,FALSE)</f>
        <v>FORTALECIMIENTO DE LAS CAPACIDADES OPERATIVAS DE LA ARMADA NACIONAL PARA LA OPORTUNA ASISTENCIA MILITAR E INCREMENTO DE LA PROTECCION Y SEGURIDAD CIUDADANA EN EL DISTRITO DE   CARTAGENA DE INDIAS</v>
      </c>
      <c r="M346" t="str">
        <f t="shared" si="36"/>
        <v>2020130010272 FORTALECIMIENTO DE LAS CAPACIDADES OPERATIVAS DE LA ARMADA NACIONAL PARA LA OPORTUNA ASISTENCIA MILITAR E INCREMENTO DE LA PROTECCION Y SEGURIDAD CIUDADANA EN EL DISTRITO DE   CARTAGENA DE INDIAS</v>
      </c>
      <c r="N346" t="str">
        <f>+VLOOKUP(G346,Hoja1!$D:$G,2,FALSE)</f>
        <v>10. PILAR: CARTAGENA TRANSPARENTE</v>
      </c>
      <c r="O346" t="str">
        <f>+VLOOKUP(G346,Hoja1!$D:$G,3,FALSE)</f>
        <v>10.3 LÍNEA ESTRATÉGICA: CONVIVENCIA Y SEGURIDAD PARA LA GOBERNABILIDAD</v>
      </c>
      <c r="P346" t="str">
        <f>+VLOOKUP(G346,Hoja1!$D:$G,4,FALSE)</f>
        <v>10.3.1 PLAN INTEGRAL DE SEGURIDAD Y CONVIVENCIA CIUDADANA</v>
      </c>
      <c r="Q346" t="str">
        <f t="shared" si="32"/>
        <v>06</v>
      </c>
      <c r="R346" t="str">
        <f t="shared" si="33"/>
        <v>00</v>
      </c>
      <c r="S346" s="1">
        <v>150000000</v>
      </c>
      <c r="T346" s="1">
        <v>0</v>
      </c>
      <c r="U346" s="1">
        <v>150000000</v>
      </c>
      <c r="V346" s="1">
        <v>0</v>
      </c>
      <c r="W346" s="1">
        <v>150000000</v>
      </c>
      <c r="X346" s="1">
        <v>0</v>
      </c>
      <c r="Y346" s="1">
        <v>0</v>
      </c>
      <c r="Z346" s="1">
        <v>0</v>
      </c>
      <c r="AA346" s="1">
        <v>0</v>
      </c>
      <c r="AB346" s="1">
        <v>150000000</v>
      </c>
      <c r="AC346" s="1">
        <v>0</v>
      </c>
    </row>
    <row r="347" spans="1:29" hidden="1" x14ac:dyDescent="0.35">
      <c r="A347">
        <v>2023</v>
      </c>
      <c r="B347">
        <v>100</v>
      </c>
      <c r="C347" t="str">
        <f t="shared" si="34"/>
        <v>3 SECRETARIA DE HACIENDA PUBLICA</v>
      </c>
      <c r="D347" t="str">
        <f>"03"</f>
        <v>03</v>
      </c>
      <c r="E347" t="s">
        <v>170</v>
      </c>
      <c r="F347" t="s">
        <v>173</v>
      </c>
      <c r="G347" s="2">
        <f t="shared" si="35"/>
        <v>2022130010001</v>
      </c>
      <c r="H347" t="str">
        <f>"160"</f>
        <v>160</v>
      </c>
      <c r="I347" t="s">
        <v>194</v>
      </c>
      <c r="J347" t="s">
        <v>26</v>
      </c>
      <c r="K347" t="s">
        <v>27</v>
      </c>
      <c r="L347" t="str">
        <f>+VLOOKUP(G347,Hoja2!$A:$B,2,FALSE)</f>
        <v>IMPLEMENTACION DE ESTRATEGIAS PARA EL MEJORAMIENTO Y SOSTENIBILIDAD DE LAS FINANZAS EN EL DISTRITO DE CARTAGENA DE INDIAS  CARTAGENA DE INDIAS</v>
      </c>
      <c r="M347" t="str">
        <f t="shared" si="36"/>
        <v>2022130010001 IMPLEMENTACION DE ESTRATEGIAS PARA EL MEJORAMIENTO Y SOSTENIBILIDAD DE LAS FINANZAS EN EL DISTRITO DE CARTAGENA DE INDIAS  CARTAGENA DE INDIAS</v>
      </c>
      <c r="N347" t="str">
        <f>+VLOOKUP(G347,Hoja1!$D:$G,2,FALSE)</f>
        <v>10. PILAR: CARTAGENA TRANSPARENTE</v>
      </c>
      <c r="O347" t="str">
        <f>+VLOOKUP(G347,Hoja1!$D:$G,3,FALSE)</f>
        <v>10.8 LÍNEA ESTRATÉGICA: FINANZAS PÚBLICAS PARA SALVAR A CARTAGENA</v>
      </c>
      <c r="P347" t="str">
        <f>+VLOOKUP(G347,Hoja1!$D:$G,4,FALSE)</f>
        <v>10.8.1 PROGRAMA: FINANZAS SOSTENIBLES PARA SALVAR A CARTAGENA</v>
      </c>
      <c r="Q347" t="str">
        <f t="shared" si="32"/>
        <v>06</v>
      </c>
      <c r="R347" t="str">
        <f t="shared" si="33"/>
        <v>00</v>
      </c>
      <c r="S347" s="1">
        <v>150000000</v>
      </c>
      <c r="T347" s="1">
        <v>0</v>
      </c>
      <c r="U347" s="1">
        <v>150000000</v>
      </c>
      <c r="V347" s="1">
        <v>150000000</v>
      </c>
      <c r="W347" s="1">
        <v>0</v>
      </c>
      <c r="X347" s="1">
        <v>150000000</v>
      </c>
      <c r="Y347" s="1">
        <v>100</v>
      </c>
      <c r="Z347" s="1">
        <v>0</v>
      </c>
      <c r="AA347" s="1">
        <v>0</v>
      </c>
      <c r="AB347" s="1">
        <v>0</v>
      </c>
      <c r="AC347" s="1">
        <v>0</v>
      </c>
    </row>
    <row r="348" spans="1:29" hidden="1" x14ac:dyDescent="0.35">
      <c r="A348">
        <v>2023</v>
      </c>
      <c r="B348">
        <v>100</v>
      </c>
      <c r="C348" t="str">
        <f t="shared" si="34"/>
        <v>4 LOCALIDAD TURISTICA Y DE LA VIRGEN</v>
      </c>
      <c r="D348" t="str">
        <f>"04"</f>
        <v>04</v>
      </c>
      <c r="E348" t="s">
        <v>200</v>
      </c>
      <c r="F348" t="s">
        <v>231</v>
      </c>
      <c r="G348" s="2">
        <f t="shared" si="35"/>
        <v>2021130010125</v>
      </c>
      <c r="H348" t="str">
        <f>"001"</f>
        <v>001</v>
      </c>
      <c r="I348" t="s">
        <v>49</v>
      </c>
      <c r="J348" t="s">
        <v>26</v>
      </c>
      <c r="K348" t="s">
        <v>27</v>
      </c>
      <c r="L348" t="str">
        <f>+VLOOKUP(G348,Hoja2!$A:$B,2,FALSE)</f>
        <v>DESARROLLO DE ACCIONES AFIRMATIVAS PARA EL RECONOCIMIENTO DE LA DIVERSIDAD SEXUAL Y NUEVAS IDENTIDADES DE GENERO EN LA LOCALIDAD DE LA VIRGEN Y TURISTICA CARTAGENA DE INDIAS</v>
      </c>
      <c r="M348" t="str">
        <f t="shared" si="36"/>
        <v>2021130010125 DESARROLLO DE ACCIONES AFIRMATIVAS PARA EL RECONOCIMIENTO DE LA DIVERSIDAD SEXUAL Y NUEVAS IDENTIDADES DE GENERO EN LA LOCALIDAD DE LA VIRGEN Y TURISTICA CARTAGENA DE INDIAS</v>
      </c>
      <c r="N348" t="str">
        <f>+VLOOKUP(G348,Hoja1!$D:$G,2,FALSE)</f>
        <v>10. PILAR: CARTAGENA TRANSPARENTE</v>
      </c>
      <c r="O348" t="str">
        <f>+VLOOKUP(G348,Hoja1!$D:$G,3,FALSE)</f>
        <v>10.7 LÍNEA ESTRATÉGICA: PARTICIPACIÓN Y DESCENTRALIZACIÓN</v>
      </c>
      <c r="P348" t="str">
        <f>+VLOOKUP(G348,Hoja1!$D:$G,4,FALSE)</f>
        <v xml:space="preserve">10.7.2 PROGRAMA: MODERNIZACIÓN DEL SISTEMA DISTRITAL DE PLANEACIÓN Y DESCENTRALIZACIÓN  </v>
      </c>
      <c r="Q348" t="str">
        <f t="shared" si="32"/>
        <v>06</v>
      </c>
      <c r="R348" t="str">
        <f t="shared" si="33"/>
        <v>00</v>
      </c>
      <c r="S348" s="1">
        <v>150000000</v>
      </c>
      <c r="T348" s="1">
        <v>0</v>
      </c>
      <c r="U348" s="1">
        <v>150000000</v>
      </c>
      <c r="V348" s="1">
        <v>150000000</v>
      </c>
      <c r="W348" s="1">
        <v>0</v>
      </c>
      <c r="X348" s="1">
        <v>150000000</v>
      </c>
      <c r="Y348" s="1">
        <v>100</v>
      </c>
      <c r="Z348" s="1">
        <v>150000000</v>
      </c>
      <c r="AA348" s="1">
        <v>100</v>
      </c>
      <c r="AB348" s="1">
        <v>0</v>
      </c>
      <c r="AC348" s="1">
        <v>150000000</v>
      </c>
    </row>
    <row r="349" spans="1:29" hidden="1" x14ac:dyDescent="0.35">
      <c r="A349">
        <v>2023</v>
      </c>
      <c r="B349">
        <v>100</v>
      </c>
      <c r="C349" t="str">
        <f t="shared" si="34"/>
        <v>5 SECRETARIA GENERAL</v>
      </c>
      <c r="D349" t="str">
        <f>"05"</f>
        <v>05</v>
      </c>
      <c r="E349" t="s">
        <v>245</v>
      </c>
      <c r="F349" t="s">
        <v>294</v>
      </c>
      <c r="G349" s="2">
        <f t="shared" si="35"/>
        <v>2021130010288</v>
      </c>
      <c r="H349" t="str">
        <f>"001"</f>
        <v>001</v>
      </c>
      <c r="I349" t="s">
        <v>49</v>
      </c>
      <c r="J349" t="s">
        <v>26</v>
      </c>
      <c r="K349" t="s">
        <v>27</v>
      </c>
      <c r="L349" t="str">
        <f>+VLOOKUP(G349,Hoja2!$A:$B,2,FALSE)</f>
        <v>DESARROLLO DE UN SISTEMA DE INFORMACION DE LOS SERVICIOS PUBLICOS DEL DISTRITO CARTAGENA DE INDIAS</v>
      </c>
      <c r="M349" t="str">
        <f t="shared" si="36"/>
        <v>2021130010288 DESARROLLO DE UN SISTEMA DE INFORMACION DE LOS SERVICIOS PUBLICOS DEL DISTRITO CARTAGENA DE INDIAS</v>
      </c>
      <c r="N349" t="str">
        <f>+VLOOKUP(G349,Hoja1!$D:$G,2,FALSE)</f>
        <v>07. PILAR CARTAGENA RESILIENTE</v>
      </c>
      <c r="O349" t="str">
        <f>+VLOOKUP(G349,Hoja1!$D:$G,3,FALSE)</f>
        <v>7.6 LÍNEA ESTRATÉGICA SERVICIOS PÚBLICOS BÁSICOS DEL DISTRITO DE CARTAGENA DE INDIAS: “TODOS CON TODO”</v>
      </c>
      <c r="P349" t="str">
        <f>+VLOOKUP(G349,Hoja1!$D:$G,4,FALSE)</f>
        <v>7.6.4 SISTEMA DE INFORMACIÓN DE LOS SERVICIOS PÚBLICOS, “SERVINFO”</v>
      </c>
      <c r="Q349" t="str">
        <f t="shared" si="32"/>
        <v>06</v>
      </c>
      <c r="R349" t="str">
        <f t="shared" si="33"/>
        <v>00</v>
      </c>
      <c r="S349" s="1">
        <v>150000000</v>
      </c>
      <c r="T349" s="1">
        <v>0</v>
      </c>
      <c r="U349" s="1">
        <v>150000000</v>
      </c>
      <c r="V349" s="1">
        <v>132783333</v>
      </c>
      <c r="W349" s="1">
        <v>17216667</v>
      </c>
      <c r="X349" s="1">
        <v>130383333</v>
      </c>
      <c r="Y349" s="1">
        <v>86.92</v>
      </c>
      <c r="Z349" s="1">
        <v>130116666</v>
      </c>
      <c r="AA349" s="1">
        <v>86.74</v>
      </c>
      <c r="AB349" s="1">
        <v>19616667</v>
      </c>
      <c r="AC349" s="1">
        <v>130116666</v>
      </c>
    </row>
    <row r="350" spans="1:29" hidden="1" x14ac:dyDescent="0.35">
      <c r="A350">
        <v>2023</v>
      </c>
      <c r="B350">
        <v>100</v>
      </c>
      <c r="C350" t="str">
        <f t="shared" si="34"/>
        <v>8 SECRETARIA DE PARTICIPACION Y DESARROLLO SOCIAL</v>
      </c>
      <c r="D350" t="str">
        <f>"08"</f>
        <v>08</v>
      </c>
      <c r="E350" t="s">
        <v>420</v>
      </c>
      <c r="F350" t="s">
        <v>486</v>
      </c>
      <c r="G350" s="2">
        <f t="shared" si="35"/>
        <v>2020130010133</v>
      </c>
      <c r="H350" t="str">
        <f>"109"</f>
        <v>109</v>
      </c>
      <c r="I350" t="s">
        <v>491</v>
      </c>
      <c r="J350" t="s">
        <v>26</v>
      </c>
      <c r="K350" t="s">
        <v>27</v>
      </c>
      <c r="L350" t="str">
        <f>+VLOOKUP(G350,Hoja2!$A:$B,2,FALSE)</f>
        <v>APOYO PARA LA ATENCION INTEGRAL A LOS ADULTOS MAYORES EN CENTROS DE VIDA Y GRUPOS ORGANIZADOS EN EL DISTRITO DE  CARTAGENA DE INDIAS</v>
      </c>
      <c r="M350" t="str">
        <f t="shared" si="36"/>
        <v>2020130010133 APOYO PARA LA ATENCION INTEGRAL A LOS ADULTOS MAYORES EN CENTROS DE VIDA Y GRUPOS ORGANIZADOS EN EL DISTRITO DE  CARTAGENA DE INDIAS</v>
      </c>
      <c r="N350" t="str">
        <f>+VLOOKUP(G350,Hoja1!$D:$G,2,FALSE)</f>
        <v>11. EJE TRANSVERSAL: CARTAGENA CON ATENCION Y GARANTIA DE DERECHOS A POBLACION DIFERENCIAL.</v>
      </c>
      <c r="O350" t="str">
        <f>+VLOOKUP(G350,Hoja1!$D:$G,3,FALSE)</f>
        <v>11.5 LÍNEA ESTRATÉGICA EN CARTAGENA SALVAMOS NUESTROS ADULTOS MAYORES</v>
      </c>
      <c r="P350" t="str">
        <f>+VLOOKUP(G350,Hoja1!$D:$G,4,FALSE)</f>
        <v>11.5.1 PROGRAMA: ATENCION INTEGRAL PARA MANTENER A SALVO LOS ADULTOS MAYORES</v>
      </c>
      <c r="Q350" t="str">
        <f t="shared" si="32"/>
        <v>06</v>
      </c>
      <c r="R350" t="str">
        <f t="shared" si="33"/>
        <v>00</v>
      </c>
      <c r="S350" s="1">
        <v>150000000</v>
      </c>
      <c r="T350" s="1">
        <v>0</v>
      </c>
      <c r="U350" s="1">
        <v>150000000</v>
      </c>
      <c r="V350" s="1">
        <v>150000000</v>
      </c>
      <c r="W350" s="1">
        <v>0</v>
      </c>
      <c r="X350" s="1">
        <v>150000000</v>
      </c>
      <c r="Y350" s="1">
        <v>100</v>
      </c>
      <c r="Z350" s="1">
        <v>0</v>
      </c>
      <c r="AA350" s="1">
        <v>0</v>
      </c>
      <c r="AB350" s="1">
        <v>0</v>
      </c>
      <c r="AC350" s="1">
        <v>0</v>
      </c>
    </row>
    <row r="351" spans="1:29" hidden="1" x14ac:dyDescent="0.35">
      <c r="A351">
        <v>2023</v>
      </c>
      <c r="B351">
        <v>100</v>
      </c>
      <c r="C351" t="str">
        <f t="shared" si="34"/>
        <v>10 DEPARTAMENTO ADMINISTRATIVO DE SALUD</v>
      </c>
      <c r="D351" t="str">
        <f>"10"</f>
        <v>10</v>
      </c>
      <c r="E351" t="s">
        <v>535</v>
      </c>
      <c r="F351" t="s">
        <v>620</v>
      </c>
      <c r="G351" s="2">
        <f t="shared" si="35"/>
        <v>2021130010150</v>
      </c>
      <c r="H351" t="str">
        <f>"001"</f>
        <v>001</v>
      </c>
      <c r="I351" t="s">
        <v>49</v>
      </c>
      <c r="J351" t="s">
        <v>26</v>
      </c>
      <c r="K351" t="s">
        <v>27</v>
      </c>
      <c r="L351" t="str">
        <f>+VLOOKUP(G351,Hoja2!$A:$B,2,FALSE)</f>
        <v>PRESTACION DE SERVICIOS BASICOS DE TECNOLOGIA DE INFORMACION Y COMUNICACION EN SALUD EN EL DEPARTAMENTO ADMINISTRATIVO DISTRITAL DE SALUD DE   CARTAGENA DE INDIAS</v>
      </c>
      <c r="M351" t="str">
        <f t="shared" si="36"/>
        <v>2021130010150 PRESTACION DE SERVICIOS BASICOS DE TECNOLOGIA DE INFORMACION Y COMUNICACION EN SALUD EN EL DEPARTAMENTO ADMINISTRATIVO DISTRITAL DE SALUD DE   CARTAGENA DE INDIAS</v>
      </c>
      <c r="N351" t="str">
        <f>+VLOOKUP(G351,Hoja1!$D:$G,2,FALSE)</f>
        <v>08. PILAR CARTAGENA INCLUYENTE</v>
      </c>
      <c r="O351" t="str">
        <f>+VLOOKUP(G351,Hoja1!$D:$G,3,FALSE)</f>
        <v>8.3 LÍNEA ESTRATÉGICA SALUD PARA TODOS</v>
      </c>
      <c r="P351" t="str">
        <f>+VLOOKUP(G351,Hoja1!$D:$G,4,FALSE)</f>
        <v>8.3.1 PROGRAMA: FORTALECIMIENTO DE LA AUTORIDAD SANITARIA</v>
      </c>
      <c r="Q351" t="str">
        <f t="shared" si="32"/>
        <v>06</v>
      </c>
      <c r="R351" t="str">
        <f t="shared" si="33"/>
        <v>00</v>
      </c>
      <c r="S351" s="1">
        <v>150000000</v>
      </c>
      <c r="T351" s="1">
        <v>0</v>
      </c>
      <c r="U351" s="1">
        <v>150000000</v>
      </c>
      <c r="V351" s="1">
        <v>144600000</v>
      </c>
      <c r="W351" s="1">
        <v>5400000</v>
      </c>
      <c r="X351" s="1">
        <v>140840000</v>
      </c>
      <c r="Y351" s="1">
        <v>93.89</v>
      </c>
      <c r="Z351" s="1">
        <v>140840000</v>
      </c>
      <c r="AA351" s="1">
        <v>93.89</v>
      </c>
      <c r="AB351" s="1">
        <v>9160000</v>
      </c>
      <c r="AC351" s="1">
        <v>139720000</v>
      </c>
    </row>
    <row r="352" spans="1:29" hidden="1" x14ac:dyDescent="0.35">
      <c r="A352">
        <v>2023</v>
      </c>
      <c r="B352">
        <v>100</v>
      </c>
      <c r="C352" t="str">
        <f t="shared" si="34"/>
        <v>10 DEPARTAMENTO ADMINISTRATIVO DE SALUD</v>
      </c>
      <c r="D352" t="str">
        <f>"10"</f>
        <v>10</v>
      </c>
      <c r="E352" t="s">
        <v>535</v>
      </c>
      <c r="F352" t="s">
        <v>540</v>
      </c>
      <c r="G352" s="2">
        <f t="shared" si="35"/>
        <v>2020130010132</v>
      </c>
      <c r="H352" t="str">
        <f>"017"</f>
        <v>017</v>
      </c>
      <c r="I352" t="s">
        <v>624</v>
      </c>
      <c r="J352" t="s">
        <v>26</v>
      </c>
      <c r="K352" t="s">
        <v>27</v>
      </c>
      <c r="L352" t="str">
        <f>+VLOOKUP(G352,Hoja2!$A:$B,2,FALSE)</f>
        <v>DESARROLLO INSTITUCIONAL DEL DEPARTAMENTO ADMINISTRATIVO DISTRITAL DE SALUD DE  CARTAGENA DE INDIAS</v>
      </c>
      <c r="M352" t="str">
        <f t="shared" si="36"/>
        <v>2020130010132 DESARROLLO INSTITUCIONAL DEL DEPARTAMENTO ADMINISTRATIVO DISTRITAL DE SALUD DE  CARTAGENA DE INDIAS</v>
      </c>
      <c r="N352" t="str">
        <f>+VLOOKUP(G352,Hoja1!$D:$G,2,FALSE)</f>
        <v>08. PILAR CARTAGENA INCLUYENTE</v>
      </c>
      <c r="O352" t="str">
        <f>+VLOOKUP(G352,Hoja1!$D:$G,3,FALSE)</f>
        <v>8.3 LÍNEA ESTRATÉGICA SALUD PARA TODOS</v>
      </c>
      <c r="P352" t="str">
        <f>+VLOOKUP(G352,Hoja1!$D:$G,4,FALSE)</f>
        <v>8.3.1 PROGRAMA: FORTALECIMIENTO DE LA AUTORIDAD SANITARIA</v>
      </c>
      <c r="Q352" t="str">
        <f t="shared" si="32"/>
        <v>06</v>
      </c>
      <c r="R352" t="str">
        <f t="shared" si="33"/>
        <v>00</v>
      </c>
      <c r="S352" s="1">
        <v>150000000</v>
      </c>
      <c r="T352" s="1">
        <v>0</v>
      </c>
      <c r="U352" s="1">
        <v>150000000</v>
      </c>
      <c r="V352" s="1">
        <v>50000000</v>
      </c>
      <c r="W352" s="1">
        <v>100000000</v>
      </c>
      <c r="X352" s="1">
        <v>49333333</v>
      </c>
      <c r="Y352" s="1">
        <v>32.89</v>
      </c>
      <c r="Z352" s="1">
        <v>49333333</v>
      </c>
      <c r="AA352" s="1">
        <v>32.89</v>
      </c>
      <c r="AB352" s="1">
        <v>100666667</v>
      </c>
      <c r="AC352" s="1">
        <v>45000000</v>
      </c>
    </row>
    <row r="353" spans="1:29" hidden="1" x14ac:dyDescent="0.35">
      <c r="A353">
        <v>2023</v>
      </c>
      <c r="B353">
        <v>100</v>
      </c>
      <c r="C353" t="str">
        <f t="shared" si="34"/>
        <v>14 ESCUELA DE GOBIERNO</v>
      </c>
      <c r="D353" t="str">
        <f>"14"</f>
        <v>14</v>
      </c>
      <c r="E353" t="s">
        <v>683</v>
      </c>
      <c r="F353" t="s">
        <v>690</v>
      </c>
      <c r="G353" s="2">
        <f t="shared" si="35"/>
        <v>2021130010242</v>
      </c>
      <c r="H353" t="str">
        <f>"001"</f>
        <v>001</v>
      </c>
      <c r="I353" t="s">
        <v>49</v>
      </c>
      <c r="J353" t="s">
        <v>26</v>
      </c>
      <c r="K353" t="s">
        <v>27</v>
      </c>
      <c r="L353" t="str">
        <f>+VLOOKUP(G353,Hoja2!$A:$B,2,FALSE)</f>
        <v>FORMACION MI ORGULLO ES CARTAGENA</v>
      </c>
      <c r="M353" t="str">
        <f t="shared" si="36"/>
        <v>2021130010242 FORMACION MI ORGULLO ES CARTAGENA</v>
      </c>
      <c r="N353" t="str">
        <f>+VLOOKUP(G353,Hoja1!$D:$G,2,FALSE)</f>
        <v>10. PILAR: CARTAGENA TRANSPARENTE</v>
      </c>
      <c r="O353" t="str">
        <f>+VLOOKUP(G353,Hoja1!$D:$G,3,FALSE)</f>
        <v>10.6 LÍNEA ESTRATÉGICA: CULTURA CIUDADANA PARA LA DEMOCRACIA Y LA PAZ</v>
      </c>
      <c r="P353" t="str">
        <f>+VLOOKUP(G353,Hoja1!$D:$G,4,FALSE)</f>
        <v>10.6.4 PROGRAMA: YO SOY CARTAGENA</v>
      </c>
      <c r="Q353" t="str">
        <f t="shared" si="32"/>
        <v>06</v>
      </c>
      <c r="R353" t="str">
        <f t="shared" si="33"/>
        <v>00</v>
      </c>
      <c r="S353" s="1">
        <v>150000000</v>
      </c>
      <c r="T353" s="1">
        <v>0</v>
      </c>
      <c r="U353" s="1">
        <v>150000000</v>
      </c>
      <c r="V353" s="1">
        <v>150000000</v>
      </c>
      <c r="W353" s="1">
        <v>0</v>
      </c>
      <c r="X353" s="1">
        <v>35856666.670000002</v>
      </c>
      <c r="Y353" s="1">
        <v>23.9</v>
      </c>
      <c r="Z353" s="1">
        <v>35856666.670000002</v>
      </c>
      <c r="AA353" s="1">
        <v>23.9</v>
      </c>
      <c r="AB353" s="1">
        <v>114143333.33</v>
      </c>
      <c r="AC353" s="1">
        <v>35856666.670000002</v>
      </c>
    </row>
    <row r="354" spans="1:29" hidden="1" x14ac:dyDescent="0.35">
      <c r="A354">
        <v>2023</v>
      </c>
      <c r="B354">
        <v>100</v>
      </c>
      <c r="C354" t="str">
        <f t="shared" si="34"/>
        <v>17 INSTITUTO DE PATRIMONIO Y CULTURA DE CARTAGENA DE INDIAS</v>
      </c>
      <c r="D354" t="str">
        <f>"17"</f>
        <v>17</v>
      </c>
      <c r="E354" t="s">
        <v>745</v>
      </c>
      <c r="F354" t="s">
        <v>767</v>
      </c>
      <c r="G354" s="2">
        <f t="shared" si="35"/>
        <v>2020130010213</v>
      </c>
      <c r="H354" t="str">
        <f>"001"</f>
        <v>001</v>
      </c>
      <c r="I354" t="s">
        <v>49</v>
      </c>
      <c r="J354" t="s">
        <v>26</v>
      </c>
      <c r="K354" t="s">
        <v>27</v>
      </c>
      <c r="L354" t="str">
        <f>+VLOOKUP(G354,Hoja2!$A:$B,2,FALSE)</f>
        <v>FORTALECIMIENTO A LA APROPIACION SOCIAL Y DIVULGACION DEL PATRIMONIO MATERIAL EN EL DISTRITO DE  CARTAGENA DE INDIAS</v>
      </c>
      <c r="M354" t="str">
        <f t="shared" si="36"/>
        <v>2020130010213 FORTALECIMIENTO A LA APROPIACION SOCIAL Y DIVULGACION DEL PATRIMONIO MATERIAL EN EL DISTRITO DE  CARTAGENA DE INDIAS</v>
      </c>
      <c r="N354" t="str">
        <f>+VLOOKUP(G354,Hoja1!$D:$G,2,FALSE)</f>
        <v>08. PILAR CARTAGENA INCLUYENTE</v>
      </c>
      <c r="O354" t="str">
        <f>+VLOOKUP(G354,Hoja1!$D:$G,3,FALSE)</f>
        <v>8.5 LÍNEA ESTRATÉGICA ARTES, CULTURA Y PATRIMONIO PARA UNA CARTAGENA INCLUYENTE</v>
      </c>
      <c r="P354" t="str">
        <f>+VLOOKUP(G354,Hoja1!$D:$G,4,FALSE)</f>
        <v xml:space="preserve">8.5.4 PROGRAMA: VALORACION, CIUDADO Y APROPIACION SOCIAL DEL PATRIMONIO MATERIAL </v>
      </c>
      <c r="Q354" t="str">
        <f t="shared" si="32"/>
        <v>06</v>
      </c>
      <c r="R354" t="str">
        <f t="shared" si="33"/>
        <v>00</v>
      </c>
      <c r="S354" s="1">
        <v>150000000</v>
      </c>
      <c r="T354" s="1">
        <v>0</v>
      </c>
      <c r="U354" s="1">
        <v>150000000</v>
      </c>
      <c r="V354" s="1">
        <v>150000000</v>
      </c>
      <c r="W354" s="1">
        <v>0</v>
      </c>
      <c r="X354" s="1">
        <v>150000000</v>
      </c>
      <c r="Y354" s="1">
        <v>100</v>
      </c>
      <c r="Z354" s="1">
        <v>150000000</v>
      </c>
      <c r="AA354" s="1">
        <v>100</v>
      </c>
      <c r="AB354" s="1">
        <v>0</v>
      </c>
      <c r="AC354" s="1">
        <v>150000000</v>
      </c>
    </row>
    <row r="355" spans="1:29" x14ac:dyDescent="0.35">
      <c r="A355">
        <v>2023</v>
      </c>
      <c r="B355">
        <v>100</v>
      </c>
      <c r="C355" t="str">
        <f t="shared" si="34"/>
        <v>7 SECRETARIA DE EDUCACION</v>
      </c>
      <c r="D355" t="str">
        <f>"07"</f>
        <v>07</v>
      </c>
      <c r="E355" t="s">
        <v>347</v>
      </c>
      <c r="F355" t="s">
        <v>388</v>
      </c>
      <c r="G355" s="2">
        <f t="shared" si="35"/>
        <v>2021130010036</v>
      </c>
      <c r="H355" t="str">
        <f>"001"</f>
        <v>001</v>
      </c>
      <c r="I355" t="s">
        <v>49</v>
      </c>
      <c r="J355" t="s">
        <v>26</v>
      </c>
      <c r="K355" t="s">
        <v>27</v>
      </c>
      <c r="L355" t="str">
        <f>+VLOOKUP(G355,Hoja2!$A:$B,2,FALSE)</f>
        <v>IMPLEMENTACION DE LA ESTRATEGIA DESCUBRIENDO EL MUNDO: UN GOBIERNO QUE CREE EN LAS NI?AS Y LOS NI?OS EN EL MARCO DEL PROGRAMA SABIDURIA DE LA PRIMERA INFANCIA -TG+ EN  CARTAGENA DE INDIAS</v>
      </c>
      <c r="M355" t="str">
        <f t="shared" si="36"/>
        <v>2021130010036 IMPLEMENTACION DE LA ESTRATEGIA DESCUBRIENDO EL MUNDO: UN GOBIERNO QUE CREE EN LAS NI?AS Y LOS NI?OS EN EL MARCO DEL PROGRAMA SABIDURIA DE LA PRIMERA INFANCIA -TG+ EN  CARTAGENA DE INDIAS</v>
      </c>
      <c r="N355" t="str">
        <f>+VLOOKUP(G355,Hoja1!$D:$G,2,FALSE)</f>
        <v>08. PILAR CARTAGENA INCLUYENTE</v>
      </c>
      <c r="O355" t="str">
        <f>+VLOOKUP(G355,Hoja1!$D:$G,3,FALSE)</f>
        <v>8.2 LÍNEA ESTRATEGICA DE EDUCACION: CULTURA DE LA FORMACION "CON LA EDUCACION PARA TODOS Y TODAS SALVAMOS JUNTOS A CARTAGENA"</v>
      </c>
      <c r="P355" t="str">
        <f>+VLOOKUP(G355,Hoja1!$D:$G,4,FALSE)</f>
        <v>8.2.2 PROGRAMA: SABIDURÍA DE LA PRIMERA INFANCIA “GRANDES BANDERAS, GESTO E IDEAS PARA CAMBIAR EL PLANETA”</v>
      </c>
      <c r="Q355" t="str">
        <f t="shared" si="32"/>
        <v>06</v>
      </c>
      <c r="R355" t="str">
        <f t="shared" si="33"/>
        <v>00</v>
      </c>
      <c r="S355" s="1">
        <v>138824928</v>
      </c>
      <c r="T355" s="1">
        <v>-13578896</v>
      </c>
      <c r="U355" s="1">
        <v>125246032</v>
      </c>
      <c r="V355" s="1">
        <v>125246032</v>
      </c>
      <c r="W355" s="1">
        <v>0</v>
      </c>
      <c r="X355" s="1">
        <v>125246032</v>
      </c>
      <c r="Y355" s="1">
        <v>100</v>
      </c>
      <c r="Z355" s="1">
        <v>125246032</v>
      </c>
      <c r="AA355" s="1">
        <v>100</v>
      </c>
      <c r="AB355" s="1">
        <v>0</v>
      </c>
      <c r="AC355" s="1">
        <v>125246032</v>
      </c>
    </row>
    <row r="356" spans="1:29" hidden="1" x14ac:dyDescent="0.35">
      <c r="A356">
        <v>2023</v>
      </c>
      <c r="B356">
        <v>100</v>
      </c>
      <c r="C356" t="str">
        <f t="shared" si="34"/>
        <v>10 DEPARTAMENTO ADMINISTRATIVO DE SALUD</v>
      </c>
      <c r="D356" t="str">
        <f>"10"</f>
        <v>10</v>
      </c>
      <c r="E356" t="s">
        <v>535</v>
      </c>
      <c r="F356" t="s">
        <v>564</v>
      </c>
      <c r="G356" s="2">
        <f t="shared" si="35"/>
        <v>2021130010157</v>
      </c>
      <c r="H356" t="str">
        <f>"192"</f>
        <v>192</v>
      </c>
      <c r="I356" t="s">
        <v>582</v>
      </c>
      <c r="J356" t="s">
        <v>26</v>
      </c>
      <c r="K356" t="s">
        <v>27</v>
      </c>
      <c r="L356" t="str">
        <f>+VLOOKUP(G356,Hoja2!$A:$B,2,FALSE)</f>
        <v>FORTALECIMIENTO DE LA PROMOCION SOCIAL EN SALUD DE LOS GRUPOS POBLACIONALES VULNERABLES Y DE LA PARTICIPACION SOCIAL EN SALUD EN EL DISTRITO DE  CARTAGENA DE INDIAS</v>
      </c>
      <c r="M356" t="str">
        <f t="shared" si="36"/>
        <v>2021130010157 FORTALECIMIENTO DE LA PROMOCION SOCIAL EN SALUD DE LOS GRUPOS POBLACIONALES VULNERABLES Y DE LA PARTICIPACION SOCIAL EN SALUD EN EL DISTRITO DE  CARTAGENA DE INDIAS</v>
      </c>
      <c r="N356" t="str">
        <f>+VLOOKUP(G356,Hoja1!$D:$G,2,FALSE)</f>
        <v>08. PILAR CARTAGENA INCLUYENTE</v>
      </c>
      <c r="O356" t="str">
        <f>+VLOOKUP(G356,Hoja1!$D:$G,3,FALSE)</f>
        <v>8.3 LÍNEA ESTRATÉGICA SALUD PARA TODOS</v>
      </c>
      <c r="P356" t="str">
        <f>+VLOOKUP(G356,Hoja1!$D:$G,4,FALSE)</f>
        <v>8.3.2 TRANSVERSAL GESTIÓN DIFERENCIAL DE POBLACIONES VULNERABLES</v>
      </c>
      <c r="Q356" t="str">
        <f t="shared" si="32"/>
        <v>06</v>
      </c>
      <c r="R356" t="str">
        <f t="shared" si="33"/>
        <v>00</v>
      </c>
      <c r="S356" s="1">
        <v>135129233</v>
      </c>
      <c r="T356" s="1">
        <v>182196788</v>
      </c>
      <c r="U356" s="1">
        <v>317326021</v>
      </c>
      <c r="V356" s="1">
        <v>317205062</v>
      </c>
      <c r="W356" s="1">
        <v>120959</v>
      </c>
      <c r="X356" s="1">
        <v>173835542</v>
      </c>
      <c r="Y356" s="1">
        <v>54.78</v>
      </c>
      <c r="Z356" s="1">
        <v>86829633</v>
      </c>
      <c r="AA356" s="1">
        <v>27.36</v>
      </c>
      <c r="AB356" s="1">
        <v>143490479</v>
      </c>
      <c r="AC356" s="1">
        <v>0</v>
      </c>
    </row>
    <row r="357" spans="1:29" hidden="1" x14ac:dyDescent="0.35">
      <c r="A357">
        <v>2023</v>
      </c>
      <c r="B357">
        <v>100</v>
      </c>
      <c r="C357" t="str">
        <f t="shared" si="34"/>
        <v>17 INSTITUTO DE PATRIMONIO Y CULTURA DE CARTAGENA DE INDIAS</v>
      </c>
      <c r="D357" t="str">
        <f>"17"</f>
        <v>17</v>
      </c>
      <c r="E357" t="s">
        <v>745</v>
      </c>
      <c r="F357" t="s">
        <v>771</v>
      </c>
      <c r="G357" s="2">
        <f t="shared" si="35"/>
        <v>2021130010265</v>
      </c>
      <c r="H357" t="str">
        <f>"082"</f>
        <v>082</v>
      </c>
      <c r="I357" t="s">
        <v>774</v>
      </c>
      <c r="J357" t="s">
        <v>26</v>
      </c>
      <c r="K357" t="s">
        <v>27</v>
      </c>
      <c r="L357" t="str">
        <f>+VLOOKUP(G357,Hoja2!$A:$B,2,FALSE)</f>
        <v>FORTALECIMIENTO SALVAGUARDA VALORACION CUIDADO Y CONTROL DEL PATRIMONIO MATERIAL EN EL DISTRITO DE CARTAGENA DE INDIAS</v>
      </c>
      <c r="M357" t="str">
        <f t="shared" si="36"/>
        <v>2021130010265 FORTALECIMIENTO SALVAGUARDA VALORACION CUIDADO Y CONTROL DEL PATRIMONIO MATERIAL EN EL DISTRITO DE CARTAGENA DE INDIAS</v>
      </c>
      <c r="N357" t="str">
        <f>+VLOOKUP(G357,Hoja1!$D:$G,2,FALSE)</f>
        <v>08. PILAR CARTAGENA INCLUYENTE</v>
      </c>
      <c r="O357" t="str">
        <f>+VLOOKUP(G357,Hoja1!$D:$G,3,FALSE)</f>
        <v>8.5 LÍNEA ESTRATÉGICA ARTES, CULTURA Y PATRIMONIO PARA UNA CARTAGENA INCLUYENTE</v>
      </c>
      <c r="P357" t="str">
        <f>+VLOOKUP(G357,Hoja1!$D:$G,4,FALSE)</f>
        <v xml:space="preserve">8.5.4 PROGRAMA: VALORACION, CIUDADO Y APROPIACION SOCIAL DEL PATRIMONIO MATERIAL </v>
      </c>
      <c r="Q357" t="str">
        <f t="shared" si="32"/>
        <v>06</v>
      </c>
      <c r="R357" t="str">
        <f t="shared" si="33"/>
        <v>00</v>
      </c>
      <c r="S357" s="1">
        <v>131600000</v>
      </c>
      <c r="T357" s="1">
        <v>0</v>
      </c>
      <c r="U357" s="1">
        <v>131600000</v>
      </c>
      <c r="V357" s="1">
        <v>0</v>
      </c>
      <c r="W357" s="1">
        <v>131600000</v>
      </c>
      <c r="X357" s="1">
        <v>0</v>
      </c>
      <c r="Y357" s="1">
        <v>0</v>
      </c>
      <c r="Z357" s="1">
        <v>0</v>
      </c>
      <c r="AA357" s="1">
        <v>0</v>
      </c>
      <c r="AB357" s="1">
        <v>131600000</v>
      </c>
      <c r="AC357" s="1">
        <v>0</v>
      </c>
    </row>
    <row r="358" spans="1:29" hidden="1" x14ac:dyDescent="0.35">
      <c r="A358">
        <v>2023</v>
      </c>
      <c r="B358">
        <v>100</v>
      </c>
      <c r="C358" t="str">
        <f t="shared" si="34"/>
        <v>2 SECRETARIA DEL INTERIOR Y CONVIVENCIA CIUDADANAL</v>
      </c>
      <c r="D358" t="str">
        <f>"02"</f>
        <v>02</v>
      </c>
      <c r="E358" t="s">
        <v>110</v>
      </c>
      <c r="F358" t="s">
        <v>148</v>
      </c>
      <c r="G358" s="2">
        <f t="shared" si="35"/>
        <v>2022130010028</v>
      </c>
      <c r="H358" t="str">
        <f>"040"</f>
        <v>040</v>
      </c>
      <c r="I358" t="s">
        <v>136</v>
      </c>
      <c r="J358" t="s">
        <v>26</v>
      </c>
      <c r="K358" t="s">
        <v>27</v>
      </c>
      <c r="L358" t="str">
        <f>+VLOOKUP(G358,Hoja2!$A:$B,2,FALSE)</f>
        <v>ADMINISTRACION DEL FONDO DE SEGURIDAD TERRITORIAL DEL DISTRITO DE CARTAGENA DE INDIAS (PROYECTO NUEVO)</v>
      </c>
      <c r="M358" t="str">
        <f t="shared" si="36"/>
        <v>2022130010028 ADMINISTRACION DEL FONDO DE SEGURIDAD TERRITORIAL DEL DISTRITO DE CARTAGENA DE INDIAS (PROYECTO NUEVO)</v>
      </c>
      <c r="N358" t="str">
        <f>+VLOOKUP(G358,Hoja1!$D:$G,2,FALSE)</f>
        <v>10. PILAR: CARTAGENA TRANSPARENTE</v>
      </c>
      <c r="O358" t="str">
        <f>+VLOOKUP(G358,Hoja1!$D:$G,3,FALSE)</f>
        <v>10.3 LÍNEA ESTRATÉGICA: CONVIVENCIA Y SEGURIDAD PARA LA GOBERNABILIDAD</v>
      </c>
      <c r="P358" t="str">
        <f>+VLOOKUP(G358,Hoja1!$D:$G,4,FALSE)</f>
        <v>10.3.1 PLAN INTEGRAL DE SEGURIDAD Y CONVIVENCIA CIUDADANA</v>
      </c>
      <c r="Q358" t="str">
        <f t="shared" si="32"/>
        <v>06</v>
      </c>
      <c r="R358" t="str">
        <f t="shared" si="33"/>
        <v>00</v>
      </c>
      <c r="S358" s="1">
        <v>130026720</v>
      </c>
      <c r="T358" s="1">
        <v>0</v>
      </c>
      <c r="U358" s="1">
        <v>130026720</v>
      </c>
      <c r="V358" s="1">
        <v>130026720</v>
      </c>
      <c r="W358" s="1">
        <v>0</v>
      </c>
      <c r="X358" s="1">
        <v>128800000</v>
      </c>
      <c r="Y358" s="1">
        <v>99.06</v>
      </c>
      <c r="Z358" s="1">
        <v>128800000</v>
      </c>
      <c r="AA358" s="1">
        <v>99.06</v>
      </c>
      <c r="AB358" s="1">
        <v>1226720</v>
      </c>
      <c r="AC358" s="1">
        <v>128800000</v>
      </c>
    </row>
    <row r="359" spans="1:29" hidden="1" x14ac:dyDescent="0.35">
      <c r="A359">
        <v>2023</v>
      </c>
      <c r="B359">
        <v>100</v>
      </c>
      <c r="C359" t="str">
        <f t="shared" si="34"/>
        <v>17 INSTITUTO DE PATRIMONIO Y CULTURA DE CARTAGENA DE INDIAS</v>
      </c>
      <c r="D359" t="str">
        <f>"17"</f>
        <v>17</v>
      </c>
      <c r="E359" t="s">
        <v>745</v>
      </c>
      <c r="F359" t="s">
        <v>782</v>
      </c>
      <c r="G359" s="2">
        <f t="shared" si="35"/>
        <v>2021130010264</v>
      </c>
      <c r="H359" t="str">
        <f>"001"</f>
        <v>001</v>
      </c>
      <c r="I359" t="s">
        <v>49</v>
      </c>
      <c r="J359" t="s">
        <v>26</v>
      </c>
      <c r="K359" t="s">
        <v>27</v>
      </c>
      <c r="L359" t="str">
        <f>+VLOOKUP(G359,Hoja2!$A:$B,2,FALSE)</f>
        <v>INVESTIGACION Y DIVULGACION CULTURAL SOBRE EL IMPACTO DE LA CORRUPCION EN EL MARCO DEL PREMIO JORGE PIEDRAHITA ADUEN EN EL DISTRITO DE CARTAGENA DE INDIAS</v>
      </c>
      <c r="M359" t="str">
        <f t="shared" si="36"/>
        <v>2021130010264 INVESTIGACION Y DIVULGACION CULTURAL SOBRE EL IMPACTO DE LA CORRUPCION EN EL MARCO DEL PREMIO JORGE PIEDRAHITA ADUEN EN EL DISTRITO DE CARTAGENA DE INDIAS</v>
      </c>
      <c r="N359" t="str">
        <f>+VLOOKUP(G359,Hoja1!$D:$G,2,FALSE)</f>
        <v>10. PILAR: CARTAGENA TRANSPARENTE</v>
      </c>
      <c r="O359" t="str">
        <f>+VLOOKUP(G359,Hoja1!$D:$G,3,FALSE)</f>
        <v>10.2 LÍNEA ESTRATÉGICA: CARTAGENA INTELIGENTE CON TODOS Y PARA TODOS</v>
      </c>
      <c r="P359" t="str">
        <f>+VLOOKUP(G359,Hoja1!$D:$G,4,FALSE)</f>
        <v>10.2.5 PROGRAMA: JORGE PIEDRAHITA ADUEN</v>
      </c>
      <c r="Q359" t="str">
        <f t="shared" si="32"/>
        <v>06</v>
      </c>
      <c r="R359" t="str">
        <f t="shared" si="33"/>
        <v>00</v>
      </c>
      <c r="S359" s="1">
        <v>130000000</v>
      </c>
      <c r="T359" s="1">
        <v>0</v>
      </c>
      <c r="U359" s="1">
        <v>130000000</v>
      </c>
      <c r="V359" s="1">
        <v>130000000</v>
      </c>
      <c r="W359" s="1">
        <v>0</v>
      </c>
      <c r="X359" s="1">
        <v>130000000</v>
      </c>
      <c r="Y359" s="1">
        <v>100</v>
      </c>
      <c r="Z359" s="1">
        <v>130000000</v>
      </c>
      <c r="AA359" s="1">
        <v>100</v>
      </c>
      <c r="AB359" s="1">
        <v>0</v>
      </c>
      <c r="AC359" s="1">
        <v>130000000</v>
      </c>
    </row>
    <row r="360" spans="1:29" hidden="1" x14ac:dyDescent="0.35">
      <c r="A360">
        <v>2023</v>
      </c>
      <c r="B360">
        <v>100</v>
      </c>
      <c r="C360" t="str">
        <f t="shared" si="34"/>
        <v>6 SECRETARIA DE INFRAESTRUCTURA</v>
      </c>
      <c r="D360" t="str">
        <f>"06"</f>
        <v>06</v>
      </c>
      <c r="E360" t="s">
        <v>326</v>
      </c>
      <c r="F360" t="s">
        <v>327</v>
      </c>
      <c r="G360" s="2">
        <f t="shared" si="35"/>
        <v>2021130010121</v>
      </c>
      <c r="H360" t="str">
        <f>"001"</f>
        <v>001</v>
      </c>
      <c r="I360" t="s">
        <v>49</v>
      </c>
      <c r="J360" t="s">
        <v>26</v>
      </c>
      <c r="K360" t="s">
        <v>27</v>
      </c>
      <c r="L360" t="str">
        <f>+VLOOKUP(G360,Hoja2!$A:$B,2,FALSE)</f>
        <v>ADECUACION DE CENTROS DE SALUD PARA LA POBLACION NEGRA AFROCOLOMBIANA RAIZAL Y PALENQUERA EN EL DISTRITO DE   CARTAGENA DE INDIAS</v>
      </c>
      <c r="M360" t="str">
        <f t="shared" si="36"/>
        <v>2021130010121 ADECUACION DE CENTROS DE SALUD PARA LA POBLACION NEGRA AFROCOLOMBIANA RAIZAL Y PALENQUERA EN EL DISTRITO DE   CARTAGENA DE INDIAS</v>
      </c>
      <c r="N360" t="str">
        <f>+VLOOKUP(G360,Hoja1!$D:$G,2,FALSE)</f>
        <v>11. EJE TRANSVERSAL: CARTAGENA CON ATENCION Y GARANTIA DE DERECHOS A POBLACION DIFERENCIAL.</v>
      </c>
      <c r="O360" t="str">
        <f>+VLOOKUP(G360,Hoja1!$D:$G,3,FALSE)</f>
        <v>11.1 LÍNEA ESTRATÉGICA PARA LA EQUIDAD E INCLUSIÓN DE LOS NEGROS, AFROS, PALENQUEROS E INDÍGENA.</v>
      </c>
      <c r="P360" t="str">
        <f>+VLOOKUP(G360,Hoja1!$D:$G,4,FALSE)</f>
        <v>11.1.4 PROGRAMA: PROMOCIÓN, PREVENCIÓN Y ATENCIÓN EN SALUD PARA LA POBLACIÓN NEGRA, AFROCOLOMBIANA, RAIZAL Y PALENQUERA EN EL DISTRITO DE CARTAGENA.</v>
      </c>
      <c r="Q360" t="str">
        <f t="shared" si="32"/>
        <v>06</v>
      </c>
      <c r="R360" t="str">
        <f t="shared" si="33"/>
        <v>00</v>
      </c>
      <c r="S360" s="1">
        <v>125000000</v>
      </c>
      <c r="T360" s="1">
        <v>0</v>
      </c>
      <c r="U360" s="1">
        <v>125000000</v>
      </c>
      <c r="V360" s="1">
        <v>125000000</v>
      </c>
      <c r="W360" s="1">
        <v>0</v>
      </c>
      <c r="X360" s="1">
        <v>49500000</v>
      </c>
      <c r="Y360" s="1">
        <v>39.6</v>
      </c>
      <c r="Z360" s="1">
        <v>49500000</v>
      </c>
      <c r="AA360" s="1">
        <v>39.6</v>
      </c>
      <c r="AB360" s="1">
        <v>75500000</v>
      </c>
      <c r="AC360" s="1">
        <v>49500000</v>
      </c>
    </row>
    <row r="361" spans="1:29" hidden="1" x14ac:dyDescent="0.35">
      <c r="A361">
        <v>2023</v>
      </c>
      <c r="B361">
        <v>100</v>
      </c>
      <c r="C361" t="str">
        <f t="shared" si="34"/>
        <v>8 SECRETARIA DE PARTICIPACION Y DESARROLLO SOCIAL</v>
      </c>
      <c r="D361" t="str">
        <f>"08"</f>
        <v>08</v>
      </c>
      <c r="E361" t="s">
        <v>420</v>
      </c>
      <c r="F361" t="s">
        <v>441</v>
      </c>
      <c r="G361" s="2">
        <f t="shared" si="35"/>
        <v>2020130010102</v>
      </c>
      <c r="H361" t="str">
        <f>"001"</f>
        <v>001</v>
      </c>
      <c r="I361" t="s">
        <v>49</v>
      </c>
      <c r="J361" t="s">
        <v>26</v>
      </c>
      <c r="K361" t="s">
        <v>27</v>
      </c>
      <c r="L361" t="str">
        <f>+VLOOKUP(G361,Hoja2!$A:$B,2,FALSE)</f>
        <v>FORTALECIMIENTO MUJERES CON AUTONOMIA ECONOMICA  CARTAGENA DE INDIAS</v>
      </c>
      <c r="M361" t="str">
        <f t="shared" si="36"/>
        <v>2020130010102 FORTALECIMIENTO MUJERES CON AUTONOMIA ECONOMICA  CARTAGENA DE INDIAS</v>
      </c>
      <c r="N361" t="str">
        <f>+VLOOKUP(G361,Hoja1!$D:$G,2,FALSE)</f>
        <v>09. PILAR CARTAGENA CONTINGENTE</v>
      </c>
      <c r="O361" t="str">
        <f>+VLOOKUP(G361,Hoja1!$D:$G,3,FALSE)</f>
        <v>9.1 LÍNEA ESTRATÉGICA: DESARROLLO ECONÓMICO Y EMPLEABILIDAD</v>
      </c>
      <c r="P361" t="str">
        <f>+VLOOKUP(G361,Hoja1!$D:$G,4,FALSE)</f>
        <v>9.1.2 PROGRAMA: MUJERES CON AUTONOMÍA ECONÓMICA</v>
      </c>
      <c r="Q361" t="str">
        <f t="shared" si="32"/>
        <v>06</v>
      </c>
      <c r="R361" t="str">
        <f t="shared" si="33"/>
        <v>00</v>
      </c>
      <c r="S361" s="1">
        <v>123500000</v>
      </c>
      <c r="T361" s="1">
        <v>0</v>
      </c>
      <c r="U361" s="1">
        <v>123500000</v>
      </c>
      <c r="V361" s="1">
        <v>100100000</v>
      </c>
      <c r="W361" s="1">
        <v>23400000</v>
      </c>
      <c r="X361" s="1">
        <v>100100000</v>
      </c>
      <c r="Y361" s="1">
        <v>81.05</v>
      </c>
      <c r="Z361" s="1">
        <v>100100000</v>
      </c>
      <c r="AA361" s="1">
        <v>81.05</v>
      </c>
      <c r="AB361" s="1">
        <v>23400000</v>
      </c>
      <c r="AC361" s="1">
        <v>42500000</v>
      </c>
    </row>
    <row r="362" spans="1:29" hidden="1" x14ac:dyDescent="0.35">
      <c r="A362">
        <v>2023</v>
      </c>
      <c r="B362">
        <v>100</v>
      </c>
      <c r="C362" t="str">
        <f t="shared" si="34"/>
        <v>21 ESTABLECIMIENTO PUBLICO AMBIENTAL-EPA</v>
      </c>
      <c r="D362" t="str">
        <f>"21"</f>
        <v>21</v>
      </c>
      <c r="E362" t="s">
        <v>790</v>
      </c>
      <c r="F362" t="s">
        <v>805</v>
      </c>
      <c r="G362" s="2">
        <f t="shared" si="35"/>
        <v>2021130010217</v>
      </c>
      <c r="H362" t="str">
        <f>"063"</f>
        <v>063</v>
      </c>
      <c r="I362" t="s">
        <v>817</v>
      </c>
      <c r="J362" t="s">
        <v>26</v>
      </c>
      <c r="K362" t="s">
        <v>27</v>
      </c>
      <c r="L362" t="str">
        <f>+VLOOKUP(G362,Hoja2!$A:$B,2,FALSE)</f>
        <v>FORTALECIMIENTO DE EPA MODERNA EFICIENTE Y TRANSPARENTE EN EL DISTRITO DE  CARTAGENA DE INDIAS</v>
      </c>
      <c r="M362" t="str">
        <f t="shared" si="36"/>
        <v>2021130010217 FORTALECIMIENTO DE EPA MODERNA EFICIENTE Y TRANSPARENTE EN EL DISTRITO DE  CARTAGENA DE INDIAS</v>
      </c>
      <c r="N362" t="str">
        <f>+VLOOKUP(G362,Hoja1!$D:$G,2,FALSE)</f>
        <v>07. PILAR CARTAGENA RESILIENTE</v>
      </c>
      <c r="O362" t="str">
        <f>+VLOOKUP(G362,Hoja1!$D:$G,3,FALSE)</f>
        <v>7.1 LÍNEA ESTRATÉGICA: “SALVEMOS JUNTOS NUESTRO PATRIMONIO NATURAL”</v>
      </c>
      <c r="P362" t="str">
        <f>+VLOOKUP(G362,Hoja1!$D:$G,4,FALSE)</f>
        <v>7.1.7 INSTITUCIONES AMBIENTALES MÁS MODERNAS, EFICIENTES Y TRANSPARENTES (FORTALECIMIENTO INSTITUCIONAL)</v>
      </c>
      <c r="Q362" t="str">
        <f t="shared" si="32"/>
        <v>06</v>
      </c>
      <c r="R362" t="str">
        <f t="shared" si="33"/>
        <v>00</v>
      </c>
      <c r="S362" s="1">
        <v>122560331</v>
      </c>
      <c r="T362" s="1">
        <v>0</v>
      </c>
      <c r="U362" s="1">
        <v>122560331</v>
      </c>
      <c r="V362" s="1">
        <v>0</v>
      </c>
      <c r="W362" s="1">
        <v>122560331</v>
      </c>
      <c r="X362" s="1">
        <v>0</v>
      </c>
      <c r="Y362" s="1">
        <v>0</v>
      </c>
      <c r="Z362" s="1">
        <v>0</v>
      </c>
      <c r="AA362" s="1">
        <v>0</v>
      </c>
      <c r="AB362" s="1">
        <v>122560331</v>
      </c>
      <c r="AC362" s="1">
        <v>0</v>
      </c>
    </row>
    <row r="363" spans="1:29" hidden="1" x14ac:dyDescent="0.35">
      <c r="A363">
        <v>2023</v>
      </c>
      <c r="B363">
        <v>100</v>
      </c>
      <c r="C363" t="str">
        <f t="shared" si="34"/>
        <v>21 ESTABLECIMIENTO PUBLICO AMBIENTAL-EPA</v>
      </c>
      <c r="D363" t="str">
        <f>"21"</f>
        <v>21</v>
      </c>
      <c r="E363" t="s">
        <v>790</v>
      </c>
      <c r="F363" t="s">
        <v>809</v>
      </c>
      <c r="G363" s="2">
        <f t="shared" si="35"/>
        <v>2021130010201</v>
      </c>
      <c r="H363" t="str">
        <f>"063"</f>
        <v>063</v>
      </c>
      <c r="I363" t="s">
        <v>817</v>
      </c>
      <c r="J363" t="s">
        <v>26</v>
      </c>
      <c r="K363" t="s">
        <v>27</v>
      </c>
      <c r="L363" t="str">
        <f>+VLOOKUP(G363,Hoja2!$A:$B,2,FALSE)</f>
        <v>FORMULACION Y ADOPCION DEL PLAN INTEGRAL DE GESTION DEL CAMBIO CLIMATICO PIACC DEL DISTRITO DE CARTAGENA DE INDIAS EN EL MARCO DE LO DISPUESTO POR LA LEY 1931 DEL 2018 BOLIVAR</v>
      </c>
      <c r="M363" t="str">
        <f t="shared" si="36"/>
        <v>2021130010201 FORMULACION Y ADOPCION DEL PLAN INTEGRAL DE GESTION DEL CAMBIO CLIMATICO PIACC DEL DISTRITO DE CARTAGENA DE INDIAS EN EL MARCO DE LO DISPUESTO POR LA LEY 1931 DEL 2018 BOLIVAR</v>
      </c>
      <c r="N363" t="str">
        <f>+VLOOKUP(G363,Hoja1!$D:$G,2,FALSE)</f>
        <v>07. PILAR CARTAGENA RESILIENTE</v>
      </c>
      <c r="O363" t="str">
        <f>+VLOOKUP(G363,Hoja1!$D:$G,3,FALSE)</f>
        <v>7.1 LÍNEA ESTRATÉGICA: “SALVEMOS JUNTOS NUESTRO PATRIMONIO NATURAL”</v>
      </c>
      <c r="P363" t="str">
        <f>+VLOOKUP(G363,Hoja1!$D:$G,4,FALSE)</f>
        <v>7.1.2 ORDENAMIENTO AMBIENTAL Y ADAPTACIÓN AL CAMBIO CLIMÁTICO PARA LA SOSTENIBILIDAD AMBIENTAL. (MITIGACIÓN Y GESTIÓN DEL RIESGO AMBIENTAL)</v>
      </c>
      <c r="Q363" t="str">
        <f t="shared" si="32"/>
        <v>06</v>
      </c>
      <c r="R363" t="str">
        <f t="shared" si="33"/>
        <v>00</v>
      </c>
      <c r="S363" s="1">
        <v>122560331</v>
      </c>
      <c r="T363" s="1">
        <v>0</v>
      </c>
      <c r="U363" s="1">
        <v>122560331</v>
      </c>
      <c r="V363" s="1">
        <v>0</v>
      </c>
      <c r="W363" s="1">
        <v>122560331</v>
      </c>
      <c r="X363" s="1">
        <v>0</v>
      </c>
      <c r="Y363" s="1">
        <v>0</v>
      </c>
      <c r="Z363" s="1">
        <v>0</v>
      </c>
      <c r="AA363" s="1">
        <v>0</v>
      </c>
      <c r="AB363" s="1">
        <v>122560331</v>
      </c>
      <c r="AC363" s="1">
        <v>0</v>
      </c>
    </row>
    <row r="364" spans="1:29" hidden="1" x14ac:dyDescent="0.35">
      <c r="A364">
        <v>2023</v>
      </c>
      <c r="B364">
        <v>100</v>
      </c>
      <c r="C364" t="str">
        <f t="shared" si="34"/>
        <v>10 DEPARTAMENTO ADMINISTRATIVO DE SALUD</v>
      </c>
      <c r="D364" t="str">
        <f>"10"</f>
        <v>10</v>
      </c>
      <c r="E364" t="s">
        <v>535</v>
      </c>
      <c r="F364" t="s">
        <v>536</v>
      </c>
      <c r="G364" s="2">
        <f t="shared" si="35"/>
        <v>2020130010164</v>
      </c>
      <c r="H364" t="str">
        <f>"087"</f>
        <v>087</v>
      </c>
      <c r="I364" t="s">
        <v>596</v>
      </c>
      <c r="J364" t="s">
        <v>26</v>
      </c>
      <c r="K364" t="s">
        <v>27</v>
      </c>
      <c r="L364" t="str">
        <f>+VLOOKUP(G364,Hoja2!$A:$B,2,FALSE)</f>
        <v>PREVENCION, PROMOCION , VIGILANCIA Y CONTROL DE ENFERMEDADES DE TRANSMISION VECTORIAL EN EL DISTRITO DE CARTAGENA DE INDIAS</v>
      </c>
      <c r="M364" t="str">
        <f t="shared" si="36"/>
        <v>2020130010164 PREVENCION, PROMOCION , VIGILANCIA Y CONTROL DE ENFERMEDADES DE TRANSMISION VECTORIAL EN EL DISTRITO DE CARTAGENA DE INDIAS</v>
      </c>
      <c r="N364" t="str">
        <f>+VLOOKUP(G364,Hoja1!$D:$G,2,FALSE)</f>
        <v>08. PILAR CARTAGENA INCLUYENTE</v>
      </c>
      <c r="O364" t="str">
        <f>+VLOOKUP(G364,Hoja1!$D:$G,3,FALSE)</f>
        <v>8.3 LÍNEA ESTRATÉGICA SALUD PARA TODOS</v>
      </c>
      <c r="P364" t="str">
        <f>+VLOOKUP(G364,Hoja1!$D:$G,4,FALSE)</f>
        <v>8.3.8 VIDA SALUDABLE Y ENFERMEDADES TRANSMISIBLES</v>
      </c>
      <c r="Q364" t="str">
        <f t="shared" si="32"/>
        <v>06</v>
      </c>
      <c r="R364" t="str">
        <f t="shared" si="33"/>
        <v>00</v>
      </c>
      <c r="S364" s="1">
        <v>120000000</v>
      </c>
      <c r="T364" s="1">
        <v>0</v>
      </c>
      <c r="U364" s="1">
        <v>120000000</v>
      </c>
      <c r="V364" s="1">
        <v>118205999</v>
      </c>
      <c r="W364" s="1">
        <v>1794001</v>
      </c>
      <c r="X364" s="1">
        <v>118029999</v>
      </c>
      <c r="Y364" s="1">
        <v>98.36</v>
      </c>
      <c r="Z364" s="1">
        <v>114685999</v>
      </c>
      <c r="AA364" s="1">
        <v>95.57</v>
      </c>
      <c r="AB364" s="1">
        <v>1970001</v>
      </c>
      <c r="AC364" s="1">
        <v>112045999</v>
      </c>
    </row>
    <row r="365" spans="1:29" hidden="1" x14ac:dyDescent="0.35">
      <c r="A365">
        <v>2023</v>
      </c>
      <c r="B365">
        <v>100</v>
      </c>
      <c r="C365" t="str">
        <f t="shared" si="34"/>
        <v>10 DEPARTAMENTO ADMINISTRATIVO DE SALUD</v>
      </c>
      <c r="D365" t="str">
        <f>"10"</f>
        <v>10</v>
      </c>
      <c r="E365" t="s">
        <v>535</v>
      </c>
      <c r="F365" t="s">
        <v>560</v>
      </c>
      <c r="G365" s="2">
        <f t="shared" si="35"/>
        <v>2020130010063</v>
      </c>
      <c r="H365" t="str">
        <f>"001"</f>
        <v>001</v>
      </c>
      <c r="I365" t="s">
        <v>49</v>
      </c>
      <c r="J365" t="s">
        <v>26</v>
      </c>
      <c r="K365" t="s">
        <v>27</v>
      </c>
      <c r="L365" t="str">
        <f>+VLOOKUP(G365,Hoja2!$A:$B,2,FALSE)</f>
        <v>CONTROL , VIGILANCIA, INSPECCION Y PROMOCION DEL SISTEMA OBLIGATORIO DE GARANTIA DE LA CALIDAD EN EL DISTRITO DE  CARTAGENA DE INDIAS</v>
      </c>
      <c r="M365" t="str">
        <f t="shared" si="36"/>
        <v>2020130010063 CONTROL , VIGILANCIA, INSPECCION Y PROMOCION DEL SISTEMA OBLIGATORIO DE GARANTIA DE LA CALIDAD EN EL DISTRITO DE  CARTAGENA DE INDIAS</v>
      </c>
      <c r="N365" t="str">
        <f>+VLOOKUP(G365,Hoja1!$D:$G,2,FALSE)</f>
        <v>08. PILAR CARTAGENA INCLUYENTE</v>
      </c>
      <c r="O365" t="str">
        <f>+VLOOKUP(G365,Hoja1!$D:$G,3,FALSE)</f>
        <v>8.3 LÍNEA ESTRATÉGICA SALUD PARA TODOS</v>
      </c>
      <c r="P365" t="str">
        <f>+VLOOKUP(G365,Hoja1!$D:$G,4,FALSE)</f>
        <v>8.3.1 PROGRAMA: FORTALECIMIENTO DE LA AUTORIDAD SANITARIA</v>
      </c>
      <c r="Q365" t="str">
        <f t="shared" si="32"/>
        <v>06</v>
      </c>
      <c r="R365" t="str">
        <f t="shared" si="33"/>
        <v>00</v>
      </c>
      <c r="S365" s="1">
        <v>117500000</v>
      </c>
      <c r="T365" s="1">
        <v>0</v>
      </c>
      <c r="U365" s="1">
        <v>117500000</v>
      </c>
      <c r="V365" s="1">
        <v>107400000</v>
      </c>
      <c r="W365" s="1">
        <v>10100000</v>
      </c>
      <c r="X365" s="1">
        <v>107400000</v>
      </c>
      <c r="Y365" s="1">
        <v>91.4</v>
      </c>
      <c r="Z365" s="1">
        <v>107400000</v>
      </c>
      <c r="AA365" s="1">
        <v>91.4</v>
      </c>
      <c r="AB365" s="1">
        <v>10100000</v>
      </c>
      <c r="AC365" s="1">
        <v>107400000</v>
      </c>
    </row>
    <row r="366" spans="1:29" hidden="1" x14ac:dyDescent="0.35">
      <c r="A366">
        <v>2023</v>
      </c>
      <c r="B366">
        <v>100</v>
      </c>
      <c r="C366" t="str">
        <f t="shared" si="34"/>
        <v>5 SECRETARIA GENERAL</v>
      </c>
      <c r="D366" t="str">
        <f>"05"</f>
        <v>05</v>
      </c>
      <c r="E366" t="s">
        <v>245</v>
      </c>
      <c r="F366" t="s">
        <v>286</v>
      </c>
      <c r="G366" s="2">
        <f t="shared" si="35"/>
        <v>2021130010193</v>
      </c>
      <c r="H366" t="str">
        <f>"001"</f>
        <v>001</v>
      </c>
      <c r="I366" t="s">
        <v>49</v>
      </c>
      <c r="J366" t="s">
        <v>26</v>
      </c>
      <c r="K366" t="s">
        <v>27</v>
      </c>
      <c r="L366" t="str">
        <f>+VLOOKUP(G366,Hoja2!$A:$B,2,FALSE)</f>
        <v>FORMULACION PLAN DE INTERNACIONALIZACION DE CARTAGENA DE INDIAS</v>
      </c>
      <c r="M366" t="str">
        <f t="shared" si="36"/>
        <v>2021130010193 FORMULACION PLAN DE INTERNACIONALIZACION DE CARTAGENA DE INDIAS</v>
      </c>
      <c r="N366" t="str">
        <f>+VLOOKUP(G366,Hoja1!$D:$G,2,FALSE)</f>
        <v>09. PILAR CARTAGENA CONTINGENTE</v>
      </c>
      <c r="O366" t="str">
        <f>+VLOOKUP(G366,Hoja1!$D:$G,3,FALSE)</f>
        <v>9.1 LÍNEA ESTRATÉGICA: DESARROLLO ECONÓMICO Y EMPLEABILIDAD</v>
      </c>
      <c r="P366" t="str">
        <f>+VLOOKUP(G366,Hoja1!$D:$G,4,FALSE)</f>
        <v>9.1.12 PROGRAMA: MAS COOPERACIÓN INTERNACIONAL</v>
      </c>
      <c r="Q366" t="str">
        <f t="shared" si="32"/>
        <v>06</v>
      </c>
      <c r="R366" t="str">
        <f t="shared" si="33"/>
        <v>00</v>
      </c>
      <c r="S366" s="1">
        <v>115000000</v>
      </c>
      <c r="T366" s="1">
        <v>0</v>
      </c>
      <c r="U366" s="1">
        <v>115000000</v>
      </c>
      <c r="V366" s="1">
        <v>115000000</v>
      </c>
      <c r="W366" s="1">
        <v>0</v>
      </c>
      <c r="X366" s="1">
        <v>115000000</v>
      </c>
      <c r="Y366" s="1">
        <v>100</v>
      </c>
      <c r="Z366" s="1">
        <v>115000000</v>
      </c>
      <c r="AA366" s="1">
        <v>100</v>
      </c>
      <c r="AB366" s="1">
        <v>0</v>
      </c>
      <c r="AC366" s="1">
        <v>0</v>
      </c>
    </row>
    <row r="367" spans="1:29" hidden="1" x14ac:dyDescent="0.35">
      <c r="A367">
        <v>2023</v>
      </c>
      <c r="B367">
        <v>100</v>
      </c>
      <c r="C367" t="str">
        <f t="shared" si="34"/>
        <v>12 DEPARTAMENTO ADMINISTRATIVO DE TRANSITO Y TRANSPORTE</v>
      </c>
      <c r="D367" t="str">
        <f>"12"</f>
        <v>12</v>
      </c>
      <c r="E367" t="s">
        <v>644</v>
      </c>
      <c r="F367" t="s">
        <v>656</v>
      </c>
      <c r="G367" s="2">
        <f t="shared" si="35"/>
        <v>2021130010251</v>
      </c>
      <c r="H367" t="str">
        <f>"168"</f>
        <v>168</v>
      </c>
      <c r="I367" t="s">
        <v>661</v>
      </c>
      <c r="J367" t="s">
        <v>26</v>
      </c>
      <c r="K367" t="s">
        <v>27</v>
      </c>
      <c r="L367" t="str">
        <f>+VLOOKUP(G367,Hoja2!$A:$B,2,FALSE)</f>
        <v>FORMULACION Y ADOPCION DEL PLAN LOCAL DE SEGURIDAD VIAL EN EL DISTRITO DE  CARTAGENA DE INDIAS</v>
      </c>
      <c r="M367" t="str">
        <f t="shared" si="36"/>
        <v>2021130010251 FORMULACION Y ADOPCION DEL PLAN LOCAL DE SEGURIDAD VIAL EN EL DISTRITO DE  CARTAGENA DE INDIAS</v>
      </c>
      <c r="N367" t="str">
        <f>+VLOOKUP(G367,Hoja1!$D:$G,2,FALSE)</f>
        <v>07. PILAR CARTAGENA RESILIENTE</v>
      </c>
      <c r="O367" t="str">
        <f>+VLOOKUP(G367,Hoja1!$D:$G,3,FALSE)</f>
        <v>7.2 LÍNEA ESTRATÉGICA ESPACIO PÚBLICO, MOVILIDAD Y TRANSPORTE RESILIENTE</v>
      </c>
      <c r="P367" t="str">
        <f>+VLOOKUP(G367,Hoja1!$D:$G,4,FALSE)</f>
        <v>7.2.6 REDUCCIÓN DE LA SINIESTRALIDAD VIAL</v>
      </c>
      <c r="Q367" t="str">
        <f t="shared" si="32"/>
        <v>06</v>
      </c>
      <c r="R367" t="str">
        <f t="shared" si="33"/>
        <v>00</v>
      </c>
      <c r="S367" s="1">
        <v>108581000</v>
      </c>
      <c r="T367" s="1">
        <v>0</v>
      </c>
      <c r="U367" s="1">
        <v>108581000</v>
      </c>
      <c r="V367" s="1">
        <v>97420000</v>
      </c>
      <c r="W367" s="1">
        <v>11161000</v>
      </c>
      <c r="X367" s="1">
        <v>97420000</v>
      </c>
      <c r="Y367" s="1">
        <v>89.72</v>
      </c>
      <c r="Z367" s="1">
        <v>97420000</v>
      </c>
      <c r="AA367" s="1">
        <v>89.72</v>
      </c>
      <c r="AB367" s="1">
        <v>11161000</v>
      </c>
      <c r="AC367" s="1">
        <v>97420000</v>
      </c>
    </row>
    <row r="368" spans="1:29" hidden="1" x14ac:dyDescent="0.35">
      <c r="A368">
        <v>2023</v>
      </c>
      <c r="B368">
        <v>100</v>
      </c>
      <c r="C368" t="str">
        <f t="shared" si="34"/>
        <v>8 SECRETARIA DE PARTICIPACION Y DESARROLLO SOCIAL</v>
      </c>
      <c r="D368" t="str">
        <f>"08"</f>
        <v>08</v>
      </c>
      <c r="E368" t="s">
        <v>420</v>
      </c>
      <c r="F368" t="s">
        <v>421</v>
      </c>
      <c r="G368" s="2">
        <f t="shared" si="35"/>
        <v>2021130010186</v>
      </c>
      <c r="H368" t="str">
        <f t="shared" ref="H368:H380" si="37">"001"</f>
        <v>001</v>
      </c>
      <c r="I368" t="s">
        <v>49</v>
      </c>
      <c r="J368" t="s">
        <v>26</v>
      </c>
      <c r="K368" t="s">
        <v>27</v>
      </c>
      <c r="L368" t="str">
        <f>+VLOOKUP(G368,Hoja2!$A:$B,2,FALSE)</f>
        <v>ASISTENCIA CARTAGENA EMPRENDEDORA PARA PEQUE?OS PRODUCTORES RURALES CARTAGENA DE INDIAS</v>
      </c>
      <c r="M368" t="str">
        <f t="shared" si="36"/>
        <v>2021130010186 ASISTENCIA CARTAGENA EMPRENDEDORA PARA PEQUE?OS PRODUCTORES RURALES CARTAGENA DE INDIAS</v>
      </c>
      <c r="N368" t="str">
        <f>+VLOOKUP(G368,Hoja1!$D:$G,2,FALSE)</f>
        <v>09. PILAR CARTAGENA CONTINGENTE</v>
      </c>
      <c r="O368" t="str">
        <f>+VLOOKUP(G368,Hoja1!$D:$G,3,FALSE)</f>
        <v>9.1 LÍNEA ESTRATÉGICA: DESARROLLO ECONÓMICO Y EMPLEABILIDAD</v>
      </c>
      <c r="P368" t="str">
        <f>+VLOOKUP(G368,Hoja1!$D:$G,4,FALSE)</f>
        <v>9.1.10 PROGRAMA: CARTAGENA EMPRENDEDORA PARA PEQUEÑOS PRODUCTORES RURALES</v>
      </c>
      <c r="Q368" t="str">
        <f t="shared" si="32"/>
        <v>06</v>
      </c>
      <c r="R368" t="str">
        <f t="shared" si="33"/>
        <v>00</v>
      </c>
      <c r="S368" s="1">
        <v>104186500</v>
      </c>
      <c r="T368" s="1">
        <v>0</v>
      </c>
      <c r="U368" s="1">
        <v>104186500</v>
      </c>
      <c r="V368" s="1">
        <v>104186500</v>
      </c>
      <c r="W368" s="1">
        <v>0</v>
      </c>
      <c r="X368" s="1">
        <v>100886500</v>
      </c>
      <c r="Y368" s="1">
        <v>96.83</v>
      </c>
      <c r="Z368" s="1">
        <v>100886500</v>
      </c>
      <c r="AA368" s="1">
        <v>96.83</v>
      </c>
      <c r="AB368" s="1">
        <v>3300000</v>
      </c>
      <c r="AC368" s="1">
        <v>63036500</v>
      </c>
    </row>
    <row r="369" spans="1:29" hidden="1" x14ac:dyDescent="0.35">
      <c r="A369">
        <v>2023</v>
      </c>
      <c r="B369">
        <v>100</v>
      </c>
      <c r="C369" t="str">
        <f t="shared" si="34"/>
        <v>1 DESPACHO DEL ALCALDE</v>
      </c>
      <c r="D369" t="str">
        <f>"01"</f>
        <v>01</v>
      </c>
      <c r="E369" t="s">
        <v>23</v>
      </c>
      <c r="F369" t="s">
        <v>55</v>
      </c>
      <c r="G369" s="2">
        <f t="shared" si="35"/>
        <v>2021130010266</v>
      </c>
      <c r="H369" t="str">
        <f t="shared" si="37"/>
        <v>001</v>
      </c>
      <c r="I369" t="s">
        <v>49</v>
      </c>
      <c r="J369" t="s">
        <v>26</v>
      </c>
      <c r="K369" t="s">
        <v>27</v>
      </c>
      <c r="L369" t="str">
        <f>+VLOOKUP(G369,Hoja2!$A:$B,2,FALSE)</f>
        <v>GENERACION  DEL ESPACIO PUBLICO  CARTAGENA DE INDIAS</v>
      </c>
      <c r="M369" t="str">
        <f t="shared" si="36"/>
        <v>2021130010266 GENERACION  DEL ESPACIO PUBLICO  CARTAGENA DE INDIAS</v>
      </c>
      <c r="N369" t="str">
        <f>+VLOOKUP(G369,Hoja1!$D:$G,2,FALSE)</f>
        <v>07. PILAR CARTAGENA RESILIENTE</v>
      </c>
      <c r="O369" t="str">
        <f>+VLOOKUP(G369,Hoja1!$D:$G,3,FALSE)</f>
        <v>7.2 LÍNEA ESTRATÉGICA ESPACIO PÚBLICO, MOVILIDAD Y TRANSPORTE RESILIENTE</v>
      </c>
      <c r="P369" t="str">
        <f>+VLOOKUP(G369,Hoja1!$D:$G,4,FALSE)</f>
        <v xml:space="preserve">7.2.3 GENERACIÓN DEL ESPACIO PÚBLICO  </v>
      </c>
      <c r="Q369" t="str">
        <f t="shared" si="32"/>
        <v>06</v>
      </c>
      <c r="R369" t="str">
        <f t="shared" si="33"/>
        <v>00</v>
      </c>
      <c r="S369" s="1">
        <v>100000000</v>
      </c>
      <c r="T369" s="1">
        <v>2664653426</v>
      </c>
      <c r="U369" s="1">
        <v>2764653426</v>
      </c>
      <c r="V369" s="1">
        <v>2546400000</v>
      </c>
      <c r="W369" s="1">
        <v>218253426</v>
      </c>
      <c r="X369" s="1">
        <v>2543680000</v>
      </c>
      <c r="Y369" s="1">
        <v>92.01</v>
      </c>
      <c r="Z369" s="1">
        <v>2543680000</v>
      </c>
      <c r="AA369" s="1">
        <v>92.01</v>
      </c>
      <c r="AB369" s="1">
        <v>220973426</v>
      </c>
      <c r="AC369" s="1">
        <v>2543680000</v>
      </c>
    </row>
    <row r="370" spans="1:29" hidden="1" x14ac:dyDescent="0.35">
      <c r="A370">
        <v>2023</v>
      </c>
      <c r="B370">
        <v>100</v>
      </c>
      <c r="C370" t="str">
        <f t="shared" si="34"/>
        <v>4 LOCALIDAD TURISTICA Y DE LA VIRGEN</v>
      </c>
      <c r="D370" t="str">
        <f>"04"</f>
        <v>04</v>
      </c>
      <c r="E370" t="s">
        <v>200</v>
      </c>
      <c r="F370" t="s">
        <v>205</v>
      </c>
      <c r="G370" s="2">
        <f t="shared" si="35"/>
        <v>2021130010098</v>
      </c>
      <c r="H370" t="str">
        <f t="shared" si="37"/>
        <v>001</v>
      </c>
      <c r="I370" t="s">
        <v>49</v>
      </c>
      <c r="J370" t="s">
        <v>26</v>
      </c>
      <c r="K370" t="s">
        <v>27</v>
      </c>
      <c r="L370" t="str">
        <f>+VLOOKUP(G370,Hoja2!$A:$B,2,FALSE)</f>
        <v>FORTALECIMIENTO DEL MANEJO Y PREVENCION DE DESASTRES DE LA LOCALIDAD DE LA VIRGEN Y TURISTICA CARTAGENA DE INDIAS</v>
      </c>
      <c r="M370" t="str">
        <f t="shared" si="36"/>
        <v>2021130010098 FORTALECIMIENTO DEL MANEJO Y PREVENCION DE DESASTRES DE LA LOCALIDAD DE LA VIRGEN Y TURISTICA CARTAGENA DE INDIAS</v>
      </c>
      <c r="N370" t="str">
        <f>+VLOOKUP(G370,Hoja1!$D:$G,2,FALSE)</f>
        <v>10. PILAR: CARTAGENA TRANSPARENTE</v>
      </c>
      <c r="O370" t="str">
        <f>+VLOOKUP(G370,Hoja1!$D:$G,3,FALSE)</f>
        <v>10.7 LÍNEA ESTRATÉGICA: PARTICIPACIÓN Y DESCENTRALIZACIÓN</v>
      </c>
      <c r="P370" t="str">
        <f>+VLOOKUP(G370,Hoja1!$D:$G,4,FALSE)</f>
        <v xml:space="preserve">10.7.2 PROGRAMA: MODERNIZACIÓN DEL SISTEMA DISTRITAL DE PLANEACIÓN Y DESCENTRALIZACIÓN  </v>
      </c>
      <c r="Q370" t="str">
        <f t="shared" si="32"/>
        <v>06</v>
      </c>
      <c r="R370" t="str">
        <f t="shared" si="33"/>
        <v>00</v>
      </c>
      <c r="S370" s="1">
        <v>100000000</v>
      </c>
      <c r="T370" s="1">
        <v>0</v>
      </c>
      <c r="U370" s="1">
        <v>100000000</v>
      </c>
      <c r="V370" s="1">
        <v>100000000</v>
      </c>
      <c r="W370" s="1">
        <v>0</v>
      </c>
      <c r="X370" s="1">
        <v>100000000</v>
      </c>
      <c r="Y370" s="1">
        <v>100</v>
      </c>
      <c r="Z370" s="1">
        <v>100000000</v>
      </c>
      <c r="AA370" s="1">
        <v>100</v>
      </c>
      <c r="AB370" s="1">
        <v>0</v>
      </c>
      <c r="AC370" s="1">
        <v>100000000</v>
      </c>
    </row>
    <row r="371" spans="1:29" hidden="1" x14ac:dyDescent="0.35">
      <c r="A371">
        <v>2023</v>
      </c>
      <c r="B371">
        <v>100</v>
      </c>
      <c r="C371" t="str">
        <f t="shared" si="34"/>
        <v>4 LOCALIDAD TURISTICA Y DE LA VIRGEN</v>
      </c>
      <c r="D371" t="str">
        <f>"04"</f>
        <v>04</v>
      </c>
      <c r="E371" t="s">
        <v>200</v>
      </c>
      <c r="F371" t="s">
        <v>209</v>
      </c>
      <c r="G371" s="2">
        <f t="shared" si="35"/>
        <v>2021130010107</v>
      </c>
      <c r="H371" t="str">
        <f t="shared" si="37"/>
        <v>001</v>
      </c>
      <c r="I371" t="s">
        <v>49</v>
      </c>
      <c r="J371" t="s">
        <v>26</v>
      </c>
      <c r="K371" t="s">
        <v>27</v>
      </c>
      <c r="L371" t="str">
        <f>+VLOOKUP(G371,Hoja2!$A:$B,2,FALSE)</f>
        <v>FORTALECIMIENTO DE LA PARTICIPACION DE ARTISTAS Y GESTORES CULTURALES EN LOS FESTEJOS Y FIESTAS DE LA LOCALIDAD DE LA VIRGEN Y TURISTICA CARTAGENA DE INDIAS</v>
      </c>
      <c r="M371" t="str">
        <f t="shared" si="36"/>
        <v>2021130010107 FORTALECIMIENTO DE LA PARTICIPACION DE ARTISTAS Y GESTORES CULTURALES EN LOS FESTEJOS Y FIESTAS DE LA LOCALIDAD DE LA VIRGEN Y TURISTICA CARTAGENA DE INDIAS</v>
      </c>
      <c r="N371" t="str">
        <f>+VLOOKUP(G371,Hoja1!$D:$G,2,FALSE)</f>
        <v>10. PILAR: CARTAGENA TRANSPARENTE</v>
      </c>
      <c r="O371" t="str">
        <f>+VLOOKUP(G371,Hoja1!$D:$G,3,FALSE)</f>
        <v>10.7 LÍNEA ESTRATÉGICA: PARTICIPACIÓN Y DESCENTRALIZACIÓN</v>
      </c>
      <c r="P371" t="str">
        <f>+VLOOKUP(G371,Hoja1!$D:$G,4,FALSE)</f>
        <v xml:space="preserve">10.7.2 PROGRAMA: MODERNIZACIÓN DEL SISTEMA DISTRITAL DE PLANEACIÓN Y DESCENTRALIZACIÓN  </v>
      </c>
      <c r="Q371" t="str">
        <f t="shared" si="32"/>
        <v>06</v>
      </c>
      <c r="R371" t="str">
        <f t="shared" si="33"/>
        <v>00</v>
      </c>
      <c r="S371" s="1">
        <v>100000000</v>
      </c>
      <c r="T371" s="1">
        <v>0</v>
      </c>
      <c r="U371" s="1">
        <v>100000000</v>
      </c>
      <c r="V371" s="1">
        <v>100000000</v>
      </c>
      <c r="W371" s="1">
        <v>0</v>
      </c>
      <c r="X371" s="1">
        <v>100000000</v>
      </c>
      <c r="Y371" s="1">
        <v>100</v>
      </c>
      <c r="Z371" s="1">
        <v>100000000</v>
      </c>
      <c r="AA371" s="1">
        <v>100</v>
      </c>
      <c r="AB371" s="1">
        <v>0</v>
      </c>
      <c r="AC371" s="1">
        <v>100000000</v>
      </c>
    </row>
    <row r="372" spans="1:29" hidden="1" x14ac:dyDescent="0.35">
      <c r="A372">
        <v>2023</v>
      </c>
      <c r="B372">
        <v>100</v>
      </c>
      <c r="C372" t="str">
        <f t="shared" si="34"/>
        <v>4 LOCALIDAD TURISTICA Y DE LA VIRGEN</v>
      </c>
      <c r="D372" t="str">
        <f>"04"</f>
        <v>04</v>
      </c>
      <c r="E372" t="s">
        <v>200</v>
      </c>
      <c r="F372" t="s">
        <v>225</v>
      </c>
      <c r="G372" s="2">
        <f t="shared" si="35"/>
        <v>2021130010126</v>
      </c>
      <c r="H372" t="str">
        <f t="shared" si="37"/>
        <v>001</v>
      </c>
      <c r="I372" t="s">
        <v>49</v>
      </c>
      <c r="J372" t="s">
        <v>26</v>
      </c>
      <c r="K372" t="s">
        <v>27</v>
      </c>
      <c r="L372" t="str">
        <f>+VLOOKUP(G372,Hoja2!$A:$B,2,FALSE)</f>
        <v>FORTALECIMIENTO TECNICO Y LOGISTICO DE LAS ORGANIZACIONES COMUNALES DE LA LOCALIDAD DE LA VIRGEN Y TURISTICA, CARTAGENA DE INDIAS</v>
      </c>
      <c r="M372" t="str">
        <f t="shared" si="36"/>
        <v>2021130010126 FORTALECIMIENTO TECNICO Y LOGISTICO DE LAS ORGANIZACIONES COMUNALES DE LA LOCALIDAD DE LA VIRGEN Y TURISTICA, CARTAGENA DE INDIAS</v>
      </c>
      <c r="N372" t="str">
        <f>+VLOOKUP(G372,Hoja1!$D:$G,2,FALSE)</f>
        <v>10. PILAR: CARTAGENA TRANSPARENTE</v>
      </c>
      <c r="O372" t="str">
        <f>+VLOOKUP(G372,Hoja1!$D:$G,3,FALSE)</f>
        <v>10.7 LÍNEA ESTRATÉGICA: PARTICIPACIÓN Y DESCENTRALIZACIÓN</v>
      </c>
      <c r="P372" t="str">
        <f>+VLOOKUP(G372,Hoja1!$D:$G,4,FALSE)</f>
        <v xml:space="preserve">10.7.2 PROGRAMA: MODERNIZACIÓN DEL SISTEMA DISTRITAL DE PLANEACIÓN Y DESCENTRALIZACIÓN  </v>
      </c>
      <c r="Q372" t="str">
        <f t="shared" si="32"/>
        <v>06</v>
      </c>
      <c r="R372" t="str">
        <f t="shared" si="33"/>
        <v>00</v>
      </c>
      <c r="S372" s="1">
        <v>100000000</v>
      </c>
      <c r="T372" s="1">
        <v>0</v>
      </c>
      <c r="U372" s="1">
        <v>100000000</v>
      </c>
      <c r="V372" s="1">
        <v>100000000</v>
      </c>
      <c r="W372" s="1">
        <v>0</v>
      </c>
      <c r="X372" s="1">
        <v>100000000</v>
      </c>
      <c r="Y372" s="1">
        <v>100</v>
      </c>
      <c r="Z372" s="1">
        <v>100000000</v>
      </c>
      <c r="AA372" s="1">
        <v>100</v>
      </c>
      <c r="AB372" s="1">
        <v>0</v>
      </c>
      <c r="AC372" s="1">
        <v>100000000</v>
      </c>
    </row>
    <row r="373" spans="1:29" hidden="1" x14ac:dyDescent="0.35">
      <c r="A373">
        <v>2023</v>
      </c>
      <c r="B373">
        <v>100</v>
      </c>
      <c r="C373" t="str">
        <f t="shared" si="34"/>
        <v>4 LOCALIDAD TURISTICA Y DE LA VIRGEN</v>
      </c>
      <c r="D373" t="str">
        <f>"04"</f>
        <v>04</v>
      </c>
      <c r="E373" t="s">
        <v>200</v>
      </c>
      <c r="F373" t="s">
        <v>229</v>
      </c>
      <c r="G373" s="2">
        <f t="shared" si="35"/>
        <v>2021130010127</v>
      </c>
      <c r="H373" t="str">
        <f t="shared" si="37"/>
        <v>001</v>
      </c>
      <c r="I373" t="s">
        <v>49</v>
      </c>
      <c r="J373" t="s">
        <v>26</v>
      </c>
      <c r="K373" t="s">
        <v>27</v>
      </c>
      <c r="L373" t="str">
        <f>+VLOOKUP(G373,Hoja2!$A:$B,2,FALSE)</f>
        <v>FORTALECIMIENTO TECNICO Y LOGISTICO DEL CONSEJO LOCAL DE PLANEACION DE LA LOCALIDAD DE LA VIRGEN Y TURISTICA ? CARTAGENA DE INDIAS</v>
      </c>
      <c r="M373" t="str">
        <f t="shared" si="36"/>
        <v>2021130010127 FORTALECIMIENTO TECNICO Y LOGISTICO DEL CONSEJO LOCAL DE PLANEACION DE LA LOCALIDAD DE LA VIRGEN Y TURISTICA ? CARTAGENA DE INDIAS</v>
      </c>
      <c r="N373" t="str">
        <f>+VLOOKUP(G373,Hoja1!$D:$G,2,FALSE)</f>
        <v>10. PILAR: CARTAGENA TRANSPARENTE</v>
      </c>
      <c r="O373" t="str">
        <f>+VLOOKUP(G373,Hoja1!$D:$G,3,FALSE)</f>
        <v>10.7 LÍNEA ESTRATÉGICA: PARTICIPACIÓN Y DESCENTRALIZACIÓN</v>
      </c>
      <c r="P373" t="str">
        <f>+VLOOKUP(G373,Hoja1!$D:$G,4,FALSE)</f>
        <v xml:space="preserve">10.7.2 PROGRAMA: MODERNIZACIÓN DEL SISTEMA DISTRITAL DE PLANEACIÓN Y DESCENTRALIZACIÓN  </v>
      </c>
      <c r="Q373" t="str">
        <f t="shared" si="32"/>
        <v>06</v>
      </c>
      <c r="R373" t="str">
        <f t="shared" si="33"/>
        <v>00</v>
      </c>
      <c r="S373" s="1">
        <v>100000000</v>
      </c>
      <c r="T373" s="1">
        <v>0</v>
      </c>
      <c r="U373" s="1">
        <v>100000000</v>
      </c>
      <c r="V373" s="1">
        <v>100000000</v>
      </c>
      <c r="W373" s="1">
        <v>0</v>
      </c>
      <c r="X373" s="1">
        <v>0</v>
      </c>
      <c r="Y373" s="1">
        <v>0</v>
      </c>
      <c r="Z373" s="1">
        <v>0</v>
      </c>
      <c r="AA373" s="1">
        <v>0</v>
      </c>
      <c r="AB373" s="1">
        <v>100000000</v>
      </c>
      <c r="AC373" s="1">
        <v>0</v>
      </c>
    </row>
    <row r="374" spans="1:29" hidden="1" x14ac:dyDescent="0.35">
      <c r="A374">
        <v>2023</v>
      </c>
      <c r="B374">
        <v>100</v>
      </c>
      <c r="C374" t="str">
        <f t="shared" si="34"/>
        <v>4 LOCALIDAD TURISTICA Y DE LA VIRGEN</v>
      </c>
      <c r="D374" t="str">
        <f>"04"</f>
        <v>04</v>
      </c>
      <c r="E374" t="s">
        <v>200</v>
      </c>
      <c r="F374" t="s">
        <v>233</v>
      </c>
      <c r="G374" s="2">
        <f t="shared" si="35"/>
        <v>2021130010060</v>
      </c>
      <c r="H374" t="str">
        <f t="shared" si="37"/>
        <v>001</v>
      </c>
      <c r="I374" t="s">
        <v>49</v>
      </c>
      <c r="J374" t="s">
        <v>26</v>
      </c>
      <c r="K374" t="s">
        <v>27</v>
      </c>
      <c r="L374" t="str">
        <f>+VLOOKUP(G374,Hoja2!$A:$B,2,FALSE)</f>
        <v>ASISTENCIA INTEGRAL A LA FAUNA DOMESTICA EN CONDICION DE CALLE DE LA LOCALIDAD DE LA VIRGEN Y TURISTICA CARTAGENA DE INDIAS</v>
      </c>
      <c r="M374" t="str">
        <f t="shared" si="36"/>
        <v>2021130010060 ASISTENCIA INTEGRAL A LA FAUNA DOMESTICA EN CONDICION DE CALLE DE LA LOCALIDAD DE LA VIRGEN Y TURISTICA CARTAGENA DE INDIAS</v>
      </c>
      <c r="N374" t="str">
        <f>+VLOOKUP(G374,Hoja1!$D:$G,2,FALSE)</f>
        <v>10. PILAR: CARTAGENA TRANSPARENTE</v>
      </c>
      <c r="O374" t="str">
        <f>+VLOOKUP(G374,Hoja1!$D:$G,3,FALSE)</f>
        <v>10.7 LÍNEA ESTRATÉGICA: PARTICIPACIÓN Y DESCENTRALIZACIÓN</v>
      </c>
      <c r="P374" t="str">
        <f>+VLOOKUP(G374,Hoja1!$D:$G,4,FALSE)</f>
        <v xml:space="preserve">10.7.2 PROGRAMA: MODERNIZACIÓN DEL SISTEMA DISTRITAL DE PLANEACIÓN Y DESCENTRALIZACIÓN  </v>
      </c>
      <c r="Q374" t="str">
        <f t="shared" si="32"/>
        <v>06</v>
      </c>
      <c r="R374" t="str">
        <f t="shared" si="33"/>
        <v>00</v>
      </c>
      <c r="S374" s="1">
        <v>100000000</v>
      </c>
      <c r="T374" s="1">
        <v>0</v>
      </c>
      <c r="U374" s="1">
        <v>100000000</v>
      </c>
      <c r="V374" s="1">
        <v>100000000</v>
      </c>
      <c r="W374" s="1">
        <v>0</v>
      </c>
      <c r="X374" s="1">
        <v>99996990</v>
      </c>
      <c r="Y374" s="1">
        <v>100</v>
      </c>
      <c r="Z374" s="1">
        <v>99996990</v>
      </c>
      <c r="AA374" s="1">
        <v>100</v>
      </c>
      <c r="AB374" s="1">
        <v>3010</v>
      </c>
      <c r="AC374" s="1">
        <v>99996990</v>
      </c>
    </row>
    <row r="375" spans="1:29" x14ac:dyDescent="0.35">
      <c r="A375">
        <v>2023</v>
      </c>
      <c r="B375">
        <v>100</v>
      </c>
      <c r="C375" t="str">
        <f t="shared" si="34"/>
        <v>7 SECRETARIA DE EDUCACION</v>
      </c>
      <c r="D375" t="str">
        <f>"07"</f>
        <v>07</v>
      </c>
      <c r="E375" t="s">
        <v>347</v>
      </c>
      <c r="F375" t="s">
        <v>356</v>
      </c>
      <c r="G375" s="2">
        <f t="shared" si="35"/>
        <v>2020130010117</v>
      </c>
      <c r="H375" t="str">
        <f t="shared" si="37"/>
        <v>001</v>
      </c>
      <c r="I375" t="s">
        <v>49</v>
      </c>
      <c r="J375" t="s">
        <v>26</v>
      </c>
      <c r="K375" t="s">
        <v>27</v>
      </c>
      <c r="L375" t="str">
        <f>+VLOOKUP(G375,Hoja2!$A:$B,2,FALSE)</f>
        <v>IMPLEMENTACION DE LA ESTRATEGIA UNICOS E INAGOTABLES PARA LA ATENCION A POBLACION DIVERSA: UNA ESCUELA DE Y PARA TODAS Y TODOS, EN  CARTAGENA DE INDIAS</v>
      </c>
      <c r="M375" t="str">
        <f t="shared" si="36"/>
        <v>2020130010117 IMPLEMENTACION DE LA ESTRATEGIA UNICOS E INAGOTABLES PARA LA ATENCION A POBLACION DIVERSA: UNA ESCUELA DE Y PARA TODAS Y TODOS, EN  CARTAGENA DE INDIAS</v>
      </c>
      <c r="N375" t="str">
        <f>+VLOOKUP(G375,Hoja1!$D:$G,2,FALSE)</f>
        <v>08. PILAR CARTAGENA INCLUYENTE</v>
      </c>
      <c r="O375" t="str">
        <f>+VLOOKUP(G375,Hoja1!$D:$G,3,FALSE)</f>
        <v>8.2 LÍNEA ESTRATEGICA DE EDUCACION: CULTURA DE LA FORMACION "CON LA EDUCACION PARA TODOS Y TODAS SALVAMOS JUNTOS A CARTAGENA"</v>
      </c>
      <c r="P375" t="str">
        <f>+VLOOKUP(G375,Hoja1!$D:$G,4,FALSE)</f>
        <v>8.2.1 PROGRAMA: ACOGIDA “ATENCIÓN A POBLACIONES Y ESTRATEGIAS DE ACCESO Y PERMANENCIA”</v>
      </c>
      <c r="Q375" t="str">
        <f t="shared" si="32"/>
        <v>06</v>
      </c>
      <c r="R375" t="str">
        <f t="shared" si="33"/>
        <v>00</v>
      </c>
      <c r="S375" s="1">
        <v>100000000</v>
      </c>
      <c r="T375" s="1">
        <v>0</v>
      </c>
      <c r="U375" s="1">
        <v>100000000</v>
      </c>
      <c r="V375" s="1">
        <v>100000000</v>
      </c>
      <c r="W375" s="1">
        <v>0</v>
      </c>
      <c r="X375" s="1">
        <v>98583040</v>
      </c>
      <c r="Y375" s="1">
        <v>98.58</v>
      </c>
      <c r="Z375" s="1">
        <v>79794670</v>
      </c>
      <c r="AA375" s="1">
        <v>79.790000000000006</v>
      </c>
      <c r="AB375" s="1">
        <v>1416960</v>
      </c>
      <c r="AC375" s="1">
        <v>76036996</v>
      </c>
    </row>
    <row r="376" spans="1:29" x14ac:dyDescent="0.35">
      <c r="A376">
        <v>2023</v>
      </c>
      <c r="B376">
        <v>100</v>
      </c>
      <c r="C376" t="str">
        <f t="shared" si="34"/>
        <v>7 SECRETARIA DE EDUCACION</v>
      </c>
      <c r="D376" t="str">
        <f>"07"</f>
        <v>07</v>
      </c>
      <c r="E376" t="s">
        <v>347</v>
      </c>
      <c r="F376" t="s">
        <v>390</v>
      </c>
      <c r="G376" s="2">
        <f t="shared" si="35"/>
        <v>2021130010039</v>
      </c>
      <c r="H376" t="str">
        <f t="shared" si="37"/>
        <v>001</v>
      </c>
      <c r="I376" t="s">
        <v>49</v>
      </c>
      <c r="J376" t="s">
        <v>26</v>
      </c>
      <c r="K376" t="s">
        <v>27</v>
      </c>
      <c r="L376" t="str">
        <f>+VLOOKUP(G376,Hoja2!$A:$B,2,FALSE)</f>
        <v>FORMULACION POLITICA PUBLICA DISTRITAL SECTOR EDUCATIVO EG+  CARTAGENA DE INDIAS</v>
      </c>
      <c r="M376" t="str">
        <f t="shared" si="36"/>
        <v>2021130010039 FORMULACION POLITICA PUBLICA DISTRITAL SECTOR EDUCATIVO EG+  CARTAGENA DE INDIAS</v>
      </c>
      <c r="N376" t="str">
        <f>+VLOOKUP(G376,Hoja1!$D:$G,2,FALSE)</f>
        <v>08. PILAR CARTAGENA INCLUYENTE</v>
      </c>
      <c r="O376" t="str">
        <f>+VLOOKUP(G376,Hoja1!$D:$G,3,FALSE)</f>
        <v>8.2 LÍNEA ESTRATEGICA DE EDUCACION: CULTURA DE LA FORMACION "CON LA EDUCACION PARA TODOS Y TODAS SALVAMOS JUNTOS A CARTAGENA"</v>
      </c>
      <c r="P376" t="str">
        <f>+VLOOKUP(G376,Hoja1!$D:$G,4,FALSE)</f>
        <v>8.2.8 PROGRAMA: MOVILIZACIÓN  “POR UNA GESTIÓN EDUCATIVA TRANSPARENTE, PARTICIPATIVA Y EFICIENTE”</v>
      </c>
      <c r="Q376" t="str">
        <f t="shared" si="32"/>
        <v>06</v>
      </c>
      <c r="R376" t="str">
        <f t="shared" si="33"/>
        <v>00</v>
      </c>
      <c r="S376" s="1">
        <v>100000000</v>
      </c>
      <c r="T376" s="1">
        <v>-1714000</v>
      </c>
      <c r="U376" s="1">
        <v>98286000</v>
      </c>
      <c r="V376" s="1">
        <v>98286000</v>
      </c>
      <c r="W376" s="1">
        <v>0</v>
      </c>
      <c r="X376" s="1">
        <v>98286000</v>
      </c>
      <c r="Y376" s="1">
        <v>100</v>
      </c>
      <c r="Z376" s="1">
        <v>98286000</v>
      </c>
      <c r="AA376" s="1">
        <v>100</v>
      </c>
      <c r="AB376" s="1">
        <v>0</v>
      </c>
      <c r="AC376" s="1">
        <v>98286000</v>
      </c>
    </row>
    <row r="377" spans="1:29" hidden="1" x14ac:dyDescent="0.35">
      <c r="A377">
        <v>2023</v>
      </c>
      <c r="B377">
        <v>100</v>
      </c>
      <c r="C377" t="str">
        <f t="shared" si="34"/>
        <v>8 SECRETARIA DE PARTICIPACION Y DESARROLLO SOCIAL</v>
      </c>
      <c r="D377" t="str">
        <f>"08"</f>
        <v>08</v>
      </c>
      <c r="E377" t="s">
        <v>420</v>
      </c>
      <c r="F377" t="s">
        <v>423</v>
      </c>
      <c r="G377" s="2">
        <f t="shared" si="35"/>
        <v>2021130010187</v>
      </c>
      <c r="H377" t="str">
        <f t="shared" si="37"/>
        <v>001</v>
      </c>
      <c r="I377" t="s">
        <v>49</v>
      </c>
      <c r="J377" t="s">
        <v>26</v>
      </c>
      <c r="K377" t="s">
        <v>27</v>
      </c>
      <c r="L377" t="str">
        <f>+VLOOKUP(G377,Hoja2!$A:$B,2,FALSE)</f>
        <v xml:space="preserve">FORTALECIMIENTO DOTACION Y CAPACITACION A ORGANIZADORES DE PESCADORES PERTENECIENTES A GRUPOS ETNICOS AFRO CARTAGENA DE INDIAS </v>
      </c>
      <c r="M377" t="str">
        <f t="shared" si="36"/>
        <v xml:space="preserve">2021130010187 FORTALECIMIENTO DOTACION Y CAPACITACION A ORGANIZADORES DE PESCADORES PERTENECIENTES A GRUPOS ETNICOS AFRO CARTAGENA DE INDIAS </v>
      </c>
      <c r="N377" t="str">
        <f>+VLOOKUP(G377,Hoja1!$D:$G,2,FALSE)</f>
        <v>11. EJE TRANSVERSAL: CARTAGENA CON ATENCION Y GARANTIA DE DERECHOS A POBLACION DIFERENCIAL.</v>
      </c>
      <c r="O377" t="str">
        <f>+VLOOKUP(G377,Hoja1!$D:$G,3,FALSE)</f>
        <v>11.1 LÍNEA ESTRATÉGICA PARA LA EQUIDAD E INCLUSIÓN DE LOS NEGROS, AFROS, PALENQUEROS E INDÍGENA.</v>
      </c>
      <c r="P377" t="str">
        <f>+VLOOKUP(G377,Hoja1!$D:$G,4,FALSE)</f>
        <v>11.1.2 FORTALECIMIENTO E INCLUSIÓN PRODUCTIVA PARA POBLACIÓN NEGRA, AFROCOLOMBIANA, RAIZAL Y PALENQUERA EN EL DISTRITO DE CARTAGENA</v>
      </c>
      <c r="Q377" t="str">
        <f t="shared" si="32"/>
        <v>06</v>
      </c>
      <c r="R377" t="str">
        <f t="shared" si="33"/>
        <v>00</v>
      </c>
      <c r="S377" s="1">
        <v>100000000</v>
      </c>
      <c r="T377" s="1">
        <v>0</v>
      </c>
      <c r="U377" s="1">
        <v>100000000</v>
      </c>
      <c r="V377" s="1">
        <v>97795219</v>
      </c>
      <c r="W377" s="1">
        <v>2204781</v>
      </c>
      <c r="X377" s="1">
        <v>97791800</v>
      </c>
      <c r="Y377" s="1">
        <v>97.79</v>
      </c>
      <c r="Z377" s="1">
        <v>97791800</v>
      </c>
      <c r="AA377" s="1">
        <v>97.79</v>
      </c>
      <c r="AB377" s="1">
        <v>2208200</v>
      </c>
      <c r="AC377" s="1">
        <v>97791800</v>
      </c>
    </row>
    <row r="378" spans="1:29" hidden="1" x14ac:dyDescent="0.35">
      <c r="A378">
        <v>2023</v>
      </c>
      <c r="B378">
        <v>100</v>
      </c>
      <c r="C378" t="str">
        <f t="shared" si="34"/>
        <v>8 SECRETARIA DE PARTICIPACION Y DESARROLLO SOCIAL</v>
      </c>
      <c r="D378" t="str">
        <f>"08"</f>
        <v>08</v>
      </c>
      <c r="E378" t="s">
        <v>420</v>
      </c>
      <c r="F378" t="s">
        <v>425</v>
      </c>
      <c r="G378" s="2">
        <f t="shared" si="35"/>
        <v>2021130010237</v>
      </c>
      <c r="H378" t="str">
        <f t="shared" si="37"/>
        <v>001</v>
      </c>
      <c r="I378" t="s">
        <v>49</v>
      </c>
      <c r="J378" t="s">
        <v>26</v>
      </c>
      <c r="K378" t="s">
        <v>27</v>
      </c>
      <c r="L378" t="str">
        <f>+VLOOKUP(G378,Hoja2!$A:$B,2,FALSE)</f>
        <v>ASISTENCIA EMPODERAMIENTO DEL LIDERAZGO DE LAS MUJERES NI?EZ JOVENES FAMILIA Y GENERACION INDIGENA  CARTAGENA DE INDIAS</v>
      </c>
      <c r="M378" t="str">
        <f t="shared" si="36"/>
        <v>2021130010237 ASISTENCIA EMPODERAMIENTO DEL LIDERAZGO DE LAS MUJERES NI?EZ JOVENES FAMILIA Y GENERACION INDIGENA  CARTAGENA DE INDIAS</v>
      </c>
      <c r="N378" t="str">
        <f>+VLOOKUP(G378,Hoja1!$D:$G,2,FALSE)</f>
        <v>11. EJE TRANSVERSAL: CARTAGENA CON ATENCION Y GARANTIA DE DERECHOS A POBLACION DIFERENCIAL.</v>
      </c>
      <c r="O378" t="str">
        <f>+VLOOKUP(G378,Hoja1!$D:$G,3,FALSE)</f>
        <v>11.1 LÍNEA ESTRATÉGICA PARA LA EQUIDAD E INCLUSIÓN DE LOS NEGROS, AFROS, PALENQUEROS E INDÍGENA.</v>
      </c>
      <c r="P378" t="str">
        <f>+VLOOKUP(G378,Hoja1!$D:$G,4,FALSE)</f>
        <v>11.1.11 PROGRAMA: EMPODERAMIENTO DEL LIDERAZGO DE LAS MUJERES, NIÑEZ, JÓVENES, FAMILIA Y GENERACIÓN INDÍGENA</v>
      </c>
      <c r="Q378" t="str">
        <f t="shared" si="32"/>
        <v>06</v>
      </c>
      <c r="R378" t="str">
        <f t="shared" si="33"/>
        <v>00</v>
      </c>
      <c r="S378" s="1">
        <v>100000000</v>
      </c>
      <c r="T378" s="1">
        <v>0</v>
      </c>
      <c r="U378" s="1">
        <v>100000000</v>
      </c>
      <c r="V378" s="1">
        <v>100000000</v>
      </c>
      <c r="W378" s="1">
        <v>0</v>
      </c>
      <c r="X378" s="1">
        <v>99453333</v>
      </c>
      <c r="Y378" s="1">
        <v>99.45</v>
      </c>
      <c r="Z378" s="1">
        <v>99453333</v>
      </c>
      <c r="AA378" s="1">
        <v>99.45</v>
      </c>
      <c r="AB378" s="1">
        <v>546667</v>
      </c>
      <c r="AC378" s="1">
        <v>97553333</v>
      </c>
    </row>
    <row r="379" spans="1:29" hidden="1" x14ac:dyDescent="0.35">
      <c r="A379">
        <v>2023</v>
      </c>
      <c r="B379">
        <v>100</v>
      </c>
      <c r="C379" t="str">
        <f t="shared" si="34"/>
        <v>8 SECRETARIA DE PARTICIPACION Y DESARROLLO SOCIAL</v>
      </c>
      <c r="D379" t="str">
        <f>"08"</f>
        <v>08</v>
      </c>
      <c r="E379" t="s">
        <v>420</v>
      </c>
      <c r="F379" t="s">
        <v>435</v>
      </c>
      <c r="G379" s="2">
        <f t="shared" si="35"/>
        <v>2020130010120</v>
      </c>
      <c r="H379" t="str">
        <f t="shared" si="37"/>
        <v>001</v>
      </c>
      <c r="I379" t="s">
        <v>49</v>
      </c>
      <c r="J379" t="s">
        <v>26</v>
      </c>
      <c r="K379" t="s">
        <v>27</v>
      </c>
      <c r="L379" t="str">
        <f>+VLOOKUP(G379,Hoja2!$A:$B,2,FALSE)</f>
        <v xml:space="preserve">LOS NINOS, LAS NINAS Y ADOLESCENTES DE CARTAGENA PARTICIPAN Y DISFRUTAN SUS DERECHOS </v>
      </c>
      <c r="M379" t="str">
        <f t="shared" si="36"/>
        <v xml:space="preserve">2020130010120 LOS NINOS, LAS NINAS Y ADOLESCENTES DE CARTAGENA PARTICIPAN Y DISFRUTAN SUS DERECHOS </v>
      </c>
      <c r="N379" t="str">
        <f>+VLOOKUP(G379,Hoja1!$D:$G,2,FALSE)</f>
        <v>11. EJE TRANSVERSAL: CARTAGENA CON ATENCION Y GARANTIA DE DERECHOS A POBLACION DIFERENCIAL.</v>
      </c>
      <c r="O379" t="str">
        <f>+VLOOKUP(G379,Hoja1!$D:$G,3,FALSE)</f>
        <v>11.3 LÍNEA ESTRATÉGICA: INCLUSIÓN Y OPORTUNIDAD PARA NIÑOS, NIÑAS Y ADOLESCENTES Y FAMILIAS.</v>
      </c>
      <c r="P379" t="str">
        <f>+VLOOKUP(G379,Hoja1!$D:$G,4,FALSE)</f>
        <v>11.3.3 PROGRAMA: LOS NIÑOS, LAS NIÑAS Y ADOLESCENTES DE CARTAGENA PARTICIPAN Y DISFRUTAN SUS DERECHOS.</v>
      </c>
      <c r="Q379" t="str">
        <f t="shared" si="32"/>
        <v>06</v>
      </c>
      <c r="R379" t="str">
        <f t="shared" si="33"/>
        <v>00</v>
      </c>
      <c r="S379" s="1">
        <v>100000000</v>
      </c>
      <c r="T379" s="1">
        <v>0</v>
      </c>
      <c r="U379" s="1">
        <v>100000000</v>
      </c>
      <c r="V379" s="1">
        <v>100000000</v>
      </c>
      <c r="W379" s="1">
        <v>0</v>
      </c>
      <c r="X379" s="1">
        <v>97200000</v>
      </c>
      <c r="Y379" s="1">
        <v>97.2</v>
      </c>
      <c r="Z379" s="1">
        <v>97200000</v>
      </c>
      <c r="AA379" s="1">
        <v>97.2</v>
      </c>
      <c r="AB379" s="1">
        <v>2800000</v>
      </c>
      <c r="AC379" s="1">
        <v>97200000</v>
      </c>
    </row>
    <row r="380" spans="1:29" hidden="1" x14ac:dyDescent="0.35">
      <c r="A380">
        <v>2023</v>
      </c>
      <c r="B380">
        <v>100</v>
      </c>
      <c r="C380" t="str">
        <f t="shared" si="34"/>
        <v>8 SECRETARIA DE PARTICIPACION Y DESARROLLO SOCIAL</v>
      </c>
      <c r="D380" t="str">
        <f>"08"</f>
        <v>08</v>
      </c>
      <c r="E380" t="s">
        <v>420</v>
      </c>
      <c r="F380" t="s">
        <v>439</v>
      </c>
      <c r="G380" s="2">
        <f t="shared" si="35"/>
        <v>2020130010101</v>
      </c>
      <c r="H380" t="str">
        <f t="shared" si="37"/>
        <v>001</v>
      </c>
      <c r="I380" t="s">
        <v>49</v>
      </c>
      <c r="J380" t="s">
        <v>26</v>
      </c>
      <c r="K380" t="s">
        <v>27</v>
      </c>
      <c r="L380" t="str">
        <f>+VLOOKUP(G380,Hoja2!$A:$B,2,FALSE)</f>
        <v>FORTALECIMIENTO EMPLEO INCLUSIVO PARA LOS JOVENES-0  CARTAGENA DE INDIAS</v>
      </c>
      <c r="M380" t="str">
        <f t="shared" si="36"/>
        <v>2020130010101 FORTALECIMIENTO EMPLEO INCLUSIVO PARA LOS JOVENES-0  CARTAGENA DE INDIAS</v>
      </c>
      <c r="N380" t="str">
        <f>+VLOOKUP(G380,Hoja1!$D:$G,2,FALSE)</f>
        <v>09. PILAR CARTAGENA CONTINGENTE</v>
      </c>
      <c r="O380" t="str">
        <f>+VLOOKUP(G380,Hoja1!$D:$G,3,FALSE)</f>
        <v>9.1 LÍNEA ESTRATÉGICA: DESARROLLO ECONÓMICO Y EMPLEABILIDAD</v>
      </c>
      <c r="P380" t="str">
        <f>+VLOOKUP(G380,Hoja1!$D:$G,4,FALSE)</f>
        <v>9.1.3 PROGRAMA: "EMPLEO INCLUSIVO PARA LOS JÓVENES”</v>
      </c>
      <c r="Q380" t="str">
        <f t="shared" si="32"/>
        <v>06</v>
      </c>
      <c r="R380" t="str">
        <f t="shared" si="33"/>
        <v>00</v>
      </c>
      <c r="S380" s="1">
        <v>100000000</v>
      </c>
      <c r="T380" s="1">
        <v>0</v>
      </c>
      <c r="U380" s="1">
        <v>100000000</v>
      </c>
      <c r="V380" s="1">
        <v>100000000</v>
      </c>
      <c r="W380" s="1">
        <v>0</v>
      </c>
      <c r="X380" s="1">
        <v>91466666</v>
      </c>
      <c r="Y380" s="1">
        <v>91.47</v>
      </c>
      <c r="Z380" s="1">
        <v>91466666</v>
      </c>
      <c r="AA380" s="1">
        <v>91.47</v>
      </c>
      <c r="AB380" s="1">
        <v>8533334</v>
      </c>
      <c r="AC380" s="1">
        <v>28000000</v>
      </c>
    </row>
    <row r="381" spans="1:29" hidden="1" x14ac:dyDescent="0.35">
      <c r="A381">
        <v>2023</v>
      </c>
      <c r="B381">
        <v>100</v>
      </c>
      <c r="C381" t="str">
        <f t="shared" si="34"/>
        <v>10 DEPARTAMENTO ADMINISTRATIVO DE SALUD</v>
      </c>
      <c r="D381" t="str">
        <f>"10"</f>
        <v>10</v>
      </c>
      <c r="E381" t="s">
        <v>535</v>
      </c>
      <c r="F381" t="s">
        <v>611</v>
      </c>
      <c r="G381" s="2">
        <f t="shared" si="35"/>
        <v>2020130010145</v>
      </c>
      <c r="H381" t="str">
        <f>"170"</f>
        <v>170</v>
      </c>
      <c r="I381" t="s">
        <v>570</v>
      </c>
      <c r="J381" t="s">
        <v>26</v>
      </c>
      <c r="K381" t="s">
        <v>27</v>
      </c>
      <c r="L381" t="str">
        <f>+VLOOKUP(G381,Hoja2!$A:$B,2,FALSE)</f>
        <v>PREVENCION Y CONTROL DE LAS ALTERACIONES DE LA SALUD VISUAL  CARTAGENA DE INDIAS</v>
      </c>
      <c r="M381" t="str">
        <f t="shared" si="36"/>
        <v>2020130010145 PREVENCION Y CONTROL DE LAS ALTERACIONES DE LA SALUD VISUAL  CARTAGENA DE INDIAS</v>
      </c>
      <c r="N381" t="str">
        <f>+VLOOKUP(G381,Hoja1!$D:$G,2,FALSE)</f>
        <v>08. PILAR CARTAGENA INCLUYENTE</v>
      </c>
      <c r="O381" t="str">
        <f>+VLOOKUP(G381,Hoja1!$D:$G,3,FALSE)</f>
        <v>8.3 LÍNEA ESTRATÉGICA SALUD PARA TODOS</v>
      </c>
      <c r="P381" t="str">
        <f>+VLOOKUP(G381,Hoja1!$D:$G,4,FALSE)</f>
        <v>8.3.4 VIDA SALUDABLE Y CONDICIONES NO TRANSMISIBLES</v>
      </c>
      <c r="Q381" t="str">
        <f t="shared" si="32"/>
        <v>06</v>
      </c>
      <c r="R381" t="str">
        <f t="shared" si="33"/>
        <v>00</v>
      </c>
      <c r="S381" s="1">
        <v>100000000</v>
      </c>
      <c r="T381" s="1">
        <v>0</v>
      </c>
      <c r="U381" s="1">
        <v>100000000</v>
      </c>
      <c r="V381" s="1">
        <v>100000000</v>
      </c>
      <c r="W381" s="1">
        <v>0</v>
      </c>
      <c r="X381" s="1">
        <v>98885333</v>
      </c>
      <c r="Y381" s="1">
        <v>98.89</v>
      </c>
      <c r="Z381" s="1">
        <v>98885333</v>
      </c>
      <c r="AA381" s="1">
        <v>98.89</v>
      </c>
      <c r="AB381" s="1">
        <v>1114667</v>
      </c>
      <c r="AC381" s="1">
        <v>65765333</v>
      </c>
    </row>
    <row r="382" spans="1:29" hidden="1" x14ac:dyDescent="0.35">
      <c r="A382">
        <v>2023</v>
      </c>
      <c r="B382">
        <v>100</v>
      </c>
      <c r="C382" t="str">
        <f t="shared" si="34"/>
        <v>10 DEPARTAMENTO ADMINISTRATIVO DE SALUD</v>
      </c>
      <c r="D382" t="str">
        <f>"10"</f>
        <v>10</v>
      </c>
      <c r="E382" t="s">
        <v>535</v>
      </c>
      <c r="F382" t="s">
        <v>613</v>
      </c>
      <c r="G382" s="2">
        <f t="shared" si="35"/>
        <v>2020130010146</v>
      </c>
      <c r="H382" t="str">
        <f>"170"</f>
        <v>170</v>
      </c>
      <c r="I382" t="s">
        <v>570</v>
      </c>
      <c r="J382" t="s">
        <v>26</v>
      </c>
      <c r="K382" t="s">
        <v>27</v>
      </c>
      <c r="L382" t="str">
        <f>+VLOOKUP(G382,Hoja2!$A:$B,2,FALSE)</f>
        <v>PREVENCION Y CONTROL DE SALUD AUDITIVA  CARTAGENA DE INDIAS</v>
      </c>
      <c r="M382" t="str">
        <f t="shared" si="36"/>
        <v>2020130010146 PREVENCION Y CONTROL DE SALUD AUDITIVA  CARTAGENA DE INDIAS</v>
      </c>
      <c r="N382" t="str">
        <f>+VLOOKUP(G382,Hoja1!$D:$G,2,FALSE)</f>
        <v>08. PILAR CARTAGENA INCLUYENTE</v>
      </c>
      <c r="O382" t="str">
        <f>+VLOOKUP(G382,Hoja1!$D:$G,3,FALSE)</f>
        <v>8.3 LÍNEA ESTRATÉGICA SALUD PARA TODOS</v>
      </c>
      <c r="P382" t="str">
        <f>+VLOOKUP(G382,Hoja1!$D:$G,4,FALSE)</f>
        <v>8.3.4 VIDA SALUDABLE Y CONDICIONES NO TRANSMISIBLES</v>
      </c>
      <c r="Q382" t="str">
        <f t="shared" si="32"/>
        <v>06</v>
      </c>
      <c r="R382" t="str">
        <f t="shared" si="33"/>
        <v>00</v>
      </c>
      <c r="S382" s="1">
        <v>100000000</v>
      </c>
      <c r="T382" s="1">
        <v>0</v>
      </c>
      <c r="U382" s="1">
        <v>100000000</v>
      </c>
      <c r="V382" s="1">
        <v>100000000</v>
      </c>
      <c r="W382" s="1">
        <v>0</v>
      </c>
      <c r="X382" s="1">
        <v>100000000</v>
      </c>
      <c r="Y382" s="1">
        <v>100</v>
      </c>
      <c r="Z382" s="1">
        <v>100000000</v>
      </c>
      <c r="AA382" s="1">
        <v>100</v>
      </c>
      <c r="AB382" s="1">
        <v>0</v>
      </c>
      <c r="AC382" s="1">
        <v>66880000</v>
      </c>
    </row>
    <row r="383" spans="1:29" hidden="1" x14ac:dyDescent="0.35">
      <c r="A383">
        <v>2023</v>
      </c>
      <c r="B383">
        <v>100</v>
      </c>
      <c r="C383" t="str">
        <f t="shared" si="34"/>
        <v>14 ESCUELA DE GOBIERNO</v>
      </c>
      <c r="D383" t="str">
        <f>"14"</f>
        <v>14</v>
      </c>
      <c r="E383" t="s">
        <v>683</v>
      </c>
      <c r="F383" t="s">
        <v>692</v>
      </c>
      <c r="G383" s="2">
        <f t="shared" si="35"/>
        <v>2021130010241</v>
      </c>
      <c r="H383" t="str">
        <f>"001"</f>
        <v>001</v>
      </c>
      <c r="I383" t="s">
        <v>49</v>
      </c>
      <c r="J383" t="s">
        <v>26</v>
      </c>
      <c r="K383" t="s">
        <v>27</v>
      </c>
      <c r="L383" t="str">
        <f>+VLOOKUP(G383,Hoja2!$A:$B,2,FALSE)</f>
        <v>DESARROLLO E IMPLEMENTACION DE CURSOS DE FORMACION VIRTUAL EN LA ESCUELA DE GOBIERNO DEL DISTRITO DE CARTAGENA DE INDIAS</v>
      </c>
      <c r="M383" t="str">
        <f t="shared" si="36"/>
        <v>2021130010241 DESARROLLO E IMPLEMENTACION DE CURSOS DE FORMACION VIRTUAL EN LA ESCUELA DE GOBIERNO DEL DISTRITO DE CARTAGENA DE INDIAS</v>
      </c>
      <c r="N383" t="str">
        <f>+VLOOKUP(G383,Hoja1!$D:$G,2,FALSE)</f>
        <v>10. PILAR: CARTAGENA TRANSPARENTE</v>
      </c>
      <c r="O383" t="str">
        <f>+VLOOKUP(G383,Hoja1!$D:$G,3,FALSE)</f>
        <v>10.6 LÍNEA ESTRATÉGICA: CULTURA CIUDADANA PARA LA DEMOCRACIA Y LA PAZ</v>
      </c>
      <c r="P383" t="str">
        <f>+VLOOKUP(G383,Hoja1!$D:$G,4,FALSE)</f>
        <v>10.6.6 PROGRAMA: CONECTATE CON CARTAGENA</v>
      </c>
      <c r="Q383" t="str">
        <f t="shared" si="32"/>
        <v>06</v>
      </c>
      <c r="R383" t="str">
        <f t="shared" si="33"/>
        <v>00</v>
      </c>
      <c r="S383" s="1">
        <v>100000000</v>
      </c>
      <c r="T383" s="1">
        <v>0</v>
      </c>
      <c r="U383" s="1">
        <v>100000000</v>
      </c>
      <c r="V383" s="1">
        <v>100000000</v>
      </c>
      <c r="W383" s="1">
        <v>0</v>
      </c>
      <c r="X383" s="1">
        <v>99999895.799999997</v>
      </c>
      <c r="Y383" s="1">
        <v>100</v>
      </c>
      <c r="Z383" s="1">
        <v>65919955.920000002</v>
      </c>
      <c r="AA383" s="1">
        <v>65.92</v>
      </c>
      <c r="AB383" s="1">
        <v>104.2</v>
      </c>
      <c r="AC383" s="1">
        <v>43199996</v>
      </c>
    </row>
    <row r="384" spans="1:29" hidden="1" x14ac:dyDescent="0.35">
      <c r="A384">
        <v>2023</v>
      </c>
      <c r="B384">
        <v>100</v>
      </c>
      <c r="C384" t="str">
        <f t="shared" si="34"/>
        <v>17 INSTITUTO DE PATRIMONIO Y CULTURA DE CARTAGENA DE INDIAS</v>
      </c>
      <c r="D384" t="str">
        <f>"17"</f>
        <v>17</v>
      </c>
      <c r="E384" t="s">
        <v>745</v>
      </c>
      <c r="F384" t="s">
        <v>746</v>
      </c>
      <c r="G384" s="2">
        <f t="shared" si="35"/>
        <v>2020130010045</v>
      </c>
      <c r="H384" t="str">
        <f>"001"</f>
        <v>001</v>
      </c>
      <c r="I384" t="s">
        <v>49</v>
      </c>
      <c r="J384" t="s">
        <v>26</v>
      </c>
      <c r="K384" t="s">
        <v>27</v>
      </c>
      <c r="L384" t="str">
        <f>+VLOOKUP(G384,Hoja2!$A:$B,2,FALSE)</f>
        <v>FORMACION Y DIVULGACION PARA LAS ARTES Y EL EMPRENDIMIENTO EN EL DISTRITO DE  CARTAGENA DE INDIAS</v>
      </c>
      <c r="M384" t="str">
        <f t="shared" si="36"/>
        <v>2020130010045 FORMACION Y DIVULGACION PARA LAS ARTES Y EL EMPRENDIMIENTO EN EL DISTRITO DE  CARTAGENA DE INDIAS</v>
      </c>
      <c r="N384" t="str">
        <f>+VLOOKUP(G384,Hoja1!$D:$G,2,FALSE)</f>
        <v>08. PILAR CARTAGENA INCLUYENTE</v>
      </c>
      <c r="O384" t="str">
        <f>+VLOOKUP(G384,Hoja1!$D:$G,3,FALSE)</f>
        <v>8.5 LÍNEA ESTRATÉGICA ARTES, CULTURA Y PATRIMONIO PARA UNA CARTAGENA INCLUYENTE</v>
      </c>
      <c r="P384" t="str">
        <f>+VLOOKUP(G384,Hoja1!$D:$G,4,FALSE)</f>
        <v>8.5.2 PROGRAMA: ESTIMULOS PARA LAS ARTES Y EL EMPRENDIMIENTO PARA UNA CARTAGENA INCLUYENTE</v>
      </c>
      <c r="Q384" t="str">
        <f t="shared" si="32"/>
        <v>06</v>
      </c>
      <c r="R384" t="str">
        <f t="shared" si="33"/>
        <v>00</v>
      </c>
      <c r="S384" s="1">
        <v>100000000</v>
      </c>
      <c r="T384" s="1">
        <v>0</v>
      </c>
      <c r="U384" s="1">
        <v>100000000</v>
      </c>
      <c r="V384" s="1">
        <v>100000000</v>
      </c>
      <c r="W384" s="1">
        <v>0</v>
      </c>
      <c r="X384" s="1">
        <v>100000000</v>
      </c>
      <c r="Y384" s="1">
        <v>100</v>
      </c>
      <c r="Z384" s="1">
        <v>100000000</v>
      </c>
      <c r="AA384" s="1">
        <v>100</v>
      </c>
      <c r="AB384" s="1">
        <v>0</v>
      </c>
      <c r="AC384" s="1">
        <v>100000000</v>
      </c>
    </row>
    <row r="385" spans="1:29" hidden="1" x14ac:dyDescent="0.35">
      <c r="A385">
        <v>2023</v>
      </c>
      <c r="B385">
        <v>100</v>
      </c>
      <c r="C385" t="str">
        <f t="shared" si="34"/>
        <v>25 INSTITUCION UNIVERSITARIA MAYOR DE CARTAGENA</v>
      </c>
      <c r="D385" t="str">
        <f>"25"</f>
        <v>25</v>
      </c>
      <c r="E385" t="s">
        <v>896</v>
      </c>
      <c r="F385" t="s">
        <v>897</v>
      </c>
      <c r="G385" s="2">
        <f t="shared" si="35"/>
        <v>2021130010152</v>
      </c>
      <c r="H385" t="str">
        <f>"103"</f>
        <v>103</v>
      </c>
      <c r="I385" t="s">
        <v>898</v>
      </c>
      <c r="J385" t="s">
        <v>26</v>
      </c>
      <c r="K385" t="s">
        <v>27</v>
      </c>
      <c r="L385" t="str">
        <f>+VLOOKUP(G385,Hoja2!$A:$B,2,FALSE)</f>
        <v>FORTALECIMIENTO DE LA INSTITUCION UNIVERSITARIA MAYOR DE CARTAGENA DE INDIAS</v>
      </c>
      <c r="M385" t="str">
        <f t="shared" si="36"/>
        <v>2021130010152 FORTALECIMIENTO DE LA INSTITUCION UNIVERSITARIA MAYOR DE CARTAGENA DE INDIAS</v>
      </c>
      <c r="N385" t="str">
        <f>+VLOOKUP(G385,Hoja1!$D:$G,2,FALSE)</f>
        <v>08. PILAR CARTAGENA INCLUYENTE</v>
      </c>
      <c r="O385" t="str">
        <f>+VLOOKUP(G385,Hoja1!$D:$G,3,FALSE)</f>
        <v>8.2 LÍNEA ESTRATEGICA DE EDUCACION: CULTURA DE LA FORMACION "CON LA EDUCACION PARA TODOS Y TODAS SALVAMOS JUNTOS A CARTAGENA"</v>
      </c>
      <c r="P385" t="str">
        <f>+VLOOKUP(G385,Hoja1!$D:$G,4,FALSE)</f>
        <v>8.2.10 FORTALECIMIENTO DE LA OFERTA DE EDUCACIÓN SUPERIOR OFICIAL DEL DISTRITO DE CARTAGENA D. T. Y C.</v>
      </c>
      <c r="Q385" t="str">
        <f t="shared" si="32"/>
        <v>06</v>
      </c>
      <c r="R385" t="str">
        <f t="shared" si="33"/>
        <v>00</v>
      </c>
      <c r="S385" s="1">
        <v>100000000</v>
      </c>
      <c r="T385" s="1">
        <v>0</v>
      </c>
      <c r="U385" s="1">
        <v>100000000</v>
      </c>
      <c r="V385" s="1">
        <v>0</v>
      </c>
      <c r="W385" s="1">
        <v>100000000</v>
      </c>
      <c r="X385" s="1">
        <v>0</v>
      </c>
      <c r="Y385" s="1">
        <v>0</v>
      </c>
      <c r="Z385" s="1">
        <v>0</v>
      </c>
      <c r="AA385" s="1">
        <v>0</v>
      </c>
      <c r="AB385" s="1">
        <v>100000000</v>
      </c>
      <c r="AC385" s="1">
        <v>0</v>
      </c>
    </row>
    <row r="386" spans="1:29" hidden="1" x14ac:dyDescent="0.35">
      <c r="A386">
        <v>2023</v>
      </c>
      <c r="B386">
        <v>100</v>
      </c>
      <c r="C386" t="str">
        <f t="shared" si="34"/>
        <v>17 INSTITUTO DE PATRIMONIO Y CULTURA DE CARTAGENA DE INDIAS</v>
      </c>
      <c r="D386" t="str">
        <f>"17"</f>
        <v>17</v>
      </c>
      <c r="E386" t="s">
        <v>745</v>
      </c>
      <c r="F386" t="s">
        <v>780</v>
      </c>
      <c r="G386" s="2">
        <f t="shared" si="35"/>
        <v>2021130010090</v>
      </c>
      <c r="H386" t="str">
        <f t="shared" ref="H386:H391" si="38">"001"</f>
        <v>001</v>
      </c>
      <c r="I386" t="s">
        <v>49</v>
      </c>
      <c r="J386" t="s">
        <v>26</v>
      </c>
      <c r="K386" t="s">
        <v>27</v>
      </c>
      <c r="L386" t="str">
        <f>+VLOOKUP(G386,Hoja2!$A:$B,2,FALSE)</f>
        <v>DESARROLLO DE ACTIVIDADES CULTURALES Y ARTISTICAS PARA LOS JOVENES ENTRE 14 Y 28 A?OS DEL DISTRITO DE   CARTAGENA DE INDIAS</v>
      </c>
      <c r="M386" t="str">
        <f t="shared" si="36"/>
        <v>2021130010090 DESARROLLO DE ACTIVIDADES CULTURALES Y ARTISTICAS PARA LOS JOVENES ENTRE 14 Y 28 A?OS DEL DISTRITO DE   CARTAGENA DE INDIAS</v>
      </c>
      <c r="N386" t="str">
        <f>+VLOOKUP(G386,Hoja1!$D:$G,2,FALSE)</f>
        <v>11. EJE TRANSVERSAL: CARTAGENA CON ATENCION Y GARANTIA DE DERECHOS A POBLACION DIFERENCIAL.</v>
      </c>
      <c r="O386" t="str">
        <f>+VLOOKUP(G386,Hoja1!$D:$G,3,FALSE)</f>
        <v>11.4 LÍNEA ESTRATÉGICA JÓVENES SALVANDO A CARTAGENA</v>
      </c>
      <c r="P386" t="str">
        <f>+VLOOKUP(G386,Hoja1!$D:$G,4,FALSE)</f>
        <v>11.4.1 PROGRAMA: JOVENES PARTICIPANDO Y SALVANDO A CARTAGENA</v>
      </c>
      <c r="Q386" t="str">
        <f t="shared" ref="Q386:Q449" si="39">"06"</f>
        <v>06</v>
      </c>
      <c r="R386" t="str">
        <f t="shared" ref="R386:R449" si="40">"00"</f>
        <v>00</v>
      </c>
      <c r="S386" s="1">
        <v>90000000</v>
      </c>
      <c r="T386" s="1">
        <v>0</v>
      </c>
      <c r="U386" s="1">
        <v>90000000</v>
      </c>
      <c r="V386" s="1">
        <v>90000000</v>
      </c>
      <c r="W386" s="1">
        <v>0</v>
      </c>
      <c r="X386" s="1">
        <v>90000000</v>
      </c>
      <c r="Y386" s="1">
        <v>100</v>
      </c>
      <c r="Z386" s="1">
        <v>90000000</v>
      </c>
      <c r="AA386" s="1">
        <v>100</v>
      </c>
      <c r="AB386" s="1">
        <v>0</v>
      </c>
      <c r="AC386" s="1">
        <v>90000000</v>
      </c>
    </row>
    <row r="387" spans="1:29" hidden="1" x14ac:dyDescent="0.35">
      <c r="A387">
        <v>2023</v>
      </c>
      <c r="B387">
        <v>100</v>
      </c>
      <c r="C387" t="str">
        <f t="shared" ref="C387:C450" si="41">+(VALUE(D387))&amp;" "&amp;E387</f>
        <v>17 INSTITUTO DE PATRIMONIO Y CULTURA DE CARTAGENA DE INDIAS</v>
      </c>
      <c r="D387" t="str">
        <f>"17"</f>
        <v>17</v>
      </c>
      <c r="E387" t="s">
        <v>745</v>
      </c>
      <c r="F387" t="s">
        <v>769</v>
      </c>
      <c r="G387" s="2">
        <f t="shared" ref="G387:G450" si="42">VALUE(RIGHT(F387,13))</f>
        <v>2021130010006</v>
      </c>
      <c r="H387" t="str">
        <f t="shared" si="38"/>
        <v>001</v>
      </c>
      <c r="I387" t="s">
        <v>49</v>
      </c>
      <c r="J387" t="s">
        <v>26</v>
      </c>
      <c r="K387" t="s">
        <v>27</v>
      </c>
      <c r="L387" t="str">
        <f>+VLOOKUP(G387,Hoja2!$A:$B,2,FALSE)</f>
        <v xml:space="preserve">FORTALECIMIENTO DE PLANES ESPECIALES DE SALVAGUARDIA PARA INCLUSION DE LAS MANIFESTACIONES CULTURALES EN EL DISTRITO DE CARTAGENA DE INDIAS </v>
      </c>
      <c r="M387" t="str">
        <f t="shared" ref="M387:M450" si="43">+G387&amp;" "&amp;L387</f>
        <v xml:space="preserve">2021130010006 FORTALECIMIENTO DE PLANES ESPECIALES DE SALVAGUARDIA PARA INCLUSION DE LAS MANIFESTACIONES CULTURALES EN EL DISTRITO DE CARTAGENA DE INDIAS </v>
      </c>
      <c r="N387" t="str">
        <f>+VLOOKUP(G387,Hoja1!$D:$G,2,FALSE)</f>
        <v>08. PILAR CARTAGENA INCLUYENTE</v>
      </c>
      <c r="O387" t="str">
        <f>+VLOOKUP(G387,Hoja1!$D:$G,3,FALSE)</f>
        <v>8.5 LÍNEA ESTRATÉGICA ARTES, CULTURA Y PATRIMONIO PARA UNA CARTAGENA INCLUYENTE</v>
      </c>
      <c r="P387" t="str">
        <f>+VLOOKUP(G387,Hoja1!$D:$G,4,FALSE)</f>
        <v>8.5.3 PROGRAMA: PATRIMONIO INMATERIAL: PRACTICAS SIGNIFICATIVAS PARA LA MEMORIA</v>
      </c>
      <c r="Q387" t="str">
        <f t="shared" si="39"/>
        <v>06</v>
      </c>
      <c r="R387" t="str">
        <f t="shared" si="40"/>
        <v>00</v>
      </c>
      <c r="S387" s="1">
        <v>90000000</v>
      </c>
      <c r="T387" s="1">
        <v>0</v>
      </c>
      <c r="U387" s="1">
        <v>90000000</v>
      </c>
      <c r="V387" s="1">
        <v>90000000</v>
      </c>
      <c r="W387" s="1">
        <v>0</v>
      </c>
      <c r="X387" s="1">
        <v>90000000</v>
      </c>
      <c r="Y387" s="1">
        <v>100</v>
      </c>
      <c r="Z387" s="1">
        <v>90000000</v>
      </c>
      <c r="AA387" s="1">
        <v>100</v>
      </c>
      <c r="AB387" s="1">
        <v>0</v>
      </c>
      <c r="AC387" s="1">
        <v>90000000</v>
      </c>
    </row>
    <row r="388" spans="1:29" hidden="1" x14ac:dyDescent="0.35">
      <c r="A388">
        <v>2023</v>
      </c>
      <c r="B388">
        <v>100</v>
      </c>
      <c r="C388" t="str">
        <f t="shared" si="41"/>
        <v>8 SECRETARIA DE PARTICIPACION Y DESARROLLO SOCIAL</v>
      </c>
      <c r="D388" t="str">
        <f>"08"</f>
        <v>08</v>
      </c>
      <c r="E388" t="s">
        <v>420</v>
      </c>
      <c r="F388" t="s">
        <v>447</v>
      </c>
      <c r="G388" s="2">
        <f t="shared" si="42"/>
        <v>2021130010228</v>
      </c>
      <c r="H388" t="str">
        <f t="shared" si="38"/>
        <v>001</v>
      </c>
      <c r="I388" t="s">
        <v>49</v>
      </c>
      <c r="J388" t="s">
        <v>26</v>
      </c>
      <c r="K388" t="s">
        <v>27</v>
      </c>
      <c r="L388" t="str">
        <f>+VLOOKUP(G388,Hoja2!$A:$B,2,FALSE)</f>
        <v>ACTUALIZACION MUJERES CONSTRUCTORAS DE PAZ, CARTAGENA DE INDIAS</v>
      </c>
      <c r="M388" t="str">
        <f t="shared" si="43"/>
        <v>2021130010228 ACTUALIZACION MUJERES CONSTRUCTORAS DE PAZ, CARTAGENA DE INDIAS</v>
      </c>
      <c r="N388" t="str">
        <f>+VLOOKUP(G388,Hoja1!$D:$G,2,FALSE)</f>
        <v>11. EJE TRANSVERSAL: CARTAGENA CON ATENCION Y GARANTIA DE DERECHOS A POBLACION DIFERENCIAL.</v>
      </c>
      <c r="O388" t="str">
        <f>+VLOOKUP(G388,Hoja1!$D:$G,3,FALSE)</f>
        <v>11.2 LÍNEA ESTRATÉGICA MUJERES CARTAGENERAS POR SUS DERECHOS.</v>
      </c>
      <c r="P388" t="str">
        <f>+VLOOKUP(G388,Hoja1!$D:$G,4,FALSE)</f>
        <v>11.2.2 PROGRAMA: UNA VIDA LIBRE DE VIOLENCIAS PARA LAS MUJERES</v>
      </c>
      <c r="Q388" t="str">
        <f t="shared" si="39"/>
        <v>06</v>
      </c>
      <c r="R388" t="str">
        <f t="shared" si="40"/>
        <v>00</v>
      </c>
      <c r="S388" s="1">
        <v>88500000</v>
      </c>
      <c r="T388" s="1">
        <v>-53500000</v>
      </c>
      <c r="U388" s="1">
        <v>35000000</v>
      </c>
      <c r="V388" s="1">
        <v>35000000</v>
      </c>
      <c r="W388" s="1">
        <v>0</v>
      </c>
      <c r="X388" s="1">
        <v>35000000</v>
      </c>
      <c r="Y388" s="1">
        <v>100</v>
      </c>
      <c r="Z388" s="1">
        <v>35000000</v>
      </c>
      <c r="AA388" s="1">
        <v>100</v>
      </c>
      <c r="AB388" s="1">
        <v>0</v>
      </c>
      <c r="AC388" s="1">
        <v>35000000</v>
      </c>
    </row>
    <row r="389" spans="1:29" hidden="1" x14ac:dyDescent="0.35">
      <c r="A389">
        <v>2023</v>
      </c>
      <c r="B389">
        <v>100</v>
      </c>
      <c r="C389" t="str">
        <f t="shared" si="41"/>
        <v>9 SECRETARIA DE PLANEACION</v>
      </c>
      <c r="D389" t="str">
        <f>"09"</f>
        <v>09</v>
      </c>
      <c r="E389" t="s">
        <v>498</v>
      </c>
      <c r="F389" t="s">
        <v>517</v>
      </c>
      <c r="G389" s="2">
        <f t="shared" si="42"/>
        <v>2021130010179</v>
      </c>
      <c r="H389" t="str">
        <f t="shared" si="38"/>
        <v>001</v>
      </c>
      <c r="I389" t="s">
        <v>49</v>
      </c>
      <c r="J389" t="s">
        <v>26</v>
      </c>
      <c r="K389" t="s">
        <v>27</v>
      </c>
      <c r="L389" t="str">
        <f>+VLOOKUP(G389,Hoja2!$A:$B,2,FALSE)</f>
        <v>Fortalecimiento del proceso de Estratificacion Socioeconomica en el Distrito de  Cartagena de Indias</v>
      </c>
      <c r="M389" t="str">
        <f t="shared" si="43"/>
        <v>2021130010179 Fortalecimiento del proceso de Estratificacion Socioeconomica en el Distrito de  Cartagena de Indias</v>
      </c>
      <c r="N389" t="str">
        <f>+VLOOKUP(G389,Hoja1!$D:$G,2,FALSE)</f>
        <v>08. PILAR CARTAGENA INCLUYENTE</v>
      </c>
      <c r="O389" t="str">
        <f>+VLOOKUP(G389,Hoja1!$D:$G,3,FALSE)</f>
        <v>8.6 LÍNEA ESTRATÉGICA PLANEACIÓN SOCIAL DEL TERRITORIO</v>
      </c>
      <c r="P389" t="str">
        <f>+VLOOKUP(G389,Hoja1!$D:$G,4,FALSE)</f>
        <v>8.6.1 PROGRAMA: INSTRUMENTOS DE PLANIFICACIÓN SOCIAL DEL TERRITORIO</v>
      </c>
      <c r="Q389" t="str">
        <f t="shared" si="39"/>
        <v>06</v>
      </c>
      <c r="R389" t="str">
        <f t="shared" si="40"/>
        <v>00</v>
      </c>
      <c r="S389" s="1">
        <v>84716667</v>
      </c>
      <c r="T389" s="1">
        <v>40500000</v>
      </c>
      <c r="U389" s="1">
        <v>125216667</v>
      </c>
      <c r="V389" s="1">
        <v>125200000</v>
      </c>
      <c r="W389" s="1">
        <v>16667</v>
      </c>
      <c r="X389" s="1">
        <v>125200000</v>
      </c>
      <c r="Y389" s="1">
        <v>99.99</v>
      </c>
      <c r="Z389" s="1">
        <v>125200000</v>
      </c>
      <c r="AA389" s="1">
        <v>99.99</v>
      </c>
      <c r="AB389" s="1">
        <v>16667</v>
      </c>
      <c r="AC389" s="1">
        <v>125200000</v>
      </c>
    </row>
    <row r="390" spans="1:29" x14ac:dyDescent="0.35">
      <c r="A390">
        <v>2023</v>
      </c>
      <c r="B390">
        <v>100</v>
      </c>
      <c r="C390" t="str">
        <f t="shared" si="41"/>
        <v>7 SECRETARIA DE EDUCACION</v>
      </c>
      <c r="D390" t="str">
        <f>"07"</f>
        <v>07</v>
      </c>
      <c r="E390" t="s">
        <v>347</v>
      </c>
      <c r="F390" t="s">
        <v>384</v>
      </c>
      <c r="G390" s="2">
        <f t="shared" si="42"/>
        <v>2020130010257</v>
      </c>
      <c r="H390" t="str">
        <f t="shared" si="38"/>
        <v>001</v>
      </c>
      <c r="I390" t="s">
        <v>49</v>
      </c>
      <c r="J390" t="s">
        <v>26</v>
      </c>
      <c r="K390" t="s">
        <v>27</v>
      </c>
      <c r="L390" t="str">
        <f>+VLOOKUP(G390,Hoja2!$A:$B,2,FALSE)</f>
        <v>FORTALECIMIENTO DE LAS PRACTICAS ETNOEDUCATIVAS EN INSTITUCIONES EDUCATIVAS OFICIALES  DEL DISTRITO   CARTAGENA DE INDIAS</v>
      </c>
      <c r="M390" t="str">
        <f t="shared" si="43"/>
        <v>2020130010257 FORTALECIMIENTO DE LAS PRACTICAS ETNOEDUCATIVAS EN INSTITUCIONES EDUCATIVAS OFICIALES  DEL DISTRITO   CARTAGENA DE INDIAS</v>
      </c>
      <c r="N390" t="str">
        <f>+VLOOKUP(G390,Hoja1!$D:$G,2,FALSE)</f>
        <v>08. PILAR CARTAGENA INCLUYENTE</v>
      </c>
      <c r="O390" t="str">
        <f>+VLOOKUP(G390,Hoja1!$D:$G,3,FALSE)</f>
        <v>8.2 LÍNEA ESTRATEGICA DE EDUCACION: CULTURA DE LA FORMACION "CON LA EDUCACION PARA TODOS Y TODAS SALVAMOS JUNTOS A CARTAGENA"</v>
      </c>
      <c r="P390" t="str">
        <f>+VLOOKUP(G390,Hoja1!$D:$G,4,FALSE)</f>
        <v>8.2.3 PROGRAMA: FORMANDO CON AMOR “GENIO SINGULAR”</v>
      </c>
      <c r="Q390" t="str">
        <f t="shared" si="39"/>
        <v>06</v>
      </c>
      <c r="R390" t="str">
        <f t="shared" si="40"/>
        <v>00</v>
      </c>
      <c r="S390" s="1">
        <v>82500000</v>
      </c>
      <c r="T390" s="1">
        <v>-2160000</v>
      </c>
      <c r="U390" s="1">
        <v>80340000</v>
      </c>
      <c r="V390" s="1">
        <v>80340000</v>
      </c>
      <c r="W390" s="1">
        <v>0</v>
      </c>
      <c r="X390" s="1">
        <v>80340000</v>
      </c>
      <c r="Y390" s="1">
        <v>100</v>
      </c>
      <c r="Z390" s="1">
        <v>80340000</v>
      </c>
      <c r="AA390" s="1">
        <v>100</v>
      </c>
      <c r="AB390" s="1">
        <v>0</v>
      </c>
      <c r="AC390" s="1">
        <v>80340000</v>
      </c>
    </row>
    <row r="391" spans="1:29" hidden="1" x14ac:dyDescent="0.35">
      <c r="A391">
        <v>2023</v>
      </c>
      <c r="B391">
        <v>100</v>
      </c>
      <c r="C391" t="str">
        <f t="shared" si="41"/>
        <v>17 INSTITUTO DE PATRIMONIO Y CULTURA DE CARTAGENA DE INDIAS</v>
      </c>
      <c r="D391" t="str">
        <f>"17"</f>
        <v>17</v>
      </c>
      <c r="E391" t="s">
        <v>745</v>
      </c>
      <c r="F391" t="s">
        <v>786</v>
      </c>
      <c r="G391" s="2">
        <f t="shared" si="42"/>
        <v>2021130010291</v>
      </c>
      <c r="H391" t="str">
        <f t="shared" si="38"/>
        <v>001</v>
      </c>
      <c r="I391" t="s">
        <v>49</v>
      </c>
      <c r="J391" t="s">
        <v>26</v>
      </c>
      <c r="K391" t="s">
        <v>27</v>
      </c>
      <c r="L391" t="str">
        <f>+VLOOKUP(G391,Hoja2!$A:$B,2,FALSE)</f>
        <v>PROTECCION Y GARANTIA DE LOS DERECHOS CULTURALES EN EL DISTRITO DE  CARTAGENA DE INDIAS</v>
      </c>
      <c r="M391" t="str">
        <f t="shared" si="43"/>
        <v>2021130010291 PROTECCION Y GARANTIA DE LOS DERECHOS CULTURALES EN EL DISTRITO DE  CARTAGENA DE INDIAS</v>
      </c>
      <c r="N391" t="str">
        <f>+VLOOKUP(G391,Hoja1!$D:$G,2,FALSE)</f>
        <v>08. PILAR CARTAGENA INCLUYENTE</v>
      </c>
      <c r="O391" t="str">
        <f>+VLOOKUP(G391,Hoja1!$D:$G,3,FALSE)</f>
        <v>8.5 LÍNEA ESTRATÉGICA ARTES, CULTURA Y PATRIMONIO PARA UNA CARTAGENA INCLUYENTE</v>
      </c>
      <c r="P391" t="str">
        <f>+VLOOKUP(G391,Hoja1!$D:$G,4,FALSE)</f>
        <v>8.5.5 PROTECCION Y GARANTIA DE LOS DERECHOS CULTURALES EN EL DISTRITO DE  CARTAGENA DE INDIAS</v>
      </c>
      <c r="Q391" t="str">
        <f t="shared" si="39"/>
        <v>06</v>
      </c>
      <c r="R391" t="str">
        <f t="shared" si="40"/>
        <v>00</v>
      </c>
      <c r="S391" s="1">
        <v>80457249</v>
      </c>
      <c r="T391" s="1">
        <v>0</v>
      </c>
      <c r="U391" s="1">
        <v>80457249</v>
      </c>
      <c r="V391" s="1">
        <v>80457249</v>
      </c>
      <c r="W391" s="1">
        <v>0</v>
      </c>
      <c r="X391" s="1">
        <v>80457249</v>
      </c>
      <c r="Y391" s="1">
        <v>100</v>
      </c>
      <c r="Z391" s="1">
        <v>80457249</v>
      </c>
      <c r="AA391" s="1">
        <v>100</v>
      </c>
      <c r="AB391" s="1">
        <v>0</v>
      </c>
      <c r="AC391" s="1">
        <v>80457249</v>
      </c>
    </row>
    <row r="392" spans="1:29" hidden="1" x14ac:dyDescent="0.35">
      <c r="A392">
        <v>2023</v>
      </c>
      <c r="B392">
        <v>100</v>
      </c>
      <c r="C392" t="str">
        <f t="shared" si="41"/>
        <v>17 INSTITUTO DE PATRIMONIO Y CULTURA DE CARTAGENA DE INDIAS</v>
      </c>
      <c r="D392" t="str">
        <f>"17"</f>
        <v>17</v>
      </c>
      <c r="E392" t="s">
        <v>745</v>
      </c>
      <c r="F392" t="s">
        <v>775</v>
      </c>
      <c r="G392" s="2">
        <f t="shared" si="42"/>
        <v>2021130010005</v>
      </c>
      <c r="H392" t="str">
        <f>"082"</f>
        <v>082</v>
      </c>
      <c r="I392" t="s">
        <v>774</v>
      </c>
      <c r="J392" t="s">
        <v>26</v>
      </c>
      <c r="K392" t="s">
        <v>27</v>
      </c>
      <c r="L392" t="str">
        <f>+VLOOKUP(G392,Hoja2!$A:$B,2,FALSE)</f>
        <v>FORTALECIMIENTO Y MODERNIZACION INSTITUCIONAL DEL INSTITUTO DE PATRIMONIO Y CULTURA (IPCC) EN EL DISTRITO DE CARTAGENA DE INDIAS</v>
      </c>
      <c r="M392" t="str">
        <f t="shared" si="43"/>
        <v>2021130010005 FORTALECIMIENTO Y MODERNIZACION INSTITUCIONAL DEL INSTITUTO DE PATRIMONIO Y CULTURA (IPCC) EN EL DISTRITO DE CARTAGENA DE INDIAS</v>
      </c>
      <c r="N392" t="str">
        <f>+VLOOKUP(G392,Hoja1!$D:$G,2,FALSE)</f>
        <v>08. PILAR CARTAGENA INCLUYENTE</v>
      </c>
      <c r="O392" t="str">
        <f>+VLOOKUP(G392,Hoja1!$D:$G,3,FALSE)</f>
        <v>8.5 LÍNEA ESTRATÉGICA ARTES, CULTURA Y PATRIMONIO PARA UNA CARTAGENA INCLUYENTE</v>
      </c>
      <c r="P392" t="str">
        <f>+VLOOKUP(G392,Hoja1!$D:$G,4,FALSE)</f>
        <v>8.5.5 PROGRAMA: DERECHOS CULTURALES Y BUEN GOBIERNO PARA EL FORTALECIMIENTO INSTITUCIONAL Y CIUDADANO</v>
      </c>
      <c r="Q392" t="str">
        <f t="shared" si="39"/>
        <v>06</v>
      </c>
      <c r="R392" t="str">
        <f t="shared" si="40"/>
        <v>00</v>
      </c>
      <c r="S392" s="1">
        <v>79983168</v>
      </c>
      <c r="T392" s="1">
        <v>0</v>
      </c>
      <c r="U392" s="1">
        <v>79983168</v>
      </c>
      <c r="V392" s="1">
        <v>0</v>
      </c>
      <c r="W392" s="1">
        <v>79983168</v>
      </c>
      <c r="X392" s="1">
        <v>0</v>
      </c>
      <c r="Y392" s="1">
        <v>0</v>
      </c>
      <c r="Z392" s="1">
        <v>0</v>
      </c>
      <c r="AA392" s="1">
        <v>0</v>
      </c>
      <c r="AB392" s="1">
        <v>79983168</v>
      </c>
      <c r="AC392" s="1">
        <v>0</v>
      </c>
    </row>
    <row r="393" spans="1:29" hidden="1" x14ac:dyDescent="0.35">
      <c r="A393">
        <v>2023</v>
      </c>
      <c r="B393">
        <v>100</v>
      </c>
      <c r="C393" t="str">
        <f t="shared" si="41"/>
        <v>17 INSTITUTO DE PATRIMONIO Y CULTURA DE CARTAGENA DE INDIAS</v>
      </c>
      <c r="D393" t="str">
        <f>"17"</f>
        <v>17</v>
      </c>
      <c r="E393" t="s">
        <v>745</v>
      </c>
      <c r="F393" t="s">
        <v>784</v>
      </c>
      <c r="G393" s="2">
        <f t="shared" si="42"/>
        <v>2021130010134</v>
      </c>
      <c r="H393" t="str">
        <f>"001"</f>
        <v>001</v>
      </c>
      <c r="I393" t="s">
        <v>49</v>
      </c>
      <c r="J393" t="s">
        <v>26</v>
      </c>
      <c r="K393" t="s">
        <v>27</v>
      </c>
      <c r="L393" t="str">
        <f>+VLOOKUP(G393,Hoja2!$A:$B,2,FALSE)</f>
        <v>DESARROLLO DEL FESTIVAL DE MEMORIA ORAL UNA ESTRATEGIA PARA LA SOSTENIBILIDAD CULTURAL COMO GARANTIA DE PERMANENCIA DE LOS VALORES CULTURALES EN EL DISTRITO DE CARTAGENA DE INDIAS</v>
      </c>
      <c r="M393" t="str">
        <f t="shared" si="43"/>
        <v>2021130010134 DESARROLLO DEL FESTIVAL DE MEMORIA ORAL UNA ESTRATEGIA PARA LA SOSTENIBILIDAD CULTURAL COMO GARANTIA DE PERMANENCIA DE LOS VALORES CULTURALES EN EL DISTRITO DE CARTAGENA DE INDIAS</v>
      </c>
      <c r="N393" t="str">
        <f>+VLOOKUP(G393,Hoja1!$D:$G,2,FALSE)</f>
        <v>11. EJE TRANSVERSAL: CARTAGENA CON ATENCION Y GARANTIA DE DERECHOS A POBLACION DIFERENCIAL.</v>
      </c>
      <c r="O393" t="str">
        <f>+VLOOKUP(G393,Hoja1!$D:$G,3,FALSE)</f>
        <v>11.1 LÍNEA ESTRATÉGICA PARA LA EQUIDAD E INCLUSIÓN DE LOS NEGROS, AFROS, PALENQUEROS E INDÍGENA.</v>
      </c>
      <c r="P393" t="str">
        <f>+VLOOKUP(G393,Hoja1!$D:$G,4,FALSE)</f>
        <v>11.1.6 PROGRAMA: SOSTENIBILIDAD CULTURAL COMO GARANTÍA DE PERMANENCIA.</v>
      </c>
      <c r="Q393" t="str">
        <f t="shared" si="39"/>
        <v>06</v>
      </c>
      <c r="R393" t="str">
        <f t="shared" si="40"/>
        <v>00</v>
      </c>
      <c r="S393" s="1">
        <v>75000000</v>
      </c>
      <c r="T393" s="1">
        <v>0</v>
      </c>
      <c r="U393" s="1">
        <v>75000000</v>
      </c>
      <c r="V393" s="1">
        <v>75000000</v>
      </c>
      <c r="W393" s="1">
        <v>0</v>
      </c>
      <c r="X393" s="1">
        <v>75000000</v>
      </c>
      <c r="Y393" s="1">
        <v>100</v>
      </c>
      <c r="Z393" s="1">
        <v>75000000</v>
      </c>
      <c r="AA393" s="1">
        <v>100</v>
      </c>
      <c r="AB393" s="1">
        <v>0</v>
      </c>
      <c r="AC393" s="1">
        <v>75000000</v>
      </c>
    </row>
    <row r="394" spans="1:29" hidden="1" x14ac:dyDescent="0.35">
      <c r="A394">
        <v>2023</v>
      </c>
      <c r="B394">
        <v>100</v>
      </c>
      <c r="C394" t="str">
        <f t="shared" si="41"/>
        <v>8 SECRETARIA DE PARTICIPACION Y DESARROLLO SOCIAL</v>
      </c>
      <c r="D394" t="str">
        <f>"08"</f>
        <v>08</v>
      </c>
      <c r="E394" t="s">
        <v>420</v>
      </c>
      <c r="F394" t="s">
        <v>429</v>
      </c>
      <c r="G394" s="2">
        <f t="shared" si="42"/>
        <v>2020130010110</v>
      </c>
      <c r="H394" t="str">
        <f>"001"</f>
        <v>001</v>
      </c>
      <c r="I394" t="s">
        <v>49</v>
      </c>
      <c r="J394" t="s">
        <v>26</v>
      </c>
      <c r="K394" t="s">
        <v>27</v>
      </c>
      <c r="L394" t="str">
        <f>+VLOOKUP(G394,Hoja2!$A:$B,2,FALSE)</f>
        <v>FORTALECIMIENTO FAMILIAR  CARTAGENA DE INDIAS</v>
      </c>
      <c r="M394" t="str">
        <f t="shared" si="43"/>
        <v>2020130010110 FORTALECIMIENTO FAMILIAR  CARTAGENA DE INDIAS</v>
      </c>
      <c r="N394" t="str">
        <f>+VLOOKUP(G394,Hoja1!$D:$G,2,FALSE)</f>
        <v>11. EJE TRANSVERSAL: CARTAGENA CON ATENCION Y GARANTIA DE DERECHOS A POBLACION DIFERENCIAL.</v>
      </c>
      <c r="O394" t="str">
        <f>+VLOOKUP(G394,Hoja1!$D:$G,3,FALSE)</f>
        <v>11.3 LÍNEA ESTRATÉGICA: INCLUSIÓN Y OPORTUNIDAD PARA NIÑOS, NIÑAS Y ADOLESCENTES Y FAMILIAS.</v>
      </c>
      <c r="P394" t="str">
        <f>+VLOOKUP(G394,Hoja1!$D:$G,4,FALSE)</f>
        <v>11.3.4 PROGRAMA: FORTALECIMIENTO FAMILIAR.</v>
      </c>
      <c r="Q394" t="str">
        <f t="shared" si="39"/>
        <v>06</v>
      </c>
      <c r="R394" t="str">
        <f t="shared" si="40"/>
        <v>00</v>
      </c>
      <c r="S394" s="1">
        <v>70000000</v>
      </c>
      <c r="T394" s="1">
        <v>0</v>
      </c>
      <c r="U394" s="1">
        <v>70000000</v>
      </c>
      <c r="V394" s="1">
        <v>69955010</v>
      </c>
      <c r="W394" s="1">
        <v>44990</v>
      </c>
      <c r="X394" s="1">
        <v>56955010</v>
      </c>
      <c r="Y394" s="1">
        <v>81.36</v>
      </c>
      <c r="Z394" s="1">
        <v>24000000</v>
      </c>
      <c r="AA394" s="1">
        <v>34.29</v>
      </c>
      <c r="AB394" s="1">
        <v>13044990</v>
      </c>
      <c r="AC394" s="1">
        <v>24000000</v>
      </c>
    </row>
    <row r="395" spans="1:29" hidden="1" x14ac:dyDescent="0.35">
      <c r="A395">
        <v>2023</v>
      </c>
      <c r="B395">
        <v>100</v>
      </c>
      <c r="C395" t="str">
        <f t="shared" si="41"/>
        <v>8 SECRETARIA DE PARTICIPACION Y DESARROLLO SOCIAL</v>
      </c>
      <c r="D395" t="str">
        <f>"08"</f>
        <v>08</v>
      </c>
      <c r="E395" t="s">
        <v>420</v>
      </c>
      <c r="F395" t="s">
        <v>453</v>
      </c>
      <c r="G395" s="2">
        <f t="shared" si="42"/>
        <v>2020130010168</v>
      </c>
      <c r="H395" t="str">
        <f>"001"</f>
        <v>001</v>
      </c>
      <c r="I395" t="s">
        <v>49</v>
      </c>
      <c r="J395" t="s">
        <v>26</v>
      </c>
      <c r="K395" t="s">
        <v>27</v>
      </c>
      <c r="L395" t="str">
        <f>+VLOOKUP(G395,Hoja2!$A:$B,2,FALSE)</f>
        <v>FORMULACION E IMPLEMENTACION DE LA POLITICA PUBLICA DE JUVENTUD EN  CARTAGENA DE INDIAS</v>
      </c>
      <c r="M395" t="str">
        <f t="shared" si="43"/>
        <v>2020130010168 FORMULACION E IMPLEMENTACION DE LA POLITICA PUBLICA DE JUVENTUD EN  CARTAGENA DE INDIAS</v>
      </c>
      <c r="N395" t="str">
        <f>+VLOOKUP(G395,Hoja1!$D:$G,2,FALSE)</f>
        <v>11. EJE TRANSVERSAL: CARTAGENA CON ATENCION Y GARANTIA DE DERECHOS A POBLACION DIFERENCIAL.</v>
      </c>
      <c r="O395" t="str">
        <f>+VLOOKUP(G395,Hoja1!$D:$G,3,FALSE)</f>
        <v>11.4 LÍNEA ESTRATÉGICA JÓVENES SALVANDO A CARTAGENA</v>
      </c>
      <c r="P395" t="str">
        <f>+VLOOKUP(G395,Hoja1!$D:$G,4,FALSE)</f>
        <v>11.4.2 PROGRAMA: POLITICA PUBLICA DE JUVENTUD</v>
      </c>
      <c r="Q395" t="str">
        <f t="shared" si="39"/>
        <v>06</v>
      </c>
      <c r="R395" t="str">
        <f t="shared" si="40"/>
        <v>00</v>
      </c>
      <c r="S395" s="1">
        <v>70000000</v>
      </c>
      <c r="T395" s="1">
        <v>0</v>
      </c>
      <c r="U395" s="1">
        <v>70000000</v>
      </c>
      <c r="V395" s="1">
        <v>70000000</v>
      </c>
      <c r="W395" s="1">
        <v>0</v>
      </c>
      <c r="X395" s="1">
        <v>70000000</v>
      </c>
      <c r="Y395" s="1">
        <v>100</v>
      </c>
      <c r="Z395" s="1">
        <v>70000000</v>
      </c>
      <c r="AA395" s="1">
        <v>100</v>
      </c>
      <c r="AB395" s="1">
        <v>0</v>
      </c>
      <c r="AC395" s="1">
        <v>67200000</v>
      </c>
    </row>
    <row r="396" spans="1:29" hidden="1" x14ac:dyDescent="0.35">
      <c r="A396">
        <v>2023</v>
      </c>
      <c r="B396">
        <v>100</v>
      </c>
      <c r="C396" t="str">
        <f t="shared" si="41"/>
        <v>5 SECRETARIA GENERAL</v>
      </c>
      <c r="D396" t="str">
        <f>"05"</f>
        <v>05</v>
      </c>
      <c r="E396" t="s">
        <v>245</v>
      </c>
      <c r="F396" t="s">
        <v>250</v>
      </c>
      <c r="G396" s="2">
        <f t="shared" si="42"/>
        <v>2021130010172</v>
      </c>
      <c r="H396" t="str">
        <f>"139"</f>
        <v>139</v>
      </c>
      <c r="I396" t="s">
        <v>308</v>
      </c>
      <c r="J396" t="s">
        <v>26</v>
      </c>
      <c r="K396" t="s">
        <v>27</v>
      </c>
      <c r="L396" t="str">
        <f>+VLOOKUP(G396,Hoja2!$A:$B,2,FALSE)</f>
        <v>IMPLEMENTACION DEL PROGRAMA DE FORMACION INTEGRAL ESCUELA TALLER CARTAGENA DE INDIAS DEL DISTRITO DE  CARTAGENA DE INDIAS</v>
      </c>
      <c r="M396" t="str">
        <f t="shared" si="43"/>
        <v>2021130010172 IMPLEMENTACION DEL PROGRAMA DE FORMACION INTEGRAL ESCUELA TALLER CARTAGENA DE INDIAS DEL DISTRITO DE  CARTAGENA DE INDIAS</v>
      </c>
      <c r="N396" t="str">
        <f>+VLOOKUP(G396,Hoja1!$D:$G,2,FALSE)</f>
        <v>08. PILAR CARTAGENA INCLUYENTE</v>
      </c>
      <c r="O396" t="str">
        <f>+VLOOKUP(G396,Hoja1!$D:$G,3,FALSE)</f>
        <v>8.2 LÍNEA ESTRATEGICA DE EDUCACION: CULTURA DE LA FORMACION "CON LA EDUCACION PARA TODOS Y TODAS SALVAMOS JUNTOS A CARTAGENA"</v>
      </c>
      <c r="P396" t="str">
        <f>+VLOOKUP(G396,Hoja1!$D:$G,4,FALSE)</f>
        <v>8.2.9 PROGRAMA: POR UNA EDUCACIÓN POST SECUNDARIA DISTRITAL</v>
      </c>
      <c r="Q396" t="str">
        <f t="shared" si="39"/>
        <v>06</v>
      </c>
      <c r="R396" t="str">
        <f t="shared" si="40"/>
        <v>00</v>
      </c>
      <c r="S396" s="1">
        <v>65173163</v>
      </c>
      <c r="T396" s="1">
        <v>0</v>
      </c>
      <c r="U396" s="1">
        <v>65173163</v>
      </c>
      <c r="V396" s="1">
        <v>65173163</v>
      </c>
      <c r="W396" s="1">
        <v>0</v>
      </c>
      <c r="X396" s="1">
        <v>65173163</v>
      </c>
      <c r="Y396" s="1">
        <v>100</v>
      </c>
      <c r="Z396" s="1">
        <v>0</v>
      </c>
      <c r="AA396" s="1">
        <v>0</v>
      </c>
      <c r="AB396" s="1">
        <v>0</v>
      </c>
      <c r="AC396" s="1">
        <v>0</v>
      </c>
    </row>
    <row r="397" spans="1:29" hidden="1" x14ac:dyDescent="0.35">
      <c r="A397">
        <v>2023</v>
      </c>
      <c r="B397">
        <v>100</v>
      </c>
      <c r="C397" t="str">
        <f t="shared" si="41"/>
        <v>8 SECRETARIA DE PARTICIPACION Y DESARROLLO SOCIAL</v>
      </c>
      <c r="D397" t="str">
        <f>"08"</f>
        <v>08</v>
      </c>
      <c r="E397" t="s">
        <v>420</v>
      </c>
      <c r="F397" t="s">
        <v>467</v>
      </c>
      <c r="G397" s="2">
        <f t="shared" si="42"/>
        <v>2021130010213</v>
      </c>
      <c r="H397" t="str">
        <f>"001"</f>
        <v>001</v>
      </c>
      <c r="I397" t="s">
        <v>49</v>
      </c>
      <c r="J397" t="s">
        <v>26</v>
      </c>
      <c r="K397" t="s">
        <v>27</v>
      </c>
      <c r="L397" t="str">
        <f>+VLOOKUP(G397,Hoja2!$A:$B,2,FALSE)</f>
        <v>ACTUALIZACION LAS MUJERES DECIDIMOS SOBRE EL EJERCICIO DEL PODER CARTAGENA DE INDIAS</v>
      </c>
      <c r="M397" t="str">
        <f t="shared" si="43"/>
        <v>2021130010213 ACTUALIZACION LAS MUJERES DECIDIMOS SOBRE EL EJERCICIO DEL PODER CARTAGENA DE INDIAS</v>
      </c>
      <c r="N397" t="str">
        <f>+VLOOKUP(G397,Hoja1!$D:$G,2,FALSE)</f>
        <v>11. EJE TRANSVERSAL: CARTAGENA CON ATENCION Y GARANTIA DE DERECHOS A POBLACION DIFERENCIAL.</v>
      </c>
      <c r="O397" t="str">
        <f>+VLOOKUP(G397,Hoja1!$D:$G,3,FALSE)</f>
        <v>11.2 LÍNEA ESTRATÉGICA MUJERES CARTAGENERAS POR SUS DERECHOS.</v>
      </c>
      <c r="P397" t="str">
        <f>+VLOOKUP(G397,Hoja1!$D:$G,4,FALSE)</f>
        <v>11.2.1 PROGRAMA: LAS MUJERES DECIDIMOS SOBRE EL EJERCICIO DEL PODER</v>
      </c>
      <c r="Q397" t="str">
        <f t="shared" si="39"/>
        <v>06</v>
      </c>
      <c r="R397" t="str">
        <f t="shared" si="40"/>
        <v>00</v>
      </c>
      <c r="S397" s="1">
        <v>65000000</v>
      </c>
      <c r="T397" s="1">
        <v>-7800000</v>
      </c>
      <c r="U397" s="1">
        <v>57200000</v>
      </c>
      <c r="V397" s="1">
        <v>43400000</v>
      </c>
      <c r="W397" s="1">
        <v>13800000</v>
      </c>
      <c r="X397" s="1">
        <v>43400000</v>
      </c>
      <c r="Y397" s="1">
        <v>75.87</v>
      </c>
      <c r="Z397" s="1">
        <v>43400000</v>
      </c>
      <c r="AA397" s="1">
        <v>75.87</v>
      </c>
      <c r="AB397" s="1">
        <v>13800000</v>
      </c>
      <c r="AC397" s="1">
        <v>43400000</v>
      </c>
    </row>
    <row r="398" spans="1:29" hidden="1" x14ac:dyDescent="0.35">
      <c r="A398">
        <v>2023</v>
      </c>
      <c r="B398">
        <v>100</v>
      </c>
      <c r="C398" t="str">
        <f t="shared" si="41"/>
        <v>10 DEPARTAMENTO ADMINISTRATIVO DE SALUD</v>
      </c>
      <c r="D398" t="str">
        <f>"10"</f>
        <v>10</v>
      </c>
      <c r="E398" t="s">
        <v>535</v>
      </c>
      <c r="F398" t="s">
        <v>543</v>
      </c>
      <c r="G398" s="2">
        <f t="shared" si="42"/>
        <v>2020130010058</v>
      </c>
      <c r="H398" t="str">
        <f>"016"</f>
        <v>016</v>
      </c>
      <c r="I398" t="s">
        <v>623</v>
      </c>
      <c r="J398" t="s">
        <v>26</v>
      </c>
      <c r="K398" t="s">
        <v>27</v>
      </c>
      <c r="L398" t="str">
        <f>+VLOOKUP(G398,Hoja2!$A:$B,2,FALSE)</f>
        <v>PREVENCION Y CONTROL DE LA LEPRA EN EL DISTRITO DE  CARTAGENA DE INDIAS</v>
      </c>
      <c r="M398" t="str">
        <f t="shared" si="43"/>
        <v>2020130010058 PREVENCION Y CONTROL DE LA LEPRA EN EL DISTRITO DE  CARTAGENA DE INDIAS</v>
      </c>
      <c r="N398" t="str">
        <f>+VLOOKUP(G398,Hoja1!$D:$G,2,FALSE)</f>
        <v>08. PILAR CARTAGENA INCLUYENTE</v>
      </c>
      <c r="O398" t="str">
        <f>+VLOOKUP(G398,Hoja1!$D:$G,3,FALSE)</f>
        <v>8.3 LÍNEA ESTRATÉGICA SALUD PARA TODOS</v>
      </c>
      <c r="P398" t="str">
        <f>+VLOOKUP(G398,Hoja1!$D:$G,4,FALSE)</f>
        <v>8.3.8 VIDA SALUDABLE Y ENFERMEDADES TRANSMISIBLES</v>
      </c>
      <c r="Q398" t="str">
        <f t="shared" si="39"/>
        <v>06</v>
      </c>
      <c r="R398" t="str">
        <f t="shared" si="40"/>
        <v>00</v>
      </c>
      <c r="S398" s="1">
        <v>64385222</v>
      </c>
      <c r="T398" s="1">
        <v>-5853202</v>
      </c>
      <c r="U398" s="1">
        <v>58532020</v>
      </c>
      <c r="V398" s="1">
        <v>34085333</v>
      </c>
      <c r="W398" s="1">
        <v>24446687</v>
      </c>
      <c r="X398" s="1">
        <v>34085333</v>
      </c>
      <c r="Y398" s="1">
        <v>58.23</v>
      </c>
      <c r="Z398" s="1">
        <v>31812000</v>
      </c>
      <c r="AA398" s="1">
        <v>54.35</v>
      </c>
      <c r="AB398" s="1">
        <v>24446687</v>
      </c>
      <c r="AC398" s="1">
        <v>31812000</v>
      </c>
    </row>
    <row r="399" spans="1:29" hidden="1" x14ac:dyDescent="0.35">
      <c r="A399">
        <v>2023</v>
      </c>
      <c r="B399">
        <v>100</v>
      </c>
      <c r="C399" t="str">
        <f t="shared" si="41"/>
        <v>16 FONDO DE VIVIENDA DE INTERES SOCIAL Y REFORMA URBANA</v>
      </c>
      <c r="D399" t="str">
        <f>"16"</f>
        <v>16</v>
      </c>
      <c r="E399" t="s">
        <v>731</v>
      </c>
      <c r="F399" t="s">
        <v>737</v>
      </c>
      <c r="G399" s="2">
        <f t="shared" si="42"/>
        <v>2020130010306</v>
      </c>
      <c r="H399" t="str">
        <f>"039"</f>
        <v>039</v>
      </c>
      <c r="I399" t="s">
        <v>743</v>
      </c>
      <c r="J399" t="s">
        <v>26</v>
      </c>
      <c r="K399" t="s">
        <v>27</v>
      </c>
      <c r="L399" t="str">
        <f>+VLOOKUP(G399,Hoja2!$A:$B,2,FALSE)</f>
        <v>ELABORACION DE ESTUDIOS SECTORIALES Y SEGUIMIENTO A LA LINEA ESTRATEGICA DE VIVIENDA A TRAVES DE UN OBSERVATORIO DE VIVIENDA DE INTERES SOCIAL DEL PROGRAMA MI CASA MI ENTORNO MI HABITAT DE LA CIUDAD DE CARTAGENA DE INDIAS</v>
      </c>
      <c r="M399" t="str">
        <f t="shared" si="43"/>
        <v>2020130010306 ELABORACION DE ESTUDIOS SECTORIALES Y SEGUIMIENTO A LA LINEA ESTRATEGICA DE VIVIENDA A TRAVES DE UN OBSERVATORIO DE VIVIENDA DE INTERES SOCIAL DEL PROGRAMA MI CASA MI ENTORNO MI HABITAT DE LA CIUDAD DE CARTAGENA DE INDIAS</v>
      </c>
      <c r="N399" t="str">
        <f>+VLOOKUP(G399,Hoja1!$D:$G,2,FALSE)</f>
        <v>07. PILAR CARTAGENA RESILIENTE</v>
      </c>
      <c r="O399" t="str">
        <f>+VLOOKUP(G399,Hoja1!$D:$G,3,FALSE)</f>
        <v>7.5 LÍNEA ESTRATÉGICA VIVIENDA PARA TODOS</v>
      </c>
      <c r="P399" t="str">
        <f>+VLOOKUP(G399,Hoja1!$D:$G,4,FALSE)</f>
        <v xml:space="preserve">7.5.5 MI CASA, MI ENTORNO, MI HABITAT    </v>
      </c>
      <c r="Q399" t="str">
        <f t="shared" si="39"/>
        <v>06</v>
      </c>
      <c r="R399" t="str">
        <f t="shared" si="40"/>
        <v>00</v>
      </c>
      <c r="S399" s="1">
        <v>62000000</v>
      </c>
      <c r="T399" s="1">
        <v>0</v>
      </c>
      <c r="U399" s="1">
        <v>62000000</v>
      </c>
      <c r="V399" s="1">
        <v>62000000</v>
      </c>
      <c r="W399" s="1">
        <v>0</v>
      </c>
      <c r="X399" s="1">
        <v>62000000</v>
      </c>
      <c r="Y399" s="1">
        <v>100</v>
      </c>
      <c r="Z399" s="1">
        <v>62000000</v>
      </c>
      <c r="AA399" s="1">
        <v>100</v>
      </c>
      <c r="AB399" s="1">
        <v>0</v>
      </c>
      <c r="AC399" s="1">
        <v>62000000</v>
      </c>
    </row>
    <row r="400" spans="1:29" hidden="1" x14ac:dyDescent="0.35">
      <c r="A400">
        <v>2023</v>
      </c>
      <c r="B400">
        <v>100</v>
      </c>
      <c r="C400" t="str">
        <f t="shared" si="41"/>
        <v>15 INSTITUTO DE DEPORTE Y RECREACION</v>
      </c>
      <c r="D400" t="str">
        <f>"15"</f>
        <v>15</v>
      </c>
      <c r="E400" t="s">
        <v>698</v>
      </c>
      <c r="F400" t="s">
        <v>78</v>
      </c>
      <c r="G400" s="2">
        <f t="shared" si="42"/>
        <v>2020130010036</v>
      </c>
      <c r="H400" t="str">
        <f>"122"</f>
        <v>122</v>
      </c>
      <c r="I400" t="s">
        <v>728</v>
      </c>
      <c r="J400" t="s">
        <v>26</v>
      </c>
      <c r="K400" t="s">
        <v>27</v>
      </c>
      <c r="L400" t="str">
        <f>+VLOOKUP(G400,Hoja2!$A:$B,2,FALSE)</f>
        <v>CONSERVACION , MANTENIMIENTO Y MEJORAMIENTO DE LOS ESCENARIOS DEPORTIVOS DE LA CIUDAD COMO ESTRATEGIA DE PRESERVACION DEL PATRIMONIO MATERIAL DEL DISTRITO DE   CARTAGENA DE INDIAS</v>
      </c>
      <c r="M400" t="str">
        <f t="shared" si="43"/>
        <v>2020130010036 CONSERVACION , MANTENIMIENTO Y MEJORAMIENTO DE LOS ESCENARIOS DEPORTIVOS DE LA CIUDAD COMO ESTRATEGIA DE PRESERVACION DEL PATRIMONIO MATERIAL DEL DISTRITO DE   CARTAGENA DE INDIAS</v>
      </c>
      <c r="N400" t="str">
        <f>+VLOOKUP(G400,Hoja1!$D:$G,2,FALSE)</f>
        <v>08. PILAR CARTAGENA INCLUYENTE</v>
      </c>
      <c r="O400" t="str">
        <f>+VLOOKUP(G400,Hoja1!$D:$G,3,FALSE)</f>
        <v xml:space="preserve">8.4 LÍNEA ESTRATÉGICA DEPORTE Y RECREACIÓN PARA LA TRANSFORMACION SOCIAL </v>
      </c>
      <c r="P400" t="str">
        <f>+VLOOKUP(G400,Hoja1!$D:$G,4,FALSE)</f>
        <v>8.4.7 ADMINISTRACION, MANTENIMIENTO, ADECUACION, MEJORAMIENTO Y CONSTRUCCION DE ESCENARIOS DEPORTIVOS</v>
      </c>
      <c r="Q400" t="str">
        <f t="shared" si="39"/>
        <v>06</v>
      </c>
      <c r="R400" t="str">
        <f t="shared" si="40"/>
        <v>00</v>
      </c>
      <c r="S400" s="1">
        <v>60000000</v>
      </c>
      <c r="T400" s="1">
        <v>0</v>
      </c>
      <c r="U400" s="1">
        <v>60000000</v>
      </c>
      <c r="V400" s="1">
        <v>0</v>
      </c>
      <c r="W400" s="1">
        <v>60000000</v>
      </c>
      <c r="X400" s="1">
        <v>0</v>
      </c>
      <c r="Y400" s="1">
        <v>0</v>
      </c>
      <c r="Z400" s="1">
        <v>0</v>
      </c>
      <c r="AA400" s="1">
        <v>0</v>
      </c>
      <c r="AB400" s="1">
        <v>60000000</v>
      </c>
      <c r="AC400" s="1">
        <v>0</v>
      </c>
    </row>
    <row r="401" spans="1:29" hidden="1" x14ac:dyDescent="0.35">
      <c r="A401">
        <v>2023</v>
      </c>
      <c r="B401">
        <v>100</v>
      </c>
      <c r="C401" t="str">
        <f t="shared" si="41"/>
        <v>8 SECRETARIA DE PARTICIPACION Y DESARROLLO SOCIAL</v>
      </c>
      <c r="D401" t="str">
        <f>"08"</f>
        <v>08</v>
      </c>
      <c r="E401" t="s">
        <v>420</v>
      </c>
      <c r="F401" t="s">
        <v>477</v>
      </c>
      <c r="G401" s="2">
        <f t="shared" si="42"/>
        <v>2021130010222</v>
      </c>
      <c r="H401" t="str">
        <f>"001"</f>
        <v>001</v>
      </c>
      <c r="I401" t="s">
        <v>49</v>
      </c>
      <c r="J401" t="s">
        <v>26</v>
      </c>
      <c r="K401" t="s">
        <v>27</v>
      </c>
      <c r="L401" t="str">
        <f>+VLOOKUP(G401,Hoja2!$A:$B,2,FALSE)</f>
        <v>ADECUACION CARTAGENA LIBRE DE UNA CULTURA MACHISTA CARTAGENA DE INDIAS CARTAGENA DE INDIAS</v>
      </c>
      <c r="M401" t="str">
        <f t="shared" si="43"/>
        <v>2021130010222 ADECUACION CARTAGENA LIBRE DE UNA CULTURA MACHISTA CARTAGENA DE INDIAS CARTAGENA DE INDIAS</v>
      </c>
      <c r="N401" t="str">
        <f>+VLOOKUP(G401,Hoja1!$D:$G,2,FALSE)</f>
        <v>11. EJE TRANSVERSAL: CARTAGENA CON ATENCION Y GARANTIA DE DERECHOS A POBLACION DIFERENCIAL.</v>
      </c>
      <c r="O401" t="str">
        <f>+VLOOKUP(G401,Hoja1!$D:$G,3,FALSE)</f>
        <v>11.2 LÍNEA ESTRATÉGICA MUJERES CARTAGENERAS POR SUS DERECHOS.</v>
      </c>
      <c r="P401" t="str">
        <f>+VLOOKUP(G401,Hoja1!$D:$G,4,FALSE)</f>
        <v>11.2.4 PROGRAMA: CARTAGENA LIBRE DE UNA CULTURA MACHISTA</v>
      </c>
      <c r="Q401" t="str">
        <f t="shared" si="39"/>
        <v>06</v>
      </c>
      <c r="R401" t="str">
        <f t="shared" si="40"/>
        <v>00</v>
      </c>
      <c r="S401" s="1">
        <v>57200000</v>
      </c>
      <c r="T401" s="1">
        <v>-9400000</v>
      </c>
      <c r="U401" s="1">
        <v>47800000</v>
      </c>
      <c r="V401" s="1">
        <v>46806667</v>
      </c>
      <c r="W401" s="1">
        <v>993333</v>
      </c>
      <c r="X401" s="1">
        <v>46713333</v>
      </c>
      <c r="Y401" s="1">
        <v>97.73</v>
      </c>
      <c r="Z401" s="1">
        <v>46713333</v>
      </c>
      <c r="AA401" s="1">
        <v>97.73</v>
      </c>
      <c r="AB401" s="1">
        <v>1086667</v>
      </c>
      <c r="AC401" s="1">
        <v>46713333</v>
      </c>
    </row>
    <row r="402" spans="1:29" hidden="1" x14ac:dyDescent="0.35">
      <c r="A402">
        <v>2023</v>
      </c>
      <c r="B402">
        <v>100</v>
      </c>
      <c r="C402" t="str">
        <f t="shared" si="41"/>
        <v>17 INSTITUTO DE PATRIMONIO Y CULTURA DE CARTAGENA DE INDIAS</v>
      </c>
      <c r="D402" t="str">
        <f>"17"</f>
        <v>17</v>
      </c>
      <c r="E402" t="s">
        <v>745</v>
      </c>
      <c r="F402" t="s">
        <v>767</v>
      </c>
      <c r="G402" s="2">
        <f t="shared" si="42"/>
        <v>2020130010213</v>
      </c>
      <c r="H402" t="str">
        <f>"166"</f>
        <v>166</v>
      </c>
      <c r="I402" t="s">
        <v>779</v>
      </c>
      <c r="J402" t="s">
        <v>26</v>
      </c>
      <c r="K402" t="s">
        <v>27</v>
      </c>
      <c r="L402" t="str">
        <f>+VLOOKUP(G402,Hoja2!$A:$B,2,FALSE)</f>
        <v>FORTALECIMIENTO A LA APROPIACION SOCIAL Y DIVULGACION DEL PATRIMONIO MATERIAL EN EL DISTRITO DE  CARTAGENA DE INDIAS</v>
      </c>
      <c r="M402" t="str">
        <f t="shared" si="43"/>
        <v>2020130010213 FORTALECIMIENTO A LA APROPIACION SOCIAL Y DIVULGACION DEL PATRIMONIO MATERIAL EN EL DISTRITO DE  CARTAGENA DE INDIAS</v>
      </c>
      <c r="N402" t="str">
        <f>+VLOOKUP(G402,Hoja1!$D:$G,2,FALSE)</f>
        <v>08. PILAR CARTAGENA INCLUYENTE</v>
      </c>
      <c r="O402" t="str">
        <f>+VLOOKUP(G402,Hoja1!$D:$G,3,FALSE)</f>
        <v>8.5 LÍNEA ESTRATÉGICA ARTES, CULTURA Y PATRIMONIO PARA UNA CARTAGENA INCLUYENTE</v>
      </c>
      <c r="P402" t="str">
        <f>+VLOOKUP(G402,Hoja1!$D:$G,4,FALSE)</f>
        <v xml:space="preserve">8.5.4 PROGRAMA: VALORACION, CIUDADO Y APROPIACION SOCIAL DEL PATRIMONIO MATERIAL </v>
      </c>
      <c r="Q402" t="str">
        <f t="shared" si="39"/>
        <v>06</v>
      </c>
      <c r="R402" t="str">
        <f t="shared" si="40"/>
        <v>00</v>
      </c>
      <c r="S402" s="1">
        <v>53985000</v>
      </c>
      <c r="T402" s="1">
        <v>0</v>
      </c>
      <c r="U402" s="1">
        <v>53985000</v>
      </c>
      <c r="V402" s="1">
        <v>0</v>
      </c>
      <c r="W402" s="1">
        <v>53985000</v>
      </c>
      <c r="X402" s="1">
        <v>0</v>
      </c>
      <c r="Y402" s="1">
        <v>0</v>
      </c>
      <c r="Z402" s="1">
        <v>0</v>
      </c>
      <c r="AA402" s="1">
        <v>0</v>
      </c>
      <c r="AB402" s="1">
        <v>53985000</v>
      </c>
      <c r="AC402" s="1">
        <v>0</v>
      </c>
    </row>
    <row r="403" spans="1:29" hidden="1" x14ac:dyDescent="0.35">
      <c r="A403">
        <v>2023</v>
      </c>
      <c r="B403">
        <v>100</v>
      </c>
      <c r="C403" t="str">
        <f t="shared" si="41"/>
        <v>5 SECRETARIA GENERAL</v>
      </c>
      <c r="D403" t="str">
        <f>"05"</f>
        <v>05</v>
      </c>
      <c r="E403" t="s">
        <v>245</v>
      </c>
      <c r="F403" t="s">
        <v>256</v>
      </c>
      <c r="G403" s="2">
        <f t="shared" si="42"/>
        <v>2021130010146</v>
      </c>
      <c r="H403" t="str">
        <f>"001"</f>
        <v>001</v>
      </c>
      <c r="I403" t="s">
        <v>49</v>
      </c>
      <c r="J403" t="s">
        <v>26</v>
      </c>
      <c r="K403" t="s">
        <v>27</v>
      </c>
      <c r="L403" t="str">
        <f>+VLOOKUP(G403,Hoja2!$A:$B,2,FALSE)</f>
        <v>APOYO A LA REALIZACION DEL FESTIVAL INTERNACIONAL DE CINE DE CARTAGENA FICCI 2021 PARA LOS BARRIOS DE CARTAGENA DE INDIAS</v>
      </c>
      <c r="M403" t="str">
        <f t="shared" si="43"/>
        <v>2021130010146 APOYO A LA REALIZACION DEL FESTIVAL INTERNACIONAL DE CINE DE CARTAGENA FICCI 2021 PARA LOS BARRIOS DE CARTAGENA DE INDIAS</v>
      </c>
      <c r="N403" t="str">
        <f>+VLOOKUP(G403,Hoja1!$D:$G,2,FALSE)</f>
        <v>09. PILAR CARTAGENA CONTINGENTE</v>
      </c>
      <c r="O403" t="str">
        <f>+VLOOKUP(G403,Hoja1!$D:$G,3,FALSE)</f>
        <v>9.3 LÍNEA ESTRATÉGICA: TURISMO, MOTOR DE REACTIVACIÓN ECONÓMICA PARA CARTAGENA DE INDIAS</v>
      </c>
      <c r="P403" t="str">
        <f>+VLOOKUP(G403,Hoja1!$D:$G,4,FALSE)</f>
        <v>9.3.1 PROGRAMA: PROMOCIÓN NACIONAL E INTERNACIONAL DE CARTAGENA DE INDIAS</v>
      </c>
      <c r="Q403" t="str">
        <f t="shared" si="39"/>
        <v>06</v>
      </c>
      <c r="R403" t="str">
        <f t="shared" si="40"/>
        <v>00</v>
      </c>
      <c r="S403" s="1">
        <v>50000000</v>
      </c>
      <c r="T403" s="1">
        <v>77830250</v>
      </c>
      <c r="U403" s="1">
        <v>127830250</v>
      </c>
      <c r="V403" s="1">
        <v>127830250</v>
      </c>
      <c r="W403" s="1">
        <v>0</v>
      </c>
      <c r="X403" s="1">
        <v>127830250</v>
      </c>
      <c r="Y403" s="1">
        <v>100</v>
      </c>
      <c r="Z403" s="1">
        <v>127830250</v>
      </c>
      <c r="AA403" s="1">
        <v>100</v>
      </c>
      <c r="AB403" s="1">
        <v>0</v>
      </c>
      <c r="AC403" s="1">
        <v>127830250</v>
      </c>
    </row>
    <row r="404" spans="1:29" hidden="1" x14ac:dyDescent="0.35">
      <c r="A404">
        <v>2023</v>
      </c>
      <c r="B404">
        <v>100</v>
      </c>
      <c r="C404" t="str">
        <f t="shared" si="41"/>
        <v>5 SECRETARIA GENERAL</v>
      </c>
      <c r="D404" t="str">
        <f>"05"</f>
        <v>05</v>
      </c>
      <c r="E404" t="s">
        <v>245</v>
      </c>
      <c r="F404" t="s">
        <v>264</v>
      </c>
      <c r="G404" s="2">
        <f t="shared" si="42"/>
        <v>2021130010278</v>
      </c>
      <c r="H404" t="str">
        <f>"001"</f>
        <v>001</v>
      </c>
      <c r="I404" t="s">
        <v>49</v>
      </c>
      <c r="J404" t="s">
        <v>26</v>
      </c>
      <c r="K404" t="s">
        <v>27</v>
      </c>
      <c r="L404" t="str">
        <f>+VLOOKUP(G404,Hoja2!$A:$B,2,FALSE)</f>
        <v>IMPLEMENTACION DEL PROYECTO CARTAGENA XVI FESTIVAL DE MUSICA CARTAGENA DE INDIAS</v>
      </c>
      <c r="M404" t="str">
        <f t="shared" si="43"/>
        <v>2021130010278 IMPLEMENTACION DEL PROYECTO CARTAGENA XVI FESTIVAL DE MUSICA CARTAGENA DE INDIAS</v>
      </c>
      <c r="N404" t="str">
        <f>+VLOOKUP(G404,Hoja1!$D:$G,2,FALSE)</f>
        <v>09. PILAR CARTAGENA CONTINGENTE</v>
      </c>
      <c r="O404" t="str">
        <f>+VLOOKUP(G404,Hoja1!$D:$G,3,FALSE)</f>
        <v>9.3 LÍNEA ESTRATÉGICA: TURISMO, MOTOR DE REACTIVACIÓN ECONÓMICA PARA CARTAGENA DE INDIAS</v>
      </c>
      <c r="P404" t="str">
        <f>+VLOOKUP(G404,Hoja1!$D:$G,4,FALSE)</f>
        <v>9.3.1 PROGRAMA: PROMOCIÓN NACIONAL E INTERNACIONAL DE CARTAGENA DE INDIAS</v>
      </c>
      <c r="Q404" t="str">
        <f t="shared" si="39"/>
        <v>06</v>
      </c>
      <c r="R404" t="str">
        <f t="shared" si="40"/>
        <v>00</v>
      </c>
      <c r="S404" s="1">
        <v>50000000</v>
      </c>
      <c r="T404" s="1">
        <v>-50000000</v>
      </c>
      <c r="U404" s="1">
        <v>0</v>
      </c>
      <c r="V404" s="1">
        <v>0</v>
      </c>
      <c r="W404" s="1">
        <v>0</v>
      </c>
      <c r="X404" s="1">
        <v>0</v>
      </c>
      <c r="Y404" s="1">
        <v>0</v>
      </c>
      <c r="Z404" s="1">
        <v>0</v>
      </c>
      <c r="AA404" s="1">
        <v>0</v>
      </c>
      <c r="AB404" s="1">
        <v>0</v>
      </c>
      <c r="AC404" s="1">
        <v>0</v>
      </c>
    </row>
    <row r="405" spans="1:29" hidden="1" x14ac:dyDescent="0.35">
      <c r="A405">
        <v>2023</v>
      </c>
      <c r="B405">
        <v>100</v>
      </c>
      <c r="C405" t="str">
        <f t="shared" si="41"/>
        <v>6 SECRETARIA DE INFRAESTRUCTURA</v>
      </c>
      <c r="D405" t="str">
        <f>"06"</f>
        <v>06</v>
      </c>
      <c r="E405" t="s">
        <v>326</v>
      </c>
      <c r="F405" t="s">
        <v>327</v>
      </c>
      <c r="G405" s="2">
        <f t="shared" si="42"/>
        <v>2021130010121</v>
      </c>
      <c r="H405" t="str">
        <f>"138"</f>
        <v>138</v>
      </c>
      <c r="I405" t="s">
        <v>152</v>
      </c>
      <c r="J405" t="s">
        <v>26</v>
      </c>
      <c r="K405" t="s">
        <v>27</v>
      </c>
      <c r="L405" t="str">
        <f>+VLOOKUP(G405,Hoja2!$A:$B,2,FALSE)</f>
        <v>ADECUACION DE CENTROS DE SALUD PARA LA POBLACION NEGRA AFROCOLOMBIANA RAIZAL Y PALENQUERA EN EL DISTRITO DE   CARTAGENA DE INDIAS</v>
      </c>
      <c r="M405" t="str">
        <f t="shared" si="43"/>
        <v>2021130010121 ADECUACION DE CENTROS DE SALUD PARA LA POBLACION NEGRA AFROCOLOMBIANA RAIZAL Y PALENQUERA EN EL DISTRITO DE   CARTAGENA DE INDIAS</v>
      </c>
      <c r="N405" t="str">
        <f>+VLOOKUP(G405,Hoja1!$D:$G,2,FALSE)</f>
        <v>11. EJE TRANSVERSAL: CARTAGENA CON ATENCION Y GARANTIA DE DERECHOS A POBLACION DIFERENCIAL.</v>
      </c>
      <c r="O405" t="str">
        <f>+VLOOKUP(G405,Hoja1!$D:$G,3,FALSE)</f>
        <v>11.1 LÍNEA ESTRATÉGICA PARA LA EQUIDAD E INCLUSIÓN DE LOS NEGROS, AFROS, PALENQUEROS E INDÍGENA.</v>
      </c>
      <c r="P405" t="str">
        <f>+VLOOKUP(G405,Hoja1!$D:$G,4,FALSE)</f>
        <v>11.1.4 PROGRAMA: PROMOCIÓN, PREVENCIÓN Y ATENCIÓN EN SALUD PARA LA POBLACIÓN NEGRA, AFROCOLOMBIANA, RAIZAL Y PALENQUERA EN EL DISTRITO DE CARTAGENA.</v>
      </c>
      <c r="Q405" t="str">
        <f t="shared" si="39"/>
        <v>06</v>
      </c>
      <c r="R405" t="str">
        <f t="shared" si="40"/>
        <v>00</v>
      </c>
      <c r="S405" s="1">
        <v>50000000</v>
      </c>
      <c r="T405" s="1">
        <v>0</v>
      </c>
      <c r="U405" s="1">
        <v>50000000</v>
      </c>
      <c r="V405" s="1">
        <v>16580189</v>
      </c>
      <c r="W405" s="1">
        <v>33419811</v>
      </c>
      <c r="X405" s="1">
        <v>0</v>
      </c>
      <c r="Y405" s="1">
        <v>0</v>
      </c>
      <c r="Z405" s="1">
        <v>0</v>
      </c>
      <c r="AA405" s="1">
        <v>0</v>
      </c>
      <c r="AB405" s="1">
        <v>50000000</v>
      </c>
      <c r="AC405" s="1">
        <v>0</v>
      </c>
    </row>
    <row r="406" spans="1:29" hidden="1" x14ac:dyDescent="0.35">
      <c r="A406">
        <v>2023</v>
      </c>
      <c r="B406">
        <v>100</v>
      </c>
      <c r="C406" t="str">
        <f t="shared" si="41"/>
        <v>8 SECRETARIA DE PARTICIPACION Y DESARROLLO SOCIAL</v>
      </c>
      <c r="D406" t="str">
        <f>"08"</f>
        <v>08</v>
      </c>
      <c r="E406" t="s">
        <v>420</v>
      </c>
      <c r="F406" t="s">
        <v>445</v>
      </c>
      <c r="G406" s="2">
        <f t="shared" si="42"/>
        <v>2020130010321</v>
      </c>
      <c r="H406" t="str">
        <f>"001"</f>
        <v>001</v>
      </c>
      <c r="I406" t="s">
        <v>49</v>
      </c>
      <c r="J406" t="s">
        <v>26</v>
      </c>
      <c r="K406" t="s">
        <v>27</v>
      </c>
      <c r="L406" t="str">
        <f>+VLOOKUP(G406,Hoja2!$A:$B,2,FALSE)</f>
        <v>APOYO A LA FORMACION PARA EL TRABAJO GENERACION DE INGRESOS Y RESPONSABILIDAD SOCIAL EMPRESARIAL A PERSONAS HABITANTES DE CALLE EN  CARTAGENA DE INDIAS</v>
      </c>
      <c r="M406" t="str">
        <f t="shared" si="43"/>
        <v>2020130010321 APOYO A LA FORMACION PARA EL TRABAJO GENERACION DE INGRESOS Y RESPONSABILIDAD SOCIAL EMPRESARIAL A PERSONAS HABITANTES DE CALLE EN  CARTAGENA DE INDIAS</v>
      </c>
      <c r="N406" t="str">
        <f>+VLOOKUP(G406,Hoja1!$D:$G,2,FALSE)</f>
        <v>11. EJE TRANSVERSAL: CARTAGENA CON ATENCION Y GARANTIA DE DERECHOS A POBLACION DIFERENCIAL.</v>
      </c>
      <c r="O406" t="str">
        <f>+VLOOKUP(G406,Hoja1!$D:$G,3,FALSE)</f>
        <v>11.7 LÍNEA ESTRATÉGICA TRATO HUMANITARIO AL HABITANTE DE CALLE</v>
      </c>
      <c r="P406" t="str">
        <f>+VLOOKUP(G406,Hoja1!$D:$G,4,FALSE)</f>
        <v>11.7.2 FORMACIÓN PARA EL TRABAJO - GENERACIÓN DE INGRESOS Y RESPONSABILIDAD SOCIAL EMPRESARIAL</v>
      </c>
      <c r="Q406" t="str">
        <f t="shared" si="39"/>
        <v>06</v>
      </c>
      <c r="R406" t="str">
        <f t="shared" si="40"/>
        <v>00</v>
      </c>
      <c r="S406" s="1">
        <v>50000000</v>
      </c>
      <c r="T406" s="1">
        <v>-50000000</v>
      </c>
      <c r="U406" s="1">
        <v>0</v>
      </c>
      <c r="V406" s="1">
        <v>0</v>
      </c>
      <c r="W406" s="1">
        <v>0</v>
      </c>
      <c r="X406" s="1">
        <v>0</v>
      </c>
      <c r="Y406" s="1">
        <v>0</v>
      </c>
      <c r="Z406" s="1">
        <v>0</v>
      </c>
      <c r="AA406" s="1">
        <v>0</v>
      </c>
      <c r="AB406" s="1">
        <v>0</v>
      </c>
      <c r="AC406" s="1">
        <v>0</v>
      </c>
    </row>
    <row r="407" spans="1:29" hidden="1" x14ac:dyDescent="0.35">
      <c r="A407">
        <v>2023</v>
      </c>
      <c r="B407">
        <v>100</v>
      </c>
      <c r="C407" t="str">
        <f t="shared" si="41"/>
        <v>13 DEPARTAMENTO ADMINISTRATIVO DE VALORIZACION</v>
      </c>
      <c r="D407" t="str">
        <f>"13"</f>
        <v>13</v>
      </c>
      <c r="E407" t="s">
        <v>669</v>
      </c>
      <c r="F407" t="s">
        <v>673</v>
      </c>
      <c r="G407" s="2">
        <f t="shared" si="42"/>
        <v>2020130010241</v>
      </c>
      <c r="H407" t="str">
        <f>"001"</f>
        <v>001</v>
      </c>
      <c r="I407" t="s">
        <v>49</v>
      </c>
      <c r="J407" t="s">
        <v>26</v>
      </c>
      <c r="K407" t="s">
        <v>27</v>
      </c>
      <c r="L407" t="str">
        <f>+VLOOKUP(G407,Hoja2!$A:$B,2,FALSE)</f>
        <v>CONSTRUCCION PROTECCION COSTERA DE CARTAGENA CIUDAD DE BORDES Y ORILLAS RESILIENTE  CARTAGENA DE INDIAS</v>
      </c>
      <c r="M407" t="str">
        <f t="shared" si="43"/>
        <v>2020130010241 CONSTRUCCION PROTECCION COSTERA DE CARTAGENA CIUDAD DE BORDES Y ORILLAS RESILIENTE  CARTAGENA DE INDIAS</v>
      </c>
      <c r="N407" t="str">
        <f>+VLOOKUP(G407,Hoja1!$D:$G,2,FALSE)</f>
        <v>07. PILAR CARTAGENA RESILIENTE</v>
      </c>
      <c r="O407" t="str">
        <f>+VLOOKUP(G407,Hoja1!$D:$G,3,FALSE)</f>
        <v>7.3 LÍNEA ESTRATÉGICA DESARROLLO URBANO</v>
      </c>
      <c r="P407" t="str">
        <f>+VLOOKUP(G407,Hoja1!$D:$G,4,FALSE)</f>
        <v xml:space="preserve">7.3.3 CARTAGENA CIUDAD DE BORDES Y ORILLAS RESILIENTE </v>
      </c>
      <c r="Q407" t="str">
        <f t="shared" si="39"/>
        <v>06</v>
      </c>
      <c r="R407" t="str">
        <f t="shared" si="40"/>
        <v>00</v>
      </c>
      <c r="S407" s="1">
        <v>50000000</v>
      </c>
      <c r="T407" s="1">
        <v>787662500</v>
      </c>
      <c r="U407" s="1">
        <v>837662500</v>
      </c>
      <c r="V407" s="1">
        <v>743662500</v>
      </c>
      <c r="W407" s="1">
        <v>94000000</v>
      </c>
      <c r="X407" s="1">
        <v>787662500</v>
      </c>
      <c r="Y407" s="1">
        <v>94.03</v>
      </c>
      <c r="Z407" s="1">
        <v>787662500</v>
      </c>
      <c r="AA407" s="1">
        <v>94.03</v>
      </c>
      <c r="AB407" s="1">
        <v>50000000</v>
      </c>
      <c r="AC407" s="1">
        <v>787662500</v>
      </c>
    </row>
    <row r="408" spans="1:29" hidden="1" x14ac:dyDescent="0.35">
      <c r="A408">
        <v>2023</v>
      </c>
      <c r="B408">
        <v>100</v>
      </c>
      <c r="C408" t="str">
        <f t="shared" si="41"/>
        <v>17 INSTITUTO DE PATRIMONIO Y CULTURA DE CARTAGENA DE INDIAS</v>
      </c>
      <c r="D408" t="str">
        <f>"17"</f>
        <v>17</v>
      </c>
      <c r="E408" t="s">
        <v>745</v>
      </c>
      <c r="F408" t="s">
        <v>775</v>
      </c>
      <c r="G408" s="2">
        <f t="shared" si="42"/>
        <v>2021130010005</v>
      </c>
      <c r="H408" t="str">
        <f>"001"</f>
        <v>001</v>
      </c>
      <c r="I408" t="s">
        <v>49</v>
      </c>
      <c r="J408" t="s">
        <v>26</v>
      </c>
      <c r="K408" t="s">
        <v>27</v>
      </c>
      <c r="L408" t="str">
        <f>+VLOOKUP(G408,Hoja2!$A:$B,2,FALSE)</f>
        <v>FORTALECIMIENTO Y MODERNIZACION INSTITUCIONAL DEL INSTITUTO DE PATRIMONIO Y CULTURA (IPCC) EN EL DISTRITO DE CARTAGENA DE INDIAS</v>
      </c>
      <c r="M408" t="str">
        <f t="shared" si="43"/>
        <v>2021130010005 FORTALECIMIENTO Y MODERNIZACION INSTITUCIONAL DEL INSTITUTO DE PATRIMONIO Y CULTURA (IPCC) EN EL DISTRITO DE CARTAGENA DE INDIAS</v>
      </c>
      <c r="N408" t="str">
        <f>+VLOOKUP(G408,Hoja1!$D:$G,2,FALSE)</f>
        <v>08. PILAR CARTAGENA INCLUYENTE</v>
      </c>
      <c r="O408" t="str">
        <f>+VLOOKUP(G408,Hoja1!$D:$G,3,FALSE)</f>
        <v>8.5 LÍNEA ESTRATÉGICA ARTES, CULTURA Y PATRIMONIO PARA UNA CARTAGENA INCLUYENTE</v>
      </c>
      <c r="P408" t="str">
        <f>+VLOOKUP(G408,Hoja1!$D:$G,4,FALSE)</f>
        <v>8.5.5 PROGRAMA: DERECHOS CULTURALES Y BUEN GOBIERNO PARA EL FORTALECIMIENTO INSTITUCIONAL Y CIUDADANO</v>
      </c>
      <c r="Q408" t="str">
        <f t="shared" si="39"/>
        <v>06</v>
      </c>
      <c r="R408" t="str">
        <f t="shared" si="40"/>
        <v>00</v>
      </c>
      <c r="S408" s="1">
        <v>50000000</v>
      </c>
      <c r="T408" s="1">
        <v>0</v>
      </c>
      <c r="U408" s="1">
        <v>50000000</v>
      </c>
      <c r="V408" s="1">
        <v>50000000</v>
      </c>
      <c r="W408" s="1">
        <v>0</v>
      </c>
      <c r="X408" s="1">
        <v>50000000</v>
      </c>
      <c r="Y408" s="1">
        <v>100</v>
      </c>
      <c r="Z408" s="1">
        <v>35714286</v>
      </c>
      <c r="AA408" s="1">
        <v>71.430000000000007</v>
      </c>
      <c r="AB408" s="1">
        <v>0</v>
      </c>
      <c r="AC408" s="1">
        <v>35714286</v>
      </c>
    </row>
    <row r="409" spans="1:29" hidden="1" x14ac:dyDescent="0.35">
      <c r="A409">
        <v>2023</v>
      </c>
      <c r="B409">
        <v>100</v>
      </c>
      <c r="C409" t="str">
        <f t="shared" si="41"/>
        <v>12 DEPARTAMENTO ADMINISTRATIVO DE TRANSITO Y TRANSPORTE</v>
      </c>
      <c r="D409" t="str">
        <f>"12"</f>
        <v>12</v>
      </c>
      <c r="E409" t="s">
        <v>644</v>
      </c>
      <c r="F409" t="s">
        <v>652</v>
      </c>
      <c r="G409" s="2">
        <f t="shared" si="42"/>
        <v>2021130010249</v>
      </c>
      <c r="H409" t="str">
        <f>"168"</f>
        <v>168</v>
      </c>
      <c r="I409" t="s">
        <v>661</v>
      </c>
      <c r="J409" t="s">
        <v>26</v>
      </c>
      <c r="K409" t="s">
        <v>27</v>
      </c>
      <c r="L409" t="str">
        <f>+VLOOKUP(G409,Hoja2!$A:$B,2,FALSE)</f>
        <v>IMPLEMENTACION SISTEMA DE MOVILIDAD SOSTENIBLE EN EL DISTRITO DE   CARTAGENA DE INDIAS</v>
      </c>
      <c r="M409" t="str">
        <f t="shared" si="43"/>
        <v>2021130010249 IMPLEMENTACION SISTEMA DE MOVILIDAD SOSTENIBLE EN EL DISTRITO DE   CARTAGENA DE INDIAS</v>
      </c>
      <c r="N409" t="str">
        <f>+VLOOKUP(G409,Hoja1!$D:$G,2,FALSE)</f>
        <v>07. PILAR CARTAGENA RESILIENTE</v>
      </c>
      <c r="O409" t="str">
        <f>+VLOOKUP(G409,Hoja1!$D:$G,3,FALSE)</f>
        <v>7.2 LÍNEA ESTRATÉGICA ESPACIO PÚBLICO, MOVILIDAD Y TRANSPORTE RESILIENTE</v>
      </c>
      <c r="P409" t="str">
        <f>+VLOOKUP(G409,Hoja1!$D:$G,4,FALSE)</f>
        <v>7.2.8 MOVILIDAD SOSTENIBLE EN EL DISTRITO DE CARTAGENA</v>
      </c>
      <c r="Q409" t="str">
        <f t="shared" si="39"/>
        <v>06</v>
      </c>
      <c r="R409" t="str">
        <f t="shared" si="40"/>
        <v>00</v>
      </c>
      <c r="S409" s="1">
        <v>47694300</v>
      </c>
      <c r="T409" s="1">
        <v>0</v>
      </c>
      <c r="U409" s="1">
        <v>47694300</v>
      </c>
      <c r="V409" s="1">
        <v>33413333</v>
      </c>
      <c r="W409" s="1">
        <v>14280967</v>
      </c>
      <c r="X409" s="1">
        <v>33413333</v>
      </c>
      <c r="Y409" s="1">
        <v>70.06</v>
      </c>
      <c r="Z409" s="1">
        <v>33413333</v>
      </c>
      <c r="AA409" s="1">
        <v>70.06</v>
      </c>
      <c r="AB409" s="1">
        <v>14280967</v>
      </c>
      <c r="AC409" s="1">
        <v>33413333</v>
      </c>
    </row>
    <row r="410" spans="1:29" hidden="1" x14ac:dyDescent="0.35">
      <c r="A410">
        <v>2023</v>
      </c>
      <c r="B410">
        <v>100</v>
      </c>
      <c r="C410" t="str">
        <f t="shared" si="41"/>
        <v>15 INSTITUTO DE DEPORTE Y RECREACION</v>
      </c>
      <c r="D410" t="str">
        <f>"15"</f>
        <v>15</v>
      </c>
      <c r="E410" t="s">
        <v>698</v>
      </c>
      <c r="F410" t="s">
        <v>702</v>
      </c>
      <c r="G410" s="2">
        <f t="shared" si="42"/>
        <v>2021130010270</v>
      </c>
      <c r="H410" t="str">
        <f>"092"</f>
        <v>092</v>
      </c>
      <c r="I410" t="s">
        <v>724</v>
      </c>
      <c r="J410" t="s">
        <v>26</v>
      </c>
      <c r="K410" t="s">
        <v>27</v>
      </c>
      <c r="L410" t="str">
        <f>+VLOOKUP(G410,Hoja2!$A:$B,2,FALSE)</f>
        <v>IMPLEMENTACION DEL OBSERVATORIO DE CIENCIAS APLICADAS AL DEPORTE, LA RECREACION, LA ACTIVIDAD FISICA Y EL APROVECHAMIENTO DEL TIEMPO LIBRE EN EL DISTRITO DE  CARTAGENA DE INDIAS</v>
      </c>
      <c r="M410" t="str">
        <f t="shared" si="43"/>
        <v>2021130010270 IMPLEMENTACION DEL OBSERVATORIO DE CIENCIAS APLICADAS AL DEPORTE, LA RECREACION, LA ACTIVIDAD FISICA Y EL APROVECHAMIENTO DEL TIEMPO LIBRE EN EL DISTRITO DE  CARTAGENA DE INDIAS</v>
      </c>
      <c r="N410" t="str">
        <f>+VLOOKUP(G410,Hoja1!$D:$G,2,FALSE)</f>
        <v>08. PILAR CARTAGENA INCLUYENTE</v>
      </c>
      <c r="O410" t="str">
        <f>+VLOOKUP(G410,Hoja1!$D:$G,3,FALSE)</f>
        <v xml:space="preserve">8.4 LÍNEA ESTRATÉGICA DEPORTE Y RECREACIÓN PARA LA TRANSFORMACION SOCIAL </v>
      </c>
      <c r="P410" t="str">
        <f>+VLOOKUP(G410,Hoja1!$D:$G,4,FALSE)</f>
        <v>8.4.6 PROGRAMA: OBSERVATORIO DE CIENCIAS APLICADAS AL DEPORTE, LA RECREACIÓN, LA ACTIVIDAD FÍSICA Y EL APROVECHAMIENTO DEL TIEMPO LIBRE EN EL DISTRITO DE CARTAGENA DE INDIAS.</v>
      </c>
      <c r="Q410" t="str">
        <f t="shared" si="39"/>
        <v>06</v>
      </c>
      <c r="R410" t="str">
        <f t="shared" si="40"/>
        <v>00</v>
      </c>
      <c r="S410" s="1">
        <v>45229000</v>
      </c>
      <c r="T410" s="1">
        <v>0</v>
      </c>
      <c r="U410" s="1">
        <v>45229000</v>
      </c>
      <c r="V410" s="1">
        <v>0</v>
      </c>
      <c r="W410" s="1">
        <v>45229000</v>
      </c>
      <c r="X410" s="1">
        <v>0</v>
      </c>
      <c r="Y410" s="1">
        <v>0</v>
      </c>
      <c r="Z410" s="1">
        <v>0</v>
      </c>
      <c r="AA410" s="1">
        <v>0</v>
      </c>
      <c r="AB410" s="1">
        <v>45229000</v>
      </c>
      <c r="AC410" s="1">
        <v>0</v>
      </c>
    </row>
    <row r="411" spans="1:29" hidden="1" x14ac:dyDescent="0.35">
      <c r="A411">
        <v>2023</v>
      </c>
      <c r="B411">
        <v>100</v>
      </c>
      <c r="C411" t="str">
        <f t="shared" si="41"/>
        <v>1 DESPACHO DEL ALCALDE</v>
      </c>
      <c r="D411" t="str">
        <f>"01"</f>
        <v>01</v>
      </c>
      <c r="E411" t="s">
        <v>23</v>
      </c>
      <c r="F411" t="s">
        <v>34</v>
      </c>
      <c r="G411" s="2">
        <f t="shared" si="42"/>
        <v>2021130010267</v>
      </c>
      <c r="H411" t="str">
        <f>"080"</f>
        <v>080</v>
      </c>
      <c r="I411" t="s">
        <v>84</v>
      </c>
      <c r="J411" t="s">
        <v>26</v>
      </c>
      <c r="K411" t="s">
        <v>27</v>
      </c>
      <c r="L411" t="str">
        <f>+VLOOKUP(G411,Hoja2!$A:$B,2,FALSE)</f>
        <v>RECUPERACION DEL ESPACIO PUBLICO  CARTAGENA DE INDIAS</v>
      </c>
      <c r="M411" t="str">
        <f t="shared" si="43"/>
        <v>2021130010267 RECUPERACION DEL ESPACIO PUBLICO  CARTAGENA DE INDIAS</v>
      </c>
      <c r="N411" t="str">
        <f>+VLOOKUP(G411,Hoja1!$D:$G,2,FALSE)</f>
        <v>07. PILAR CARTAGENA RESILIENTE</v>
      </c>
      <c r="O411" t="str">
        <f>+VLOOKUP(G411,Hoja1!$D:$G,3,FALSE)</f>
        <v>7.2 LÍNEA ESTRATÉGICA ESPACIO PÚBLICO, MOVILIDAD Y TRANSPORTE RESILIENTE</v>
      </c>
      <c r="P411" t="str">
        <f>+VLOOKUP(G411,Hoja1!$D:$G,4,FALSE)</f>
        <v xml:space="preserve">7.2.2 RECUPERACIÓN DEL ESPACIO PÚBLICO </v>
      </c>
      <c r="Q411" t="str">
        <f t="shared" si="39"/>
        <v>06</v>
      </c>
      <c r="R411" t="str">
        <f t="shared" si="40"/>
        <v>00</v>
      </c>
      <c r="S411" s="1">
        <v>42439051.450000003</v>
      </c>
      <c r="T411" s="1">
        <v>0</v>
      </c>
      <c r="U411" s="1">
        <v>42439051.450000003</v>
      </c>
      <c r="V411" s="1">
        <v>0</v>
      </c>
      <c r="W411" s="1">
        <v>42439051.450000003</v>
      </c>
      <c r="X411" s="1">
        <v>0</v>
      </c>
      <c r="Y411" s="1">
        <v>0</v>
      </c>
      <c r="Z411" s="1">
        <v>0</v>
      </c>
      <c r="AA411" s="1">
        <v>0</v>
      </c>
      <c r="AB411" s="1">
        <v>42439051.450000003</v>
      </c>
      <c r="AC411" s="1">
        <v>0</v>
      </c>
    </row>
    <row r="412" spans="1:29" hidden="1" x14ac:dyDescent="0.35">
      <c r="A412">
        <v>2023</v>
      </c>
      <c r="B412">
        <v>100</v>
      </c>
      <c r="C412" t="str">
        <f t="shared" si="41"/>
        <v>10 DEPARTAMENTO ADMINISTRATIVO DE SALUD</v>
      </c>
      <c r="D412" t="str">
        <f>"10"</f>
        <v>10</v>
      </c>
      <c r="E412" t="s">
        <v>535</v>
      </c>
      <c r="F412" t="s">
        <v>536</v>
      </c>
      <c r="G412" s="2">
        <f t="shared" si="42"/>
        <v>2020130010164</v>
      </c>
      <c r="H412" t="str">
        <f>"017"</f>
        <v>017</v>
      </c>
      <c r="I412" t="s">
        <v>624</v>
      </c>
      <c r="J412" t="s">
        <v>26</v>
      </c>
      <c r="K412" t="s">
        <v>27</v>
      </c>
      <c r="L412" t="str">
        <f>+VLOOKUP(G412,Hoja2!$A:$B,2,FALSE)</f>
        <v>PREVENCION, PROMOCION , VIGILANCIA Y CONTROL DE ENFERMEDADES DE TRANSMISION VECTORIAL EN EL DISTRITO DE CARTAGENA DE INDIAS</v>
      </c>
      <c r="M412" t="str">
        <f t="shared" si="43"/>
        <v>2020130010164 PREVENCION, PROMOCION , VIGILANCIA Y CONTROL DE ENFERMEDADES DE TRANSMISION VECTORIAL EN EL DISTRITO DE CARTAGENA DE INDIAS</v>
      </c>
      <c r="N412" t="str">
        <f>+VLOOKUP(G412,Hoja1!$D:$G,2,FALSE)</f>
        <v>08. PILAR CARTAGENA INCLUYENTE</v>
      </c>
      <c r="O412" t="str">
        <f>+VLOOKUP(G412,Hoja1!$D:$G,3,FALSE)</f>
        <v>8.3 LÍNEA ESTRATÉGICA SALUD PARA TODOS</v>
      </c>
      <c r="P412" t="str">
        <f>+VLOOKUP(G412,Hoja1!$D:$G,4,FALSE)</f>
        <v>8.3.8 VIDA SALUDABLE Y ENFERMEDADES TRANSMISIBLES</v>
      </c>
      <c r="Q412" t="str">
        <f t="shared" si="39"/>
        <v>06</v>
      </c>
      <c r="R412" t="str">
        <f t="shared" si="40"/>
        <v>00</v>
      </c>
      <c r="S412" s="1">
        <v>40000000</v>
      </c>
      <c r="T412" s="1">
        <v>0</v>
      </c>
      <c r="U412" s="1">
        <v>40000000</v>
      </c>
      <c r="V412" s="1">
        <v>0</v>
      </c>
      <c r="W412" s="1">
        <v>40000000</v>
      </c>
      <c r="X412" s="1">
        <v>0</v>
      </c>
      <c r="Y412" s="1">
        <v>0</v>
      </c>
      <c r="Z412" s="1">
        <v>0</v>
      </c>
      <c r="AA412" s="1">
        <v>0</v>
      </c>
      <c r="AB412" s="1">
        <v>40000000</v>
      </c>
      <c r="AC412" s="1">
        <v>0</v>
      </c>
    </row>
    <row r="413" spans="1:29" hidden="1" x14ac:dyDescent="0.35">
      <c r="A413">
        <v>2023</v>
      </c>
      <c r="B413">
        <v>100</v>
      </c>
      <c r="C413" t="str">
        <f t="shared" si="41"/>
        <v>17 INSTITUTO DE PATRIMONIO Y CULTURA DE CARTAGENA DE INDIAS</v>
      </c>
      <c r="D413" t="str">
        <f>"17"</f>
        <v>17</v>
      </c>
      <c r="E413" t="s">
        <v>745</v>
      </c>
      <c r="F413" t="s">
        <v>752</v>
      </c>
      <c r="G413" s="2">
        <f t="shared" si="42"/>
        <v>2020130010218</v>
      </c>
      <c r="H413" t="str">
        <f>"123"</f>
        <v>123</v>
      </c>
      <c r="I413" t="s">
        <v>777</v>
      </c>
      <c r="J413" t="s">
        <v>26</v>
      </c>
      <c r="K413" t="s">
        <v>27</v>
      </c>
      <c r="L413" t="str">
        <f>+VLOOKUP(G413,Hoja2!$A:$B,2,FALSE)</f>
        <v>MANTENIMIENTO DE LA INFRAESTRUCTURA CULTURAL PARA LA INCLUSION EN EL DISTRITO DE CARTAGENA DE INDIAS</v>
      </c>
      <c r="M413" t="str">
        <f t="shared" si="43"/>
        <v>2020130010218 MANTENIMIENTO DE LA INFRAESTRUCTURA CULTURAL PARA LA INCLUSION EN EL DISTRITO DE CARTAGENA DE INDIAS</v>
      </c>
      <c r="N413" t="str">
        <f>+VLOOKUP(G413,Hoja1!$D:$G,2,FALSE)</f>
        <v>08. PILAR CARTAGENA INCLUYENTE</v>
      </c>
      <c r="O413" t="str">
        <f>+VLOOKUP(G413,Hoja1!$D:$G,3,FALSE)</f>
        <v>8.5 LÍNEA ESTRATÉGICA ARTES, CULTURA Y PATRIMONIO PARA UNA CARTAGENA INCLUYENTE</v>
      </c>
      <c r="P413" t="str">
        <f>+VLOOKUP(G413,Hoja1!$D:$G,4,FALSE)</f>
        <v>8.5.6 PROGRAMA: INFRAESTRUCTURA CULTURAL PARA LA INCLUSIÓN</v>
      </c>
      <c r="Q413" t="str">
        <f t="shared" si="39"/>
        <v>06</v>
      </c>
      <c r="R413" t="str">
        <f t="shared" si="40"/>
        <v>00</v>
      </c>
      <c r="S413" s="1">
        <v>40000000</v>
      </c>
      <c r="T413" s="1">
        <v>0</v>
      </c>
      <c r="U413" s="1">
        <v>40000000</v>
      </c>
      <c r="V413" s="1">
        <v>40000000</v>
      </c>
      <c r="W413" s="1">
        <v>0</v>
      </c>
      <c r="X413" s="1">
        <v>40000000</v>
      </c>
      <c r="Y413" s="1">
        <v>100</v>
      </c>
      <c r="Z413" s="1">
        <v>40000000</v>
      </c>
      <c r="AA413" s="1">
        <v>100</v>
      </c>
      <c r="AB413" s="1">
        <v>0</v>
      </c>
      <c r="AC413" s="1">
        <v>40000000</v>
      </c>
    </row>
    <row r="414" spans="1:29" hidden="1" x14ac:dyDescent="0.35">
      <c r="A414">
        <v>2023</v>
      </c>
      <c r="B414">
        <v>100</v>
      </c>
      <c r="C414" t="str">
        <f t="shared" si="41"/>
        <v>8 SECRETARIA DE PARTICIPACION Y DESARROLLO SOCIAL</v>
      </c>
      <c r="D414" t="str">
        <f>"08"</f>
        <v>08</v>
      </c>
      <c r="E414" t="s">
        <v>420</v>
      </c>
      <c r="F414" t="s">
        <v>481</v>
      </c>
      <c r="G414" s="2">
        <f t="shared" si="42"/>
        <v>2021130010234</v>
      </c>
      <c r="H414" t="str">
        <f>"001"</f>
        <v>001</v>
      </c>
      <c r="I414" t="s">
        <v>49</v>
      </c>
      <c r="J414" t="s">
        <v>26</v>
      </c>
      <c r="K414" t="s">
        <v>27</v>
      </c>
      <c r="L414" t="str">
        <f>+VLOOKUP(G414,Hoja2!$A:$B,2,FALSE)</f>
        <v>ACTUALIZACION DIVERSIDAD SEXUAL E IDENTIDADES DE GENERO CARTAGENA DE INDIAS</v>
      </c>
      <c r="M414" t="str">
        <f t="shared" si="43"/>
        <v>2021130010234 ACTUALIZACION DIVERSIDAD SEXUAL E IDENTIDADES DE GENERO CARTAGENA DE INDIAS</v>
      </c>
      <c r="N414" t="str">
        <f>+VLOOKUP(G414,Hoja1!$D:$G,2,FALSE)</f>
        <v>11. EJE TRANSVERSAL: CARTAGENA CON ATENCION Y GARANTIA DE DERECHOS A POBLACION DIFERENCIAL.</v>
      </c>
      <c r="O414" t="str">
        <f>+VLOOKUP(G414,Hoja1!$D:$G,3,FALSE)</f>
        <v>11.8 LÍNEA ESTRATÉGICA DIVERSIDAD SEXUAL Y NUEVAS IDENTIDADES DE GENERO.</v>
      </c>
      <c r="P414" t="str">
        <f>+VLOOKUP(G414,Hoja1!$D:$G,4,FALSE)</f>
        <v>11.8.1 PROGRAMA: DIVERSIDAD SEXUAL E IDENTIDADES DE GÉNERO</v>
      </c>
      <c r="Q414" t="str">
        <f t="shared" si="39"/>
        <v>06</v>
      </c>
      <c r="R414" t="str">
        <f t="shared" si="40"/>
        <v>00</v>
      </c>
      <c r="S414" s="1">
        <v>37500000</v>
      </c>
      <c r="T414" s="1">
        <v>-4500000</v>
      </c>
      <c r="U414" s="1">
        <v>33000000</v>
      </c>
      <c r="V414" s="1">
        <v>33000000</v>
      </c>
      <c r="W414" s="1">
        <v>0</v>
      </c>
      <c r="X414" s="1">
        <v>31500000</v>
      </c>
      <c r="Y414" s="1">
        <v>95.45</v>
      </c>
      <c r="Z414" s="1">
        <v>31500000</v>
      </c>
      <c r="AA414" s="1">
        <v>95.45</v>
      </c>
      <c r="AB414" s="1">
        <v>1500000</v>
      </c>
      <c r="AC414" s="1">
        <v>31500000</v>
      </c>
    </row>
    <row r="415" spans="1:29" hidden="1" x14ac:dyDescent="0.35">
      <c r="A415">
        <v>2023</v>
      </c>
      <c r="B415">
        <v>100</v>
      </c>
      <c r="C415" t="str">
        <f t="shared" si="41"/>
        <v>8 SECRETARIA DE PARTICIPACION Y DESARROLLO SOCIAL</v>
      </c>
      <c r="D415" t="str">
        <f>"08"</f>
        <v>08</v>
      </c>
      <c r="E415" t="s">
        <v>420</v>
      </c>
      <c r="F415" t="s">
        <v>483</v>
      </c>
      <c r="G415" s="2">
        <f t="shared" si="42"/>
        <v>2021130010235</v>
      </c>
      <c r="H415" t="str">
        <f>"001"</f>
        <v>001</v>
      </c>
      <c r="I415" t="s">
        <v>49</v>
      </c>
      <c r="J415" t="s">
        <v>26</v>
      </c>
      <c r="K415" t="s">
        <v>27</v>
      </c>
      <c r="L415" t="str">
        <f>+VLOOKUP(G415,Hoja2!$A:$B,2,FALSE)</f>
        <v>FORMULACION DE LA POLITICA PUBLICA DE DIVERSIDAD SEXUAL E IDENTIDADES DE GENERO CARTAGENA DE INDIAS</v>
      </c>
      <c r="M415" t="str">
        <f t="shared" si="43"/>
        <v>2021130010235 FORMULACION DE LA POLITICA PUBLICA DE DIVERSIDAD SEXUAL E IDENTIDADES DE GENERO CARTAGENA DE INDIAS</v>
      </c>
      <c r="N415" t="str">
        <f>+VLOOKUP(G415,Hoja1!$D:$G,2,FALSE)</f>
        <v>11. EJE TRANSVERSAL: CARTAGENA CON ATENCION Y GARANTIA DE DERECHOS A POBLACION DIFERENCIAL.</v>
      </c>
      <c r="O415" t="str">
        <f>+VLOOKUP(G415,Hoja1!$D:$G,3,FALSE)</f>
        <v>11.8 LÍNEA ESTRATÉGICA DIVERSIDAD SEXUAL Y NUEVAS IDENTIDADES DE GENERO.</v>
      </c>
      <c r="P415" t="str">
        <f>+VLOOKUP(G415,Hoja1!$D:$G,4,FALSE)</f>
        <v>11.8.1 PROGRAMA: DIVERSIDAD SEXUAL E IDENTIDADES DE GÉNERO</v>
      </c>
      <c r="Q415" t="str">
        <f t="shared" si="39"/>
        <v>06</v>
      </c>
      <c r="R415" t="str">
        <f t="shared" si="40"/>
        <v>00</v>
      </c>
      <c r="S415" s="1">
        <v>37500000</v>
      </c>
      <c r="T415" s="1">
        <v>0</v>
      </c>
      <c r="U415" s="1">
        <v>37500000</v>
      </c>
      <c r="V415" s="1">
        <v>37487933</v>
      </c>
      <c r="W415" s="1">
        <v>12067</v>
      </c>
      <c r="X415" s="1">
        <v>37487933</v>
      </c>
      <c r="Y415" s="1">
        <v>99.97</v>
      </c>
      <c r="Z415" s="1">
        <v>37487933</v>
      </c>
      <c r="AA415" s="1">
        <v>99.97</v>
      </c>
      <c r="AB415" s="1">
        <v>12067</v>
      </c>
      <c r="AC415" s="1">
        <v>37487933</v>
      </c>
    </row>
    <row r="416" spans="1:29" hidden="1" x14ac:dyDescent="0.35">
      <c r="A416">
        <v>2023</v>
      </c>
      <c r="B416">
        <v>100</v>
      </c>
      <c r="C416" t="str">
        <f t="shared" si="41"/>
        <v>5 SECRETARIA GENERAL</v>
      </c>
      <c r="D416" t="str">
        <f>"05"</f>
        <v>05</v>
      </c>
      <c r="E416" t="s">
        <v>245</v>
      </c>
      <c r="F416" t="s">
        <v>246</v>
      </c>
      <c r="G416" s="2">
        <f t="shared" si="42"/>
        <v>2021130010216</v>
      </c>
      <c r="H416" t="str">
        <f>"001"</f>
        <v>001</v>
      </c>
      <c r="I416" t="s">
        <v>49</v>
      </c>
      <c r="J416" t="s">
        <v>26</v>
      </c>
      <c r="K416" t="s">
        <v>27</v>
      </c>
      <c r="L416" t="str">
        <f>+VLOOKUP(G416,Hoja2!$A:$B,2,FALSE)</f>
        <v>FORTALECIMIENTO DEL ECOSISTEMA DE COOPERACION DEL DISTRITO DE CARTAGENA DE INDIAS</v>
      </c>
      <c r="M416" t="str">
        <f t="shared" si="43"/>
        <v>2021130010216 FORTALECIMIENTO DEL ECOSISTEMA DE COOPERACION DEL DISTRITO DE CARTAGENA DE INDIAS</v>
      </c>
      <c r="N416" t="str">
        <f>+VLOOKUP(G416,Hoja1!$D:$G,2,FALSE)</f>
        <v>09. PILAR CARTAGENA CONTINGENTE</v>
      </c>
      <c r="O416" t="str">
        <f>+VLOOKUP(G416,Hoja1!$D:$G,3,FALSE)</f>
        <v>9.1 LÍNEA ESTRATÉGICA: DESARROLLO ECONÓMICO Y EMPLEABILIDAD</v>
      </c>
      <c r="P416" t="str">
        <f>+VLOOKUP(G416,Hoja1!$D:$G,4,FALSE)</f>
        <v>9.1.12 PROGRAMA: MAS COOPERACIÓN INTERNACIONAL</v>
      </c>
      <c r="Q416" t="str">
        <f t="shared" si="39"/>
        <v>06</v>
      </c>
      <c r="R416" t="str">
        <f t="shared" si="40"/>
        <v>00</v>
      </c>
      <c r="S416" s="1">
        <v>31000000</v>
      </c>
      <c r="T416" s="1">
        <v>0</v>
      </c>
      <c r="U416" s="1">
        <v>31000000</v>
      </c>
      <c r="V416" s="1">
        <v>26000000</v>
      </c>
      <c r="W416" s="1">
        <v>5000000</v>
      </c>
      <c r="X416" s="1">
        <v>26000000</v>
      </c>
      <c r="Y416" s="1">
        <v>83.87</v>
      </c>
      <c r="Z416" s="1">
        <v>26000000</v>
      </c>
      <c r="AA416" s="1">
        <v>83.87</v>
      </c>
      <c r="AB416" s="1">
        <v>5000000</v>
      </c>
      <c r="AC416" s="1">
        <v>26000000</v>
      </c>
    </row>
    <row r="417" spans="1:29" hidden="1" x14ac:dyDescent="0.35">
      <c r="A417">
        <v>2023</v>
      </c>
      <c r="B417">
        <v>100</v>
      </c>
      <c r="C417" t="str">
        <f t="shared" si="41"/>
        <v>5 SECRETARIA GENERAL</v>
      </c>
      <c r="D417" t="str">
        <f>"05"</f>
        <v>05</v>
      </c>
      <c r="E417" t="s">
        <v>245</v>
      </c>
      <c r="F417" t="s">
        <v>301</v>
      </c>
      <c r="G417" s="2">
        <f t="shared" si="42"/>
        <v>2021130010208</v>
      </c>
      <c r="H417" t="str">
        <f>"111"</f>
        <v>111</v>
      </c>
      <c r="I417" t="s">
        <v>304</v>
      </c>
      <c r="J417" t="s">
        <v>26</v>
      </c>
      <c r="K417" t="s">
        <v>27</v>
      </c>
      <c r="L417" t="str">
        <f>+VLOOKUP(G417,Hoja2!$A:$B,2,FALSE)</f>
        <v xml:space="preserve"> ACTUALIZACION EXTENSION DE REDES DE ACUEDUCTO EN EL DISTRITO DE CARTAGENA  DE INDIAS</v>
      </c>
      <c r="M417" t="str">
        <f t="shared" si="43"/>
        <v>2021130010208  ACTUALIZACION EXTENSION DE REDES DE ACUEDUCTO EN EL DISTRITO DE CARTAGENA  DE INDIAS</v>
      </c>
      <c r="N417" t="str">
        <f>+VLOOKUP(G417,Hoja1!$D:$G,2,FALSE)</f>
        <v>07. PILAR CARTAGENA RESILIENTE</v>
      </c>
      <c r="O417" t="str">
        <f>+VLOOKUP(G417,Hoja1!$D:$G,3,FALSE)</f>
        <v>7.6 LÍNEA ESTRATÉGICA SERVICIOS PÚBLICOS BÁSICOS DEL DISTRITO DE CARTAGENA DE INDIAS: “TODOS CON TODO”</v>
      </c>
      <c r="P417" t="str">
        <f>+VLOOKUP(G417,Hoja1!$D:$G,4,FALSE)</f>
        <v>7.6.1 DE AHORRO Y USO EFICIENTE DE LOS SERVICIOS PÚBLICOS, "AGUA Y SANEAMIENTO BÁSICO PARA TODOS"</v>
      </c>
      <c r="Q417" t="str">
        <f t="shared" si="39"/>
        <v>06</v>
      </c>
      <c r="R417" t="str">
        <f t="shared" si="40"/>
        <v>00</v>
      </c>
      <c r="S417" s="1">
        <v>30000000</v>
      </c>
      <c r="T417" s="1">
        <v>0</v>
      </c>
      <c r="U417" s="1">
        <v>30000000</v>
      </c>
      <c r="V417" s="1">
        <v>0</v>
      </c>
      <c r="W417" s="1">
        <v>30000000</v>
      </c>
      <c r="X417" s="1">
        <v>0</v>
      </c>
      <c r="Y417" s="1">
        <v>0</v>
      </c>
      <c r="Z417" s="1">
        <v>0</v>
      </c>
      <c r="AA417" s="1">
        <v>0</v>
      </c>
      <c r="AB417" s="1">
        <v>30000000</v>
      </c>
      <c r="AC417" s="1">
        <v>0</v>
      </c>
    </row>
    <row r="418" spans="1:29" hidden="1" x14ac:dyDescent="0.35">
      <c r="A418">
        <v>2023</v>
      </c>
      <c r="B418">
        <v>100</v>
      </c>
      <c r="C418" t="str">
        <f t="shared" si="41"/>
        <v>5 SECRETARIA GENERAL</v>
      </c>
      <c r="D418" t="str">
        <f>"05"</f>
        <v>05</v>
      </c>
      <c r="E418" t="s">
        <v>245</v>
      </c>
      <c r="F418" t="s">
        <v>296</v>
      </c>
      <c r="G418" s="2">
        <f t="shared" si="42"/>
        <v>2021130010289</v>
      </c>
      <c r="H418" t="str">
        <f>"001"</f>
        <v>001</v>
      </c>
      <c r="I418" t="s">
        <v>49</v>
      </c>
      <c r="J418" t="s">
        <v>26</v>
      </c>
      <c r="K418" t="s">
        <v>27</v>
      </c>
      <c r="L418" t="str">
        <f>+VLOOKUP(G418,Hoja2!$A:$B,2,FALSE)</f>
        <v xml:space="preserve">APOYO PARA LA IMPLEMENTACION DE HAY FESTIVAL CARTAGENA DE INDIAS DIGITAL EN EL DISTRITO DE CARTAGENA DE INDIAS </v>
      </c>
      <c r="M418" t="str">
        <f t="shared" si="43"/>
        <v xml:space="preserve">2021130010289 APOYO PARA LA IMPLEMENTACION DE HAY FESTIVAL CARTAGENA DE INDIAS DIGITAL EN EL DISTRITO DE CARTAGENA DE INDIAS </v>
      </c>
      <c r="N418" t="str">
        <f>+VLOOKUP(G418,Hoja1!$D:$G,2,FALSE)</f>
        <v>09. PILAR CARTAGENA CONTINGENTE</v>
      </c>
      <c r="O418" t="str">
        <f>+VLOOKUP(G418,Hoja1!$D:$G,3,FALSE)</f>
        <v>9.3 LÍNEA ESTRATÉGICA: TURISMO, MOTOR DE REACTIVACIÓN ECONÓMICA PARA CARTAGENA DE INDIAS</v>
      </c>
      <c r="P418" t="str">
        <f>+VLOOKUP(G418,Hoja1!$D:$G,4,FALSE)</f>
        <v>9.3.1 PROGRAMA: PROMOCIÓN NACIONAL E INTERNACIONAL DE CARTAGENA DE INDIAS</v>
      </c>
      <c r="Q418" t="str">
        <f t="shared" si="39"/>
        <v>06</v>
      </c>
      <c r="R418" t="str">
        <f t="shared" si="40"/>
        <v>00</v>
      </c>
      <c r="S418" s="1">
        <v>27830250</v>
      </c>
      <c r="T418" s="1">
        <v>-27830250</v>
      </c>
      <c r="U418" s="1">
        <v>0</v>
      </c>
      <c r="V418" s="1">
        <v>0</v>
      </c>
      <c r="W418" s="1">
        <v>0</v>
      </c>
      <c r="X418" s="1">
        <v>0</v>
      </c>
      <c r="Y418" s="1">
        <v>0</v>
      </c>
      <c r="Z418" s="1">
        <v>0</v>
      </c>
      <c r="AA418" s="1">
        <v>0</v>
      </c>
      <c r="AB418" s="1">
        <v>0</v>
      </c>
      <c r="AC418" s="1">
        <v>0</v>
      </c>
    </row>
    <row r="419" spans="1:29" hidden="1" x14ac:dyDescent="0.35">
      <c r="A419">
        <v>2023</v>
      </c>
      <c r="B419">
        <v>100</v>
      </c>
      <c r="C419" t="str">
        <f t="shared" si="41"/>
        <v>15 INSTITUTO DE DEPORTE Y RECREACION</v>
      </c>
      <c r="D419" t="str">
        <f>"15"</f>
        <v>15</v>
      </c>
      <c r="E419" t="s">
        <v>698</v>
      </c>
      <c r="F419" t="s">
        <v>702</v>
      </c>
      <c r="G419" s="2">
        <f t="shared" si="42"/>
        <v>2021130010270</v>
      </c>
      <c r="H419" t="str">
        <f>"011"</f>
        <v>011</v>
      </c>
      <c r="I419" t="s">
        <v>729</v>
      </c>
      <c r="J419" t="s">
        <v>26</v>
      </c>
      <c r="K419" t="s">
        <v>27</v>
      </c>
      <c r="L419" t="str">
        <f>+VLOOKUP(G419,Hoja2!$A:$B,2,FALSE)</f>
        <v>IMPLEMENTACION DEL OBSERVATORIO DE CIENCIAS APLICADAS AL DEPORTE, LA RECREACION, LA ACTIVIDAD FISICA Y EL APROVECHAMIENTO DEL TIEMPO LIBRE EN EL DISTRITO DE  CARTAGENA DE INDIAS</v>
      </c>
      <c r="M419" t="str">
        <f t="shared" si="43"/>
        <v>2021130010270 IMPLEMENTACION DEL OBSERVATORIO DE CIENCIAS APLICADAS AL DEPORTE, LA RECREACION, LA ACTIVIDAD FISICA Y EL APROVECHAMIENTO DEL TIEMPO LIBRE EN EL DISTRITO DE  CARTAGENA DE INDIAS</v>
      </c>
      <c r="N419" t="str">
        <f>+VLOOKUP(G419,Hoja1!$D:$G,2,FALSE)</f>
        <v>08. PILAR CARTAGENA INCLUYENTE</v>
      </c>
      <c r="O419" t="str">
        <f>+VLOOKUP(G419,Hoja1!$D:$G,3,FALSE)</f>
        <v xml:space="preserve">8.4 LÍNEA ESTRATÉGICA DEPORTE Y RECREACIÓN PARA LA TRANSFORMACION SOCIAL </v>
      </c>
      <c r="P419" t="str">
        <f>+VLOOKUP(G419,Hoja1!$D:$G,4,FALSE)</f>
        <v>8.4.6 PROGRAMA: OBSERVATORIO DE CIENCIAS APLICADAS AL DEPORTE, LA RECREACIÓN, LA ACTIVIDAD FÍSICA Y EL APROVECHAMIENTO DEL TIEMPO LIBRE EN EL DISTRITO DE CARTAGENA DE INDIAS.</v>
      </c>
      <c r="Q419" t="str">
        <f t="shared" si="39"/>
        <v>06</v>
      </c>
      <c r="R419" t="str">
        <f t="shared" si="40"/>
        <v>00</v>
      </c>
      <c r="S419" s="1">
        <v>26623498</v>
      </c>
      <c r="T419" s="1">
        <v>0</v>
      </c>
      <c r="U419" s="1">
        <v>26623498</v>
      </c>
      <c r="V419" s="1">
        <v>0</v>
      </c>
      <c r="W419" s="1">
        <v>26623498</v>
      </c>
      <c r="X419" s="1">
        <v>0</v>
      </c>
      <c r="Y419" s="1">
        <v>0</v>
      </c>
      <c r="Z419" s="1">
        <v>0</v>
      </c>
      <c r="AA419" s="1">
        <v>0</v>
      </c>
      <c r="AB419" s="1">
        <v>26623498</v>
      </c>
      <c r="AC419" s="1">
        <v>0</v>
      </c>
    </row>
    <row r="420" spans="1:29" hidden="1" x14ac:dyDescent="0.35">
      <c r="A420">
        <v>2023</v>
      </c>
      <c r="B420">
        <v>100</v>
      </c>
      <c r="C420" t="str">
        <f t="shared" si="41"/>
        <v>5 SECRETARIA GENERAL</v>
      </c>
      <c r="D420" t="str">
        <f>"05"</f>
        <v>05</v>
      </c>
      <c r="E420" t="s">
        <v>245</v>
      </c>
      <c r="F420" t="s">
        <v>250</v>
      </c>
      <c r="G420" s="2">
        <f t="shared" si="42"/>
        <v>2021130010172</v>
      </c>
      <c r="H420" t="str">
        <f>"126"</f>
        <v>126</v>
      </c>
      <c r="I420" t="s">
        <v>307</v>
      </c>
      <c r="J420" t="s">
        <v>26</v>
      </c>
      <c r="K420" t="s">
        <v>27</v>
      </c>
      <c r="L420" t="str">
        <f>+VLOOKUP(G420,Hoja2!$A:$B,2,FALSE)</f>
        <v>IMPLEMENTACION DEL PROGRAMA DE FORMACION INTEGRAL ESCUELA TALLER CARTAGENA DE INDIAS DEL DISTRITO DE  CARTAGENA DE INDIAS</v>
      </c>
      <c r="M420" t="str">
        <f t="shared" si="43"/>
        <v>2021130010172 IMPLEMENTACION DEL PROGRAMA DE FORMACION INTEGRAL ESCUELA TALLER CARTAGENA DE INDIAS DEL DISTRITO DE  CARTAGENA DE INDIAS</v>
      </c>
      <c r="N420" t="str">
        <f>+VLOOKUP(G420,Hoja1!$D:$G,2,FALSE)</f>
        <v>08. PILAR CARTAGENA INCLUYENTE</v>
      </c>
      <c r="O420" t="str">
        <f>+VLOOKUP(G420,Hoja1!$D:$G,3,FALSE)</f>
        <v>8.2 LÍNEA ESTRATEGICA DE EDUCACION: CULTURA DE LA FORMACION "CON LA EDUCACION PARA TODOS Y TODAS SALVAMOS JUNTOS A CARTAGENA"</v>
      </c>
      <c r="P420" t="str">
        <f>+VLOOKUP(G420,Hoja1!$D:$G,4,FALSE)</f>
        <v>8.2.9 PROGRAMA: POR UNA EDUCACIÓN POST SECUNDARIA DISTRITAL</v>
      </c>
      <c r="Q420" t="str">
        <f t="shared" si="39"/>
        <v>06</v>
      </c>
      <c r="R420" t="str">
        <f t="shared" si="40"/>
        <v>00</v>
      </c>
      <c r="S420" s="1">
        <v>20000000</v>
      </c>
      <c r="T420" s="1">
        <v>0</v>
      </c>
      <c r="U420" s="1">
        <v>20000000</v>
      </c>
      <c r="V420" s="1">
        <v>20000000</v>
      </c>
      <c r="W420" s="1">
        <v>0</v>
      </c>
      <c r="X420" s="1">
        <v>20000000</v>
      </c>
      <c r="Y420" s="1">
        <v>100</v>
      </c>
      <c r="Z420" s="1">
        <v>0</v>
      </c>
      <c r="AA420" s="1">
        <v>0</v>
      </c>
      <c r="AB420" s="1">
        <v>0</v>
      </c>
      <c r="AC420" s="1">
        <v>0</v>
      </c>
    </row>
    <row r="421" spans="1:29" hidden="1" x14ac:dyDescent="0.35">
      <c r="A421">
        <v>2023</v>
      </c>
      <c r="B421">
        <v>100</v>
      </c>
      <c r="C421" t="str">
        <f t="shared" si="41"/>
        <v>10 DEPARTAMENTO ADMINISTRATIVO DE SALUD</v>
      </c>
      <c r="D421" t="str">
        <f>"10"</f>
        <v>10</v>
      </c>
      <c r="E421" t="s">
        <v>535</v>
      </c>
      <c r="F421" t="s">
        <v>549</v>
      </c>
      <c r="G421" s="2">
        <f t="shared" si="42"/>
        <v>2021130010153</v>
      </c>
      <c r="H421" t="str">
        <f>"179"</f>
        <v>179</v>
      </c>
      <c r="I421" t="s">
        <v>576</v>
      </c>
      <c r="J421" t="s">
        <v>26</v>
      </c>
      <c r="K421" t="s">
        <v>27</v>
      </c>
      <c r="L421" t="str">
        <f>+VLOOKUP(G421,Hoja2!$A:$B,2,FALSE)</f>
        <v>FORTALECIMIENTO DE LA CALIDAD DE LA ATENCION EN SALUD  PARA LA POBLACION POBRE NO ASEGURADA RESIDENTE  EN EL DISTRITO DE CARTAGENA DE INDIAS</v>
      </c>
      <c r="M421" t="str">
        <f t="shared" si="43"/>
        <v>2021130010153 FORTALECIMIENTO DE LA CALIDAD DE LA ATENCION EN SALUD  PARA LA POBLACION POBRE NO ASEGURADA RESIDENTE  EN EL DISTRITO DE CARTAGENA DE INDIAS</v>
      </c>
      <c r="N421" t="str">
        <f>+VLOOKUP(G421,Hoja1!$D:$G,2,FALSE)</f>
        <v>08. PILAR CARTAGENA INCLUYENTE</v>
      </c>
      <c r="O421" t="str">
        <f>+VLOOKUP(G421,Hoja1!$D:$G,3,FALSE)</f>
        <v>8.3 LÍNEA ESTRATÉGICA SALUD PARA TODOS</v>
      </c>
      <c r="P421" t="str">
        <f>+VLOOKUP(G421,Hoja1!$D:$G,4,FALSE)</f>
        <v>8.3.1 PROGRAMA: FORTALECIMIENTO DE LA AUTORIDAD SANITARIA</v>
      </c>
      <c r="Q421" t="str">
        <f t="shared" si="39"/>
        <v>06</v>
      </c>
      <c r="R421" t="str">
        <f t="shared" si="40"/>
        <v>00</v>
      </c>
      <c r="S421" s="1">
        <v>20000000</v>
      </c>
      <c r="T421" s="1">
        <v>0</v>
      </c>
      <c r="U421" s="1">
        <v>20000000</v>
      </c>
      <c r="V421" s="1">
        <v>0</v>
      </c>
      <c r="W421" s="1">
        <v>20000000</v>
      </c>
      <c r="X421" s="1">
        <v>0</v>
      </c>
      <c r="Y421" s="1">
        <v>0</v>
      </c>
      <c r="Z421" s="1">
        <v>0</v>
      </c>
      <c r="AA421" s="1">
        <v>0</v>
      </c>
      <c r="AB421" s="1">
        <v>20000000</v>
      </c>
      <c r="AC421" s="1">
        <v>0</v>
      </c>
    </row>
    <row r="422" spans="1:29" hidden="1" x14ac:dyDescent="0.35">
      <c r="A422">
        <v>2023</v>
      </c>
      <c r="B422">
        <v>100</v>
      </c>
      <c r="C422" t="str">
        <f t="shared" si="41"/>
        <v>10 DEPARTAMENTO ADMINISTRATIVO DE SALUD</v>
      </c>
      <c r="D422" t="str">
        <f>"10"</f>
        <v>10</v>
      </c>
      <c r="E422" t="s">
        <v>535</v>
      </c>
      <c r="F422" t="s">
        <v>557</v>
      </c>
      <c r="G422" s="2">
        <f t="shared" si="42"/>
        <v>2020130010157</v>
      </c>
      <c r="H422" t="str">
        <f>"184"</f>
        <v>184</v>
      </c>
      <c r="I422" t="s">
        <v>577</v>
      </c>
      <c r="J422" t="s">
        <v>26</v>
      </c>
      <c r="K422" t="s">
        <v>27</v>
      </c>
      <c r="L422" t="str">
        <f>+VLOOKUP(G422,Hoja2!$A:$B,2,FALSE)</f>
        <v>CONTROL Y VIGILANCIA DE MEDICAMENTOS EN EL DISTRITO DE  CARTAGENA DE INDIAS</v>
      </c>
      <c r="M422" t="str">
        <f t="shared" si="43"/>
        <v>2020130010157 CONTROL Y VIGILANCIA DE MEDICAMENTOS EN EL DISTRITO DE  CARTAGENA DE INDIAS</v>
      </c>
      <c r="N422" t="str">
        <f>+VLOOKUP(G422,Hoja1!$D:$G,2,FALSE)</f>
        <v>08. PILAR CARTAGENA INCLUYENTE</v>
      </c>
      <c r="O422" t="str">
        <f>+VLOOKUP(G422,Hoja1!$D:$G,3,FALSE)</f>
        <v>8.3 LÍNEA ESTRATÉGICA SALUD PARA TODOS</v>
      </c>
      <c r="P422" t="str">
        <f>+VLOOKUP(G422,Hoja1!$D:$G,4,FALSE)</f>
        <v>8.3.1 PROGRAMA: FORTALECIMIENTO DE LA AUTORIDAD SANITARIA</v>
      </c>
      <c r="Q422" t="str">
        <f t="shared" si="39"/>
        <v>06</v>
      </c>
      <c r="R422" t="str">
        <f t="shared" si="40"/>
        <v>00</v>
      </c>
      <c r="S422" s="1">
        <v>20000000</v>
      </c>
      <c r="T422" s="1">
        <v>0</v>
      </c>
      <c r="U422" s="1">
        <v>20000000</v>
      </c>
      <c r="V422" s="1">
        <v>0</v>
      </c>
      <c r="W422" s="1">
        <v>20000000</v>
      </c>
      <c r="X422" s="1">
        <v>0</v>
      </c>
      <c r="Y422" s="1">
        <v>0</v>
      </c>
      <c r="Z422" s="1">
        <v>0</v>
      </c>
      <c r="AA422" s="1">
        <v>0</v>
      </c>
      <c r="AB422" s="1">
        <v>20000000</v>
      </c>
      <c r="AC422" s="1">
        <v>0</v>
      </c>
    </row>
    <row r="423" spans="1:29" hidden="1" x14ac:dyDescent="0.35">
      <c r="A423">
        <v>2023</v>
      </c>
      <c r="B423">
        <v>100</v>
      </c>
      <c r="C423" t="str">
        <f t="shared" si="41"/>
        <v>10 DEPARTAMENTO ADMINISTRATIVO DE SALUD</v>
      </c>
      <c r="D423" t="str">
        <f>"10"</f>
        <v>10</v>
      </c>
      <c r="E423" t="s">
        <v>535</v>
      </c>
      <c r="F423" t="s">
        <v>549</v>
      </c>
      <c r="G423" s="2">
        <f t="shared" si="42"/>
        <v>2021130010153</v>
      </c>
      <c r="H423" t="str">
        <f>"017"</f>
        <v>017</v>
      </c>
      <c r="I423" t="s">
        <v>624</v>
      </c>
      <c r="J423" t="s">
        <v>26</v>
      </c>
      <c r="K423" t="s">
        <v>27</v>
      </c>
      <c r="L423" t="str">
        <f>+VLOOKUP(G423,Hoja2!$A:$B,2,FALSE)</f>
        <v>FORTALECIMIENTO DE LA CALIDAD DE LA ATENCION EN SALUD  PARA LA POBLACION POBRE NO ASEGURADA RESIDENTE  EN EL DISTRITO DE CARTAGENA DE INDIAS</v>
      </c>
      <c r="M423" t="str">
        <f t="shared" si="43"/>
        <v>2021130010153 FORTALECIMIENTO DE LA CALIDAD DE LA ATENCION EN SALUD  PARA LA POBLACION POBRE NO ASEGURADA RESIDENTE  EN EL DISTRITO DE CARTAGENA DE INDIAS</v>
      </c>
      <c r="N423" t="str">
        <f>+VLOOKUP(G423,Hoja1!$D:$G,2,FALSE)</f>
        <v>08. PILAR CARTAGENA INCLUYENTE</v>
      </c>
      <c r="O423" t="str">
        <f>+VLOOKUP(G423,Hoja1!$D:$G,3,FALSE)</f>
        <v>8.3 LÍNEA ESTRATÉGICA SALUD PARA TODOS</v>
      </c>
      <c r="P423" t="str">
        <f>+VLOOKUP(G423,Hoja1!$D:$G,4,FALSE)</f>
        <v>8.3.1 PROGRAMA: FORTALECIMIENTO DE LA AUTORIDAD SANITARIA</v>
      </c>
      <c r="Q423" t="str">
        <f t="shared" si="39"/>
        <v>06</v>
      </c>
      <c r="R423" t="str">
        <f t="shared" si="40"/>
        <v>00</v>
      </c>
      <c r="S423" s="1">
        <v>20000000</v>
      </c>
      <c r="T423" s="1">
        <v>0</v>
      </c>
      <c r="U423" s="1">
        <v>20000000</v>
      </c>
      <c r="V423" s="1">
        <v>0</v>
      </c>
      <c r="W423" s="1">
        <v>20000000</v>
      </c>
      <c r="X423" s="1">
        <v>0</v>
      </c>
      <c r="Y423" s="1">
        <v>0</v>
      </c>
      <c r="Z423" s="1">
        <v>0</v>
      </c>
      <c r="AA423" s="1">
        <v>0</v>
      </c>
      <c r="AB423" s="1">
        <v>20000000</v>
      </c>
      <c r="AC423" s="1">
        <v>0</v>
      </c>
    </row>
    <row r="424" spans="1:29" hidden="1" x14ac:dyDescent="0.35">
      <c r="A424">
        <v>2023</v>
      </c>
      <c r="B424">
        <v>100</v>
      </c>
      <c r="C424" t="str">
        <f t="shared" si="41"/>
        <v>21 ESTABLECIMIENTO PUBLICO AMBIENTAL-EPA</v>
      </c>
      <c r="D424" t="str">
        <f>"21"</f>
        <v>21</v>
      </c>
      <c r="E424" t="s">
        <v>790</v>
      </c>
      <c r="F424" t="s">
        <v>803</v>
      </c>
      <c r="G424" s="2">
        <f t="shared" si="42"/>
        <v>2021130010198</v>
      </c>
      <c r="H424" t="str">
        <f>"014"</f>
        <v>014</v>
      </c>
      <c r="I424" t="s">
        <v>813</v>
      </c>
      <c r="J424" t="s">
        <v>26</v>
      </c>
      <c r="K424" t="s">
        <v>27</v>
      </c>
      <c r="L424" t="str">
        <f>+VLOOKUP(G424,Hoja2!$A:$B,2,FALSE)</f>
        <v>IMPLEMENTACION DE LA GESTION INTEGRAL DEL RECURSO HIDRICO  CARTAGENA DE INDIAS</v>
      </c>
      <c r="M424" t="str">
        <f t="shared" si="43"/>
        <v>2021130010198 IMPLEMENTACION DE LA GESTION INTEGRAL DEL RECURSO HIDRICO  CARTAGENA DE INDIAS</v>
      </c>
      <c r="N424" t="str">
        <f>+VLOOKUP(G424,Hoja1!$D:$G,2,FALSE)</f>
        <v>07. PILAR CARTAGENA RESILIENTE</v>
      </c>
      <c r="O424" t="str">
        <f>+VLOOKUP(G424,Hoja1!$D:$G,3,FALSE)</f>
        <v>7.1 LÍNEA ESTRATÉGICA: “SALVEMOS JUNTOS NUESTRO PATRIMONIO NATURAL”</v>
      </c>
      <c r="P424" t="str">
        <f>+VLOOKUP(G424,Hoja1!$D:$G,4,FALSE)</f>
        <v>7.1.5 SALVEMOS JUNTOS NUESTRO RECURSO HÍDRICO (GESTION INTEGRAL RECURSOS HÍDRICOS)</v>
      </c>
      <c r="Q424" t="str">
        <f t="shared" si="39"/>
        <v>06</v>
      </c>
      <c r="R424" t="str">
        <f t="shared" si="40"/>
        <v>00</v>
      </c>
      <c r="S424" s="1">
        <v>19135544</v>
      </c>
      <c r="T424" s="1">
        <v>0</v>
      </c>
      <c r="U424" s="1">
        <v>19135544</v>
      </c>
      <c r="V424" s="1">
        <v>0</v>
      </c>
      <c r="W424" s="1">
        <v>19135544</v>
      </c>
      <c r="X424" s="1">
        <v>0</v>
      </c>
      <c r="Y424" s="1">
        <v>0</v>
      </c>
      <c r="Z424" s="1">
        <v>0</v>
      </c>
      <c r="AA424" s="1">
        <v>0</v>
      </c>
      <c r="AB424" s="1">
        <v>19135544</v>
      </c>
      <c r="AC424" s="1">
        <v>0</v>
      </c>
    </row>
    <row r="425" spans="1:29" hidden="1" x14ac:dyDescent="0.35">
      <c r="A425">
        <v>2023</v>
      </c>
      <c r="B425">
        <v>100</v>
      </c>
      <c r="C425" t="str">
        <f t="shared" si="41"/>
        <v>15 INSTITUTO DE DEPORTE Y RECREACION</v>
      </c>
      <c r="D425" t="str">
        <f>"15"</f>
        <v>15</v>
      </c>
      <c r="E425" t="s">
        <v>698</v>
      </c>
      <c r="F425" t="s">
        <v>702</v>
      </c>
      <c r="G425" s="2">
        <f t="shared" si="42"/>
        <v>2021130010270</v>
      </c>
      <c r="H425" t="str">
        <f>"024"</f>
        <v>024</v>
      </c>
      <c r="I425" t="s">
        <v>730</v>
      </c>
      <c r="J425" t="s">
        <v>26</v>
      </c>
      <c r="K425" t="s">
        <v>27</v>
      </c>
      <c r="L425" t="str">
        <f>+VLOOKUP(G425,Hoja2!$A:$B,2,FALSE)</f>
        <v>IMPLEMENTACION DEL OBSERVATORIO DE CIENCIAS APLICADAS AL DEPORTE, LA RECREACION, LA ACTIVIDAD FISICA Y EL APROVECHAMIENTO DEL TIEMPO LIBRE EN EL DISTRITO DE  CARTAGENA DE INDIAS</v>
      </c>
      <c r="M425" t="str">
        <f t="shared" si="43"/>
        <v>2021130010270 IMPLEMENTACION DEL OBSERVATORIO DE CIENCIAS APLICADAS AL DEPORTE, LA RECREACION, LA ACTIVIDAD FISICA Y EL APROVECHAMIENTO DEL TIEMPO LIBRE EN EL DISTRITO DE  CARTAGENA DE INDIAS</v>
      </c>
      <c r="N425" t="str">
        <f>+VLOOKUP(G425,Hoja1!$D:$G,2,FALSE)</f>
        <v>08. PILAR CARTAGENA INCLUYENTE</v>
      </c>
      <c r="O425" t="str">
        <f>+VLOOKUP(G425,Hoja1!$D:$G,3,FALSE)</f>
        <v xml:space="preserve">8.4 LÍNEA ESTRATÉGICA DEPORTE Y RECREACIÓN PARA LA TRANSFORMACION SOCIAL </v>
      </c>
      <c r="P425" t="str">
        <f>+VLOOKUP(G425,Hoja1!$D:$G,4,FALSE)</f>
        <v>8.4.6 PROGRAMA: OBSERVATORIO DE CIENCIAS APLICADAS AL DEPORTE, LA RECREACIÓN, LA ACTIVIDAD FÍSICA Y EL APROVECHAMIENTO DEL TIEMPO LIBRE EN EL DISTRITO DE CARTAGENA DE INDIAS.</v>
      </c>
      <c r="Q425" t="str">
        <f t="shared" si="39"/>
        <v>06</v>
      </c>
      <c r="R425" t="str">
        <f t="shared" si="40"/>
        <v>00</v>
      </c>
      <c r="S425" s="1">
        <v>12700000</v>
      </c>
      <c r="T425" s="1">
        <v>0</v>
      </c>
      <c r="U425" s="1">
        <v>12700000</v>
      </c>
      <c r="V425" s="1">
        <v>0</v>
      </c>
      <c r="W425" s="1">
        <v>12700000</v>
      </c>
      <c r="X425" s="1">
        <v>0</v>
      </c>
      <c r="Y425" s="1">
        <v>0</v>
      </c>
      <c r="Z425" s="1">
        <v>0</v>
      </c>
      <c r="AA425" s="1">
        <v>0</v>
      </c>
      <c r="AB425" s="1">
        <v>12700000</v>
      </c>
      <c r="AC425" s="1">
        <v>0</v>
      </c>
    </row>
    <row r="426" spans="1:29" hidden="1" x14ac:dyDescent="0.35">
      <c r="A426">
        <v>2023</v>
      </c>
      <c r="B426">
        <v>100</v>
      </c>
      <c r="C426" t="str">
        <f t="shared" si="41"/>
        <v>1 DESPACHO DEL ALCALDE</v>
      </c>
      <c r="D426" t="str">
        <f>"01"</f>
        <v>01</v>
      </c>
      <c r="E426" t="s">
        <v>23</v>
      </c>
      <c r="F426" t="s">
        <v>31</v>
      </c>
      <c r="G426" s="2">
        <f t="shared" si="42"/>
        <v>2020130010211</v>
      </c>
      <c r="H426" t="str">
        <f>"080"</f>
        <v>080</v>
      </c>
      <c r="I426" t="s">
        <v>84</v>
      </c>
      <c r="J426" t="s">
        <v>26</v>
      </c>
      <c r="K426" t="s">
        <v>27</v>
      </c>
      <c r="L426" t="str">
        <f>+VLOOKUP(G426,Hoja2!$A:$B,2,FALSE)</f>
        <v>CONSERVACION INTEGRAL DEL ESPACIO PUBLICO  CARTAGENA DE INDIAS</v>
      </c>
      <c r="M426" t="str">
        <f t="shared" si="43"/>
        <v>2020130010211 CONSERVACION INTEGRAL DEL ESPACIO PUBLICO  CARTAGENA DE INDIAS</v>
      </c>
      <c r="N426" t="str">
        <f>+VLOOKUP(G426,Hoja1!$D:$G,2,FALSE)</f>
        <v>07. PILAR CARTAGENA RESILIENTE</v>
      </c>
      <c r="O426" t="str">
        <f>+VLOOKUP(G426,Hoja1!$D:$G,3,FALSE)</f>
        <v>7.2 LÍNEA ESTRATÉGICA ESPACIO PÚBLICO, MOVILIDAD Y TRANSPORTE RESILIENTE</v>
      </c>
      <c r="P426" t="str">
        <f>+VLOOKUP(G426,Hoja1!$D:$G,4,FALSE)</f>
        <v>7.2.1 SOSTENIBILIDAD DEL ESPACIO PÚBLICO</v>
      </c>
      <c r="Q426" t="str">
        <f t="shared" si="39"/>
        <v>06</v>
      </c>
      <c r="R426" t="str">
        <f t="shared" si="40"/>
        <v>00</v>
      </c>
      <c r="S426" s="1">
        <v>9072509.5500000007</v>
      </c>
      <c r="T426" s="1">
        <v>0</v>
      </c>
      <c r="U426" s="1">
        <v>9072509.5500000007</v>
      </c>
      <c r="V426" s="1">
        <v>0</v>
      </c>
      <c r="W426" s="1">
        <v>9072509.5500000007</v>
      </c>
      <c r="X426" s="1">
        <v>0</v>
      </c>
      <c r="Y426" s="1">
        <v>0</v>
      </c>
      <c r="Z426" s="1">
        <v>0</v>
      </c>
      <c r="AA426" s="1">
        <v>0</v>
      </c>
      <c r="AB426" s="1">
        <v>9072509.5500000007</v>
      </c>
      <c r="AC426" s="1">
        <v>0</v>
      </c>
    </row>
    <row r="427" spans="1:29" hidden="1" x14ac:dyDescent="0.35">
      <c r="A427">
        <v>2023</v>
      </c>
      <c r="B427">
        <v>100</v>
      </c>
      <c r="C427" t="str">
        <f t="shared" si="41"/>
        <v>12 DEPARTAMENTO ADMINISTRATIVO DE TRANSITO Y TRANSPORTE</v>
      </c>
      <c r="D427" t="str">
        <f>"12"</f>
        <v>12</v>
      </c>
      <c r="E427" t="s">
        <v>644</v>
      </c>
      <c r="F427" t="s">
        <v>648</v>
      </c>
      <c r="G427" s="2">
        <f t="shared" si="42"/>
        <v>2021130010248</v>
      </c>
      <c r="H427" t="str">
        <f>"079"</f>
        <v>079</v>
      </c>
      <c r="I427" t="s">
        <v>662</v>
      </c>
      <c r="J427" t="s">
        <v>26</v>
      </c>
      <c r="K427" t="s">
        <v>27</v>
      </c>
      <c r="L427" t="str">
        <f>+VLOOKUP(G427,Hoja2!$A:$B,2,FALSE)</f>
        <v>IMPLEMENTACION DE REINGENIERIA INSTITUCIONAL Y FORTALECIMIENTO FINANCIERO DEL DEPARTAMENTO ADMINISTRATIVO DE TRANSITO Y TRANSPORTE DE   CARTAGENA DE INDIAS</v>
      </c>
      <c r="M427" t="str">
        <f t="shared" si="43"/>
        <v>2021130010248 IMPLEMENTACION DE REINGENIERIA INSTITUCIONAL Y FORTALECIMIENTO FINANCIERO DEL DEPARTAMENTO ADMINISTRATIVO DE TRANSITO Y TRANSPORTE DE   CARTAGENA DE INDIAS</v>
      </c>
      <c r="N427" t="str">
        <f>+VLOOKUP(G427,Hoja1!$D:$G,2,FALSE)</f>
        <v>07. PILAR CARTAGENA RESILIENTE</v>
      </c>
      <c r="O427" t="str">
        <f>+VLOOKUP(G427,Hoja1!$D:$G,3,FALSE)</f>
        <v>7.2 LÍNEA ESTRATÉGICA ESPACIO PÚBLICO, MOVILIDAD Y TRANSPORTE RESILIENTE</v>
      </c>
      <c r="P427" t="str">
        <f>+VLOOKUP(G427,Hoja1!$D:$G,4,FALSE)</f>
        <v>7.2.7 FORTALECIMIENTO DE LA CAPACIDAD DE RESPUESTA DEL DEPARTAMENTO ADMINISTRATIVO DE TRÁNSITO Y TRANSPORTE</v>
      </c>
      <c r="Q427" t="str">
        <f t="shared" si="39"/>
        <v>06</v>
      </c>
      <c r="R427" t="str">
        <f t="shared" si="40"/>
        <v>00</v>
      </c>
      <c r="S427" s="1">
        <v>9057878</v>
      </c>
      <c r="T427" s="1">
        <v>0</v>
      </c>
      <c r="U427" s="1">
        <v>9057878</v>
      </c>
      <c r="V427" s="1">
        <v>4445529.7699999996</v>
      </c>
      <c r="W427" s="1">
        <v>4612348.2300000004</v>
      </c>
      <c r="X427" s="1">
        <v>0</v>
      </c>
      <c r="Y427" s="1">
        <v>0</v>
      </c>
      <c r="Z427" s="1">
        <v>0</v>
      </c>
      <c r="AA427" s="1">
        <v>0</v>
      </c>
      <c r="AB427" s="1">
        <v>9057878</v>
      </c>
      <c r="AC427" s="1">
        <v>0</v>
      </c>
    </row>
    <row r="428" spans="1:29" hidden="1" x14ac:dyDescent="0.35">
      <c r="A428">
        <v>2023</v>
      </c>
      <c r="B428">
        <v>100</v>
      </c>
      <c r="C428" t="str">
        <f t="shared" si="41"/>
        <v>13 DEPARTAMENTO ADMINISTRATIVO DE VALORIZACION</v>
      </c>
      <c r="D428" t="str">
        <f>"13"</f>
        <v>13</v>
      </c>
      <c r="E428" t="s">
        <v>669</v>
      </c>
      <c r="F428" t="s">
        <v>670</v>
      </c>
      <c r="G428" s="2">
        <f t="shared" si="42"/>
        <v>2020130010239</v>
      </c>
      <c r="H428" t="str">
        <f>"023"</f>
        <v>023</v>
      </c>
      <c r="I428" t="s">
        <v>681</v>
      </c>
      <c r="J428" t="s">
        <v>26</v>
      </c>
      <c r="K428" t="s">
        <v>27</v>
      </c>
      <c r="L428" t="str">
        <f>+VLOOKUP(G428,Hoja2!$A:$B,2,FALSE)</f>
        <v>CONSTRUCCION SISTEMA HIDRICO Y PLAN MAESTRO DE DRENAJES PLUVIALES EN LA CIUDAD DE CARTAGENA PARA SALVAR EL HABITAT  CARTAGENA DE INDIAS</v>
      </c>
      <c r="M428" t="str">
        <f t="shared" si="43"/>
        <v>2020130010239 CONSTRUCCION SISTEMA HIDRICO Y PLAN MAESTRO DE DRENAJES PLUVIALES EN LA CIUDAD DE CARTAGENA PARA SALVAR EL HABITAT  CARTAGENA DE INDIAS</v>
      </c>
      <c r="N428" t="str">
        <f>+VLOOKUP(G428,Hoja1!$D:$G,2,FALSE)</f>
        <v>07. PILAR CARTAGENA RESILIENTE</v>
      </c>
      <c r="O428" t="str">
        <f>+VLOOKUP(G428,Hoja1!$D:$G,3,FALSE)</f>
        <v>7.3 LÍNEA ESTRATÉGICA DESARROLLO URBANO</v>
      </c>
      <c r="P428" t="str">
        <f>+VLOOKUP(G428,Hoja1!$D:$G,4,FALSE)</f>
        <v>7.3.2 SISTEMA HÍDRICO Y PLAN MAESTRO DE ALCANTARILLADO PLUVIALES EN LA CIUDAD PARA SALVAR EL HÁBITAT</v>
      </c>
      <c r="Q428" t="str">
        <f t="shared" si="39"/>
        <v>06</v>
      </c>
      <c r="R428" t="str">
        <f t="shared" si="40"/>
        <v>00</v>
      </c>
      <c r="S428" s="1">
        <v>7983160</v>
      </c>
      <c r="T428" s="1">
        <v>0</v>
      </c>
      <c r="U428" s="1">
        <v>7983160</v>
      </c>
      <c r="V428" s="1">
        <v>0</v>
      </c>
      <c r="W428" s="1">
        <v>7983160</v>
      </c>
      <c r="X428" s="1">
        <v>0</v>
      </c>
      <c r="Y428" s="1">
        <v>0</v>
      </c>
      <c r="Z428" s="1">
        <v>0</v>
      </c>
      <c r="AA428" s="1">
        <v>0</v>
      </c>
      <c r="AB428" s="1">
        <v>7983160</v>
      </c>
      <c r="AC428" s="1">
        <v>0</v>
      </c>
    </row>
    <row r="429" spans="1:29" x14ac:dyDescent="0.35">
      <c r="A429">
        <v>2023</v>
      </c>
      <c r="B429">
        <v>100</v>
      </c>
      <c r="C429" t="str">
        <f t="shared" si="41"/>
        <v>7 SECRETARIA DE EDUCACION</v>
      </c>
      <c r="D429" t="str">
        <f>"07"</f>
        <v>07</v>
      </c>
      <c r="E429" t="s">
        <v>347</v>
      </c>
      <c r="F429" t="s">
        <v>393</v>
      </c>
      <c r="G429" s="2">
        <f t="shared" si="42"/>
        <v>2021130010277</v>
      </c>
      <c r="H429" t="str">
        <f>"071"</f>
        <v>071</v>
      </c>
      <c r="I429" t="s">
        <v>404</v>
      </c>
      <c r="J429" t="s">
        <v>26</v>
      </c>
      <c r="K429" t="s">
        <v>27</v>
      </c>
      <c r="L429" t="str">
        <f>+VLOOKUP(G429,Hoja2!$A:$B,2,FALSE)</f>
        <v>IMPLEMENTACION DE LA ESTRATEGIA ESCUELA DINAMICA: YO TAMBIEN LLEGO, ATENCION A POBLACION CON EXTRAEDAD EN EL DISTRITO DE  CARTAGENA DE INDIAS</v>
      </c>
      <c r="M429" t="str">
        <f t="shared" si="43"/>
        <v>2021130010277 IMPLEMENTACION DE LA ESTRATEGIA ESCUELA DINAMICA: YO TAMBIEN LLEGO, ATENCION A POBLACION CON EXTRAEDAD EN EL DISTRITO DE  CARTAGENA DE INDIAS</v>
      </c>
      <c r="N429" t="str">
        <f>+VLOOKUP(G429,Hoja1!$D:$G,2,FALSE)</f>
        <v>08. PILAR CARTAGENA INCLUYENTE</v>
      </c>
      <c r="O429" t="str">
        <f>+VLOOKUP(G429,Hoja1!$D:$G,3,FALSE)</f>
        <v>8.2 LÍNEA ESTRATEGICA DE EDUCACION: CULTURA DE LA FORMACION "CON LA EDUCACION PARA TODOS Y TODAS SALVAMOS JUNTOS A CARTAGENA"</v>
      </c>
      <c r="P429" t="str">
        <f>+VLOOKUP(G429,Hoja1!$D:$G,4,FALSE)</f>
        <v>8.2.1 PROGRAMA: ACOGIDA “ATENCIÓN A POBLACIONES Y ESTRATEGIAS DE ACCESO Y PERMANENCIA”</v>
      </c>
      <c r="Q429" t="str">
        <f t="shared" si="39"/>
        <v>06</v>
      </c>
      <c r="R429" t="str">
        <f t="shared" si="40"/>
        <v>00</v>
      </c>
      <c r="S429" s="1">
        <v>7565879</v>
      </c>
      <c r="T429" s="1">
        <v>4187205</v>
      </c>
      <c r="U429" s="1">
        <v>11753084</v>
      </c>
      <c r="V429" s="1">
        <v>7565879</v>
      </c>
      <c r="W429" s="1">
        <v>4187205</v>
      </c>
      <c r="X429" s="1">
        <v>7565879</v>
      </c>
      <c r="Y429" s="1">
        <v>64.37</v>
      </c>
      <c r="Z429" s="1">
        <v>7565879</v>
      </c>
      <c r="AA429" s="1">
        <v>64.37</v>
      </c>
      <c r="AB429" s="1">
        <v>4187205</v>
      </c>
      <c r="AC429" s="1">
        <v>7565879</v>
      </c>
    </row>
    <row r="430" spans="1:29" hidden="1" x14ac:dyDescent="0.35">
      <c r="A430">
        <v>2023</v>
      </c>
      <c r="B430">
        <v>100</v>
      </c>
      <c r="C430" t="str">
        <f t="shared" si="41"/>
        <v>12 DEPARTAMENTO ADMINISTRATIVO DE TRANSITO Y TRANSPORTE</v>
      </c>
      <c r="D430" t="str">
        <f>"12"</f>
        <v>12</v>
      </c>
      <c r="E430" t="s">
        <v>644</v>
      </c>
      <c r="F430" t="s">
        <v>652</v>
      </c>
      <c r="G430" s="2">
        <f t="shared" si="42"/>
        <v>2021130010249</v>
      </c>
      <c r="H430" t="str">
        <f>"079"</f>
        <v>079</v>
      </c>
      <c r="I430" t="s">
        <v>662</v>
      </c>
      <c r="J430" t="s">
        <v>26</v>
      </c>
      <c r="K430" t="s">
        <v>27</v>
      </c>
      <c r="L430" t="str">
        <f>+VLOOKUP(G430,Hoja2!$A:$B,2,FALSE)</f>
        <v>IMPLEMENTACION SISTEMA DE MOVILIDAD SOSTENIBLE EN EL DISTRITO DE   CARTAGENA DE INDIAS</v>
      </c>
      <c r="M430" t="str">
        <f t="shared" si="43"/>
        <v>2021130010249 IMPLEMENTACION SISTEMA DE MOVILIDAD SOSTENIBLE EN EL DISTRITO DE   CARTAGENA DE INDIAS</v>
      </c>
      <c r="N430" t="str">
        <f>+VLOOKUP(G430,Hoja1!$D:$G,2,FALSE)</f>
        <v>07. PILAR CARTAGENA RESILIENTE</v>
      </c>
      <c r="O430" t="str">
        <f>+VLOOKUP(G430,Hoja1!$D:$G,3,FALSE)</f>
        <v>7.2 LÍNEA ESTRATÉGICA ESPACIO PÚBLICO, MOVILIDAD Y TRANSPORTE RESILIENTE</v>
      </c>
      <c r="P430" t="str">
        <f>+VLOOKUP(G430,Hoja1!$D:$G,4,FALSE)</f>
        <v>7.2.8 MOVILIDAD SOSTENIBLE EN EL DISTRITO DE CARTAGENA</v>
      </c>
      <c r="Q430" t="str">
        <f t="shared" si="39"/>
        <v>06</v>
      </c>
      <c r="R430" t="str">
        <f t="shared" si="40"/>
        <v>00</v>
      </c>
      <c r="S430" s="1">
        <v>6364960</v>
      </c>
      <c r="T430" s="1">
        <v>0</v>
      </c>
      <c r="U430" s="1">
        <v>6364960</v>
      </c>
      <c r="V430" s="1">
        <v>6364960</v>
      </c>
      <c r="W430" s="1">
        <v>0</v>
      </c>
      <c r="X430" s="1">
        <v>6364960</v>
      </c>
      <c r="Y430" s="1">
        <v>100</v>
      </c>
      <c r="Z430" s="1">
        <v>6364960</v>
      </c>
      <c r="AA430" s="1">
        <v>100</v>
      </c>
      <c r="AB430" s="1">
        <v>0</v>
      </c>
      <c r="AC430" s="1">
        <v>5150000</v>
      </c>
    </row>
    <row r="431" spans="1:29" hidden="1" x14ac:dyDescent="0.35">
      <c r="A431">
        <v>2023</v>
      </c>
      <c r="B431">
        <v>100</v>
      </c>
      <c r="C431" t="str">
        <f t="shared" si="41"/>
        <v>10 DEPARTAMENTO ADMINISTRATIVO DE SALUD</v>
      </c>
      <c r="D431" t="str">
        <f>"10"</f>
        <v>10</v>
      </c>
      <c r="E431" t="s">
        <v>535</v>
      </c>
      <c r="F431" t="s">
        <v>550</v>
      </c>
      <c r="G431" s="2">
        <f t="shared" si="42"/>
        <v>2021130010156</v>
      </c>
      <c r="H431" t="str">
        <f>"189"</f>
        <v>189</v>
      </c>
      <c r="I431" t="s">
        <v>581</v>
      </c>
      <c r="J431" t="s">
        <v>26</v>
      </c>
      <c r="K431" t="s">
        <v>27</v>
      </c>
      <c r="L431" t="str">
        <f>+VLOOKUP(G431,Hoja2!$A:$B,2,FALSE)</f>
        <v>AMPLIACION Y CONTINUIDAD DE LA AFILIACION AL REGIMEN SUBSIDIADO EN SALUD EN EL DISTRITO DE  CARTAGENA DE INDIAS</v>
      </c>
      <c r="M431" t="str">
        <f t="shared" si="43"/>
        <v>2021130010156 AMPLIACION Y CONTINUIDAD DE LA AFILIACION AL REGIMEN SUBSIDIADO EN SALUD EN EL DISTRITO DE  CARTAGENA DE INDIAS</v>
      </c>
      <c r="N431" t="str">
        <f>+VLOOKUP(G431,Hoja1!$D:$G,2,FALSE)</f>
        <v>08. PILAR CARTAGENA INCLUYENTE</v>
      </c>
      <c r="O431" t="str">
        <f>+VLOOKUP(G431,Hoja1!$D:$G,3,FALSE)</f>
        <v>8.3 LÍNEA ESTRATÉGICA SALUD PARA TODOS</v>
      </c>
      <c r="P431" t="str">
        <f>+VLOOKUP(G431,Hoja1!$D:$G,4,FALSE)</f>
        <v>8.3.1 PROGRAMA: FORTALECIMIENTO DE LA AUTORIDAD SANITARIA</v>
      </c>
      <c r="Q431" t="str">
        <f t="shared" si="39"/>
        <v>06</v>
      </c>
      <c r="R431" t="str">
        <f t="shared" si="40"/>
        <v>00</v>
      </c>
      <c r="S431" s="1">
        <v>6000000</v>
      </c>
      <c r="T431" s="1">
        <v>0</v>
      </c>
      <c r="U431" s="1">
        <v>6000000</v>
      </c>
      <c r="V431" s="1">
        <v>6000000</v>
      </c>
      <c r="W431" s="1">
        <v>0</v>
      </c>
      <c r="X431" s="1">
        <v>6000000</v>
      </c>
      <c r="Y431" s="1">
        <v>100</v>
      </c>
      <c r="Z431" s="1">
        <v>6000000</v>
      </c>
      <c r="AA431" s="1">
        <v>100</v>
      </c>
      <c r="AB431" s="1">
        <v>0</v>
      </c>
      <c r="AC431" s="1">
        <v>6000000</v>
      </c>
    </row>
    <row r="432" spans="1:29" hidden="1" x14ac:dyDescent="0.35">
      <c r="A432">
        <v>2023</v>
      </c>
      <c r="B432">
        <v>100</v>
      </c>
      <c r="C432" t="str">
        <f t="shared" si="41"/>
        <v>22 DISTRISEGURIDAD</v>
      </c>
      <c r="D432" t="str">
        <f>"22"</f>
        <v>22</v>
      </c>
      <c r="E432" t="s">
        <v>818</v>
      </c>
      <c r="F432" t="s">
        <v>824</v>
      </c>
      <c r="G432" s="2">
        <f t="shared" si="42"/>
        <v>2021130010180</v>
      </c>
      <c r="H432" t="str">
        <f>"084"</f>
        <v>084</v>
      </c>
      <c r="I432" t="s">
        <v>831</v>
      </c>
      <c r="J432" t="s">
        <v>26</v>
      </c>
      <c r="K432" t="s">
        <v>27</v>
      </c>
      <c r="L432" t="str">
        <f>+VLOOKUP(G432,Hoja2!$A:$B,2,FALSE)</f>
        <v>IMPLEMENTACION Y SOSTENIMIENTO DE HERRAMIENTAS TECNOLOGICAS PARA SEGURIDAD Y SOCORRO</v>
      </c>
      <c r="M432" t="str">
        <f t="shared" si="43"/>
        <v>2021130010180 IMPLEMENTACION Y SOSTENIMIENTO DE HERRAMIENTAS TECNOLOGICAS PARA SEGURIDAD Y SOCORRO</v>
      </c>
      <c r="N432" t="str">
        <f>+VLOOKUP(G432,Hoja1!$D:$G,2,FALSE)</f>
        <v>10. PILAR: CARTAGENA TRANSPARENTE</v>
      </c>
      <c r="O432" t="str">
        <f>+VLOOKUP(G432,Hoja1!$D:$G,3,FALSE)</f>
        <v>10.3 LÍNEA ESTRATÉGICA: CONVIVENCIA Y SEGURIDAD PARA LA GOBERNABILIDAD</v>
      </c>
      <c r="P432" t="str">
        <f>+VLOOKUP(G432,Hoja1!$D:$G,4,FALSE)</f>
        <v>10.3.8 PROGRAMA: IMPLEMENTACION Y SOSTENIMIENTO DE HERRAMIENTAS TECNOLOGICAS PARA SEGURIDAD Y SOCORRO.</v>
      </c>
      <c r="Q432" t="str">
        <f t="shared" si="39"/>
        <v>06</v>
      </c>
      <c r="R432" t="str">
        <f t="shared" si="40"/>
        <v>00</v>
      </c>
      <c r="S432" s="1">
        <v>1427638</v>
      </c>
      <c r="T432" s="1">
        <v>0</v>
      </c>
      <c r="U432" s="1">
        <v>1427638</v>
      </c>
      <c r="V432" s="1">
        <v>0</v>
      </c>
      <c r="W432" s="1">
        <v>1427638</v>
      </c>
      <c r="X432" s="1">
        <v>0</v>
      </c>
      <c r="Y432" s="1">
        <v>0</v>
      </c>
      <c r="Z432" s="1">
        <v>0</v>
      </c>
      <c r="AA432" s="1">
        <v>0</v>
      </c>
      <c r="AB432" s="1">
        <v>1427638</v>
      </c>
      <c r="AC432" s="1">
        <v>0</v>
      </c>
    </row>
    <row r="433" spans="1:29" hidden="1" x14ac:dyDescent="0.35">
      <c r="A433">
        <v>2023</v>
      </c>
      <c r="B433">
        <v>100</v>
      </c>
      <c r="C433" t="str">
        <f t="shared" si="41"/>
        <v>12 DEPARTAMENTO ADMINISTRATIVO DE TRANSITO Y TRANSPORTE</v>
      </c>
      <c r="D433" t="str">
        <f>"12"</f>
        <v>12</v>
      </c>
      <c r="E433" t="s">
        <v>644</v>
      </c>
      <c r="F433" t="s">
        <v>667</v>
      </c>
      <c r="G433" s="2">
        <f t="shared" si="42"/>
        <v>2021130010253</v>
      </c>
      <c r="H433" t="str">
        <f>"001"</f>
        <v>001</v>
      </c>
      <c r="I433" t="s">
        <v>49</v>
      </c>
      <c r="J433" t="s">
        <v>26</v>
      </c>
      <c r="K433" t="s">
        <v>27</v>
      </c>
      <c r="L433" t="str">
        <f>+VLOOKUP(G433,Hoja2!$A:$B,2,FALSE)</f>
        <v>ESTUDIOS PARA IMPLEMENTAR EL SISTEMA DE FISCALIZACION ELECTRONICA PARA LA REGULACION Y EL CONTROL DEL TRANSITO EN EL DISTRITO DE   CARTAGENA DE INDIAS</v>
      </c>
      <c r="M433" t="str">
        <f t="shared" si="43"/>
        <v>2021130010253 ESTUDIOS PARA IMPLEMENTAR EL SISTEMA DE FISCALIZACION ELECTRONICA PARA LA REGULACION Y EL CONTROL DEL TRANSITO EN EL DISTRITO DE   CARTAGENA DE INDIAS</v>
      </c>
      <c r="N433" t="str">
        <f>+VLOOKUP(G433,Hoja1!$D:$G,2,FALSE)</f>
        <v>07. PILAR CARTAGENA RESILIENTE</v>
      </c>
      <c r="O433" t="str">
        <f>+VLOOKUP(G433,Hoja1!$D:$G,3,FALSE)</f>
        <v>7.2 LÍNEA ESTRATÉGICA ESPACIO PÚBLICO, MOVILIDAD Y TRANSPORTE RESILIENTE</v>
      </c>
      <c r="P433" t="str">
        <f>+VLOOKUP(G433,Hoja1!$D:$G,4,FALSE)</f>
        <v>7.2.7 FORTALECIMIENTO DE LA CAPACIDAD DE RESPUESTA DEL DEPARTAMENTO ADMINISTRATIVO DE TRÁNSITO Y TRANSPORTE</v>
      </c>
      <c r="Q433" t="str">
        <f t="shared" si="39"/>
        <v>06</v>
      </c>
      <c r="R433" t="str">
        <f t="shared" si="40"/>
        <v>00</v>
      </c>
      <c r="S433" s="1">
        <v>3</v>
      </c>
      <c r="T433" s="1">
        <v>0</v>
      </c>
      <c r="U433" s="1">
        <v>3</v>
      </c>
      <c r="V433" s="1">
        <v>0</v>
      </c>
      <c r="W433" s="1">
        <v>3</v>
      </c>
      <c r="X433" s="1">
        <v>0</v>
      </c>
      <c r="Y433" s="1">
        <v>0</v>
      </c>
      <c r="Z433" s="1">
        <v>0</v>
      </c>
      <c r="AA433" s="1">
        <v>0</v>
      </c>
      <c r="AB433" s="1">
        <v>3</v>
      </c>
      <c r="AC433" s="1">
        <v>0</v>
      </c>
    </row>
    <row r="434" spans="1:29" hidden="1" x14ac:dyDescent="0.35">
      <c r="A434">
        <v>2023</v>
      </c>
      <c r="B434">
        <v>100</v>
      </c>
      <c r="C434" t="str">
        <f t="shared" si="41"/>
        <v>12 DEPARTAMENTO ADMINISTRATIVO DE TRANSITO Y TRANSPORTE</v>
      </c>
      <c r="D434" t="str">
        <f>"12"</f>
        <v>12</v>
      </c>
      <c r="E434" t="s">
        <v>644</v>
      </c>
      <c r="F434" t="s">
        <v>663</v>
      </c>
      <c r="G434" s="2">
        <f t="shared" si="42"/>
        <v>2021130010252</v>
      </c>
      <c r="H434" t="str">
        <f>"079"</f>
        <v>079</v>
      </c>
      <c r="I434" t="s">
        <v>662</v>
      </c>
      <c r="J434" t="s">
        <v>26</v>
      </c>
      <c r="K434" t="s">
        <v>27</v>
      </c>
      <c r="L434" t="str">
        <f>+VLOOKUP(G434,Hoja2!$A:$B,2,FALSE)</f>
        <v>DISE?O E IMPLEMENTACION DE UNA PLATAFORMA TECNOLOGICA  VIRTUAL PARA LA INFORMACION Y LA GESTION DE TRAMITES EN EL DEPARTAMENTO ADMINISTRATIVO DE TRANSITO Y TRANSPORTE EN EL DISTRITO DE   CARTAGENA DE INDIAS</v>
      </c>
      <c r="M434" t="str">
        <f t="shared" si="43"/>
        <v>2021130010252 DISE?O E IMPLEMENTACION DE UNA PLATAFORMA TECNOLOGICA  VIRTUAL PARA LA INFORMACION Y LA GESTION DE TRAMITES EN EL DEPARTAMENTO ADMINISTRATIVO DE TRANSITO Y TRANSPORTE EN EL DISTRITO DE   CARTAGENA DE INDIAS</v>
      </c>
      <c r="N434" t="str">
        <f>+VLOOKUP(G434,Hoja1!$D:$G,2,FALSE)</f>
        <v>07. PILAR CARTAGENA RESILIENTE</v>
      </c>
      <c r="O434" t="str">
        <f>+VLOOKUP(G434,Hoja1!$D:$G,3,FALSE)</f>
        <v>7.2 LÍNEA ESTRATÉGICA ESPACIO PÚBLICO, MOVILIDAD Y TRANSPORTE RESILIENTE</v>
      </c>
      <c r="P434" t="str">
        <f>+VLOOKUP(G434,Hoja1!$D:$G,4,FALSE)</f>
        <v>7.2.7 FORTALECIMIENTO DE LA CAPACIDAD DE RESPUESTA DEL DEPARTAMENTO ADMINISTRATIVO DE TRÁNSITO Y TRANSPORTE</v>
      </c>
      <c r="Q434" t="str">
        <f t="shared" si="39"/>
        <v>06</v>
      </c>
      <c r="R434" t="str">
        <f t="shared" si="40"/>
        <v>00</v>
      </c>
      <c r="S434" s="1">
        <v>2</v>
      </c>
      <c r="T434" s="1">
        <v>0</v>
      </c>
      <c r="U434" s="1">
        <v>2</v>
      </c>
      <c r="V434" s="1">
        <v>0</v>
      </c>
      <c r="W434" s="1">
        <v>2</v>
      </c>
      <c r="X434" s="1">
        <v>0</v>
      </c>
      <c r="Y434" s="1">
        <v>0</v>
      </c>
      <c r="Z434" s="1">
        <v>0</v>
      </c>
      <c r="AA434" s="1">
        <v>0</v>
      </c>
      <c r="AB434" s="1">
        <v>2</v>
      </c>
      <c r="AC434" s="1">
        <v>0</v>
      </c>
    </row>
    <row r="435" spans="1:29" hidden="1" x14ac:dyDescent="0.35">
      <c r="A435">
        <v>2023</v>
      </c>
      <c r="B435">
        <v>100</v>
      </c>
      <c r="C435" t="str">
        <f t="shared" si="41"/>
        <v>1 DESPACHO DEL ALCALDE</v>
      </c>
      <c r="D435" t="str">
        <f>"01"</f>
        <v>01</v>
      </c>
      <c r="E435" t="s">
        <v>23</v>
      </c>
      <c r="F435" t="s">
        <v>78</v>
      </c>
      <c r="G435" s="2">
        <f t="shared" si="42"/>
        <v>2020130010036</v>
      </c>
      <c r="H435" t="str">
        <f>"001"</f>
        <v>001</v>
      </c>
      <c r="I435" t="s">
        <v>49</v>
      </c>
      <c r="J435" t="s">
        <v>26</v>
      </c>
      <c r="K435" t="s">
        <v>27</v>
      </c>
      <c r="L435" t="str">
        <f>+VLOOKUP(G435,Hoja2!$A:$B,2,FALSE)</f>
        <v>CONSERVACION , MANTENIMIENTO Y MEJORAMIENTO DE LOS ESCENARIOS DEPORTIVOS DE LA CIUDAD COMO ESTRATEGIA DE PRESERVACION DEL PATRIMONIO MATERIAL DEL DISTRITO DE   CARTAGENA DE INDIAS</v>
      </c>
      <c r="M435" t="str">
        <f t="shared" si="43"/>
        <v>2020130010036 CONSERVACION , MANTENIMIENTO Y MEJORAMIENTO DE LOS ESCENARIOS DEPORTIVOS DE LA CIUDAD COMO ESTRATEGIA DE PRESERVACION DEL PATRIMONIO MATERIAL DEL DISTRITO DE   CARTAGENA DE INDIAS</v>
      </c>
      <c r="N435" t="str">
        <f>+VLOOKUP(G435,Hoja1!$D:$G,2,FALSE)</f>
        <v>08. PILAR CARTAGENA INCLUYENTE</v>
      </c>
      <c r="O435" t="str">
        <f>+VLOOKUP(G435,Hoja1!$D:$G,3,FALSE)</f>
        <v xml:space="preserve">8.4 LÍNEA ESTRATÉGICA DEPORTE Y RECREACIÓN PARA LA TRANSFORMACION SOCIAL </v>
      </c>
      <c r="P435" t="str">
        <f>+VLOOKUP(G435,Hoja1!$D:$G,4,FALSE)</f>
        <v>8.4.7 ADMINISTRACION, MANTENIMIENTO, ADECUACION, MEJORAMIENTO Y CONSTRUCCION DE ESCENARIOS DEPORTIVOS</v>
      </c>
      <c r="Q435" t="str">
        <f t="shared" si="39"/>
        <v>06</v>
      </c>
      <c r="R435" t="str">
        <f t="shared" si="40"/>
        <v>00</v>
      </c>
      <c r="S435" s="1">
        <v>1</v>
      </c>
      <c r="T435" s="1">
        <v>7798940977</v>
      </c>
      <c r="U435" s="1">
        <v>7798940978</v>
      </c>
      <c r="V435" s="1">
        <v>7798940977</v>
      </c>
      <c r="W435" s="1">
        <v>1</v>
      </c>
      <c r="X435" s="1">
        <v>7798940977</v>
      </c>
      <c r="Y435" s="1">
        <v>100</v>
      </c>
      <c r="Z435" s="1">
        <v>7798940977</v>
      </c>
      <c r="AA435" s="1">
        <v>100</v>
      </c>
      <c r="AB435" s="1">
        <v>1</v>
      </c>
      <c r="AC435" s="1">
        <v>7798940977</v>
      </c>
    </row>
    <row r="436" spans="1:29" hidden="1" x14ac:dyDescent="0.35">
      <c r="A436">
        <v>2023</v>
      </c>
      <c r="B436">
        <v>100</v>
      </c>
      <c r="C436" t="str">
        <f t="shared" si="41"/>
        <v>1 DESPACHO DEL ALCALDE</v>
      </c>
      <c r="D436" t="str">
        <f>"01"</f>
        <v>01</v>
      </c>
      <c r="E436" t="s">
        <v>23</v>
      </c>
      <c r="F436" t="s">
        <v>39</v>
      </c>
      <c r="G436" s="2">
        <f t="shared" si="42"/>
        <v>2020130010033</v>
      </c>
      <c r="H436" t="str">
        <f>"086"</f>
        <v>086</v>
      </c>
      <c r="I436" t="s">
        <v>85</v>
      </c>
      <c r="J436" t="s">
        <v>26</v>
      </c>
      <c r="K436" t="s">
        <v>27</v>
      </c>
      <c r="L436" t="str">
        <f>+VLOOKUP(G436,Hoja2!$A:$B,2,FALSE)</f>
        <v>CONTROL DE LOS RIESGOS EN NUESTRO TERRITORIO  CARTAGENA DE INDIAS</v>
      </c>
      <c r="M436" t="str">
        <f t="shared" si="43"/>
        <v>2020130010033 CONTROL DE LOS RIESGOS EN NUESTRO TERRITORIO  CARTAGENA DE INDIAS</v>
      </c>
      <c r="N436" t="str">
        <f>+VLOOKUP(G436,Hoja1!$D:$G,2,FALSE)</f>
        <v>07. PILAR CARTAGENA RESILIENTE</v>
      </c>
      <c r="O436" t="str">
        <f>+VLOOKUP(G436,Hoja1!$D:$G,3,FALSE)</f>
        <v>7.4 LÍNEA ESTRATÉGICA GESTIÓN DEL RIESGO</v>
      </c>
      <c r="P436" t="str">
        <f>+VLOOKUP(G436,Hoja1!$D:$G,4,FALSE)</f>
        <v>7.4.3 MANEJO DE DESASTRE</v>
      </c>
      <c r="Q436" t="str">
        <f t="shared" si="39"/>
        <v>06</v>
      </c>
      <c r="R436" t="str">
        <f t="shared" si="40"/>
        <v>00</v>
      </c>
      <c r="S436" s="1">
        <v>1</v>
      </c>
      <c r="T436" s="1">
        <v>0</v>
      </c>
      <c r="U436" s="1">
        <v>1</v>
      </c>
      <c r="V436" s="1">
        <v>0</v>
      </c>
      <c r="W436" s="1">
        <v>1</v>
      </c>
      <c r="X436" s="1">
        <v>0</v>
      </c>
      <c r="Y436" s="1">
        <v>0</v>
      </c>
      <c r="Z436" s="1">
        <v>0</v>
      </c>
      <c r="AA436" s="1">
        <v>0</v>
      </c>
      <c r="AB436" s="1">
        <v>1</v>
      </c>
      <c r="AC436" s="1">
        <v>0</v>
      </c>
    </row>
    <row r="437" spans="1:29" hidden="1" x14ac:dyDescent="0.35">
      <c r="A437">
        <v>2023</v>
      </c>
      <c r="B437">
        <v>100</v>
      </c>
      <c r="C437" t="str">
        <f t="shared" si="41"/>
        <v>1 DESPACHO DEL ALCALDE</v>
      </c>
      <c r="D437" t="str">
        <f>"01"</f>
        <v>01</v>
      </c>
      <c r="E437" t="s">
        <v>23</v>
      </c>
      <c r="F437" t="s">
        <v>34</v>
      </c>
      <c r="G437" s="2">
        <f t="shared" si="42"/>
        <v>2021130010267</v>
      </c>
      <c r="H437" t="str">
        <f>"147"</f>
        <v>147</v>
      </c>
      <c r="I437" t="s">
        <v>87</v>
      </c>
      <c r="J437" t="s">
        <v>26</v>
      </c>
      <c r="K437" t="s">
        <v>27</v>
      </c>
      <c r="L437" t="str">
        <f>+VLOOKUP(G437,Hoja2!$A:$B,2,FALSE)</f>
        <v>RECUPERACION DEL ESPACIO PUBLICO  CARTAGENA DE INDIAS</v>
      </c>
      <c r="M437" t="str">
        <f t="shared" si="43"/>
        <v>2021130010267 RECUPERACION DEL ESPACIO PUBLICO  CARTAGENA DE INDIAS</v>
      </c>
      <c r="N437" t="str">
        <f>+VLOOKUP(G437,Hoja1!$D:$G,2,FALSE)</f>
        <v>07. PILAR CARTAGENA RESILIENTE</v>
      </c>
      <c r="O437" t="str">
        <f>+VLOOKUP(G437,Hoja1!$D:$G,3,FALSE)</f>
        <v>7.2 LÍNEA ESTRATÉGICA ESPACIO PÚBLICO, MOVILIDAD Y TRANSPORTE RESILIENTE</v>
      </c>
      <c r="P437" t="str">
        <f>+VLOOKUP(G437,Hoja1!$D:$G,4,FALSE)</f>
        <v xml:space="preserve">7.2.2 RECUPERACIÓN DEL ESPACIO PÚBLICO </v>
      </c>
      <c r="Q437" t="str">
        <f t="shared" si="39"/>
        <v>06</v>
      </c>
      <c r="R437" t="str">
        <f t="shared" si="40"/>
        <v>00</v>
      </c>
      <c r="S437" s="1">
        <v>1</v>
      </c>
      <c r="T437" s="1">
        <v>0</v>
      </c>
      <c r="U437" s="1">
        <v>1</v>
      </c>
      <c r="V437" s="1">
        <v>0</v>
      </c>
      <c r="W437" s="1">
        <v>1</v>
      </c>
      <c r="X437" s="1">
        <v>0</v>
      </c>
      <c r="Y437" s="1">
        <v>0</v>
      </c>
      <c r="Z437" s="1">
        <v>0</v>
      </c>
      <c r="AA437" s="1">
        <v>0</v>
      </c>
      <c r="AB437" s="1">
        <v>1</v>
      </c>
      <c r="AC437" s="1">
        <v>0</v>
      </c>
    </row>
    <row r="438" spans="1:29" hidden="1" x14ac:dyDescent="0.35">
      <c r="A438">
        <v>2023</v>
      </c>
      <c r="B438">
        <v>100</v>
      </c>
      <c r="C438" t="str">
        <f t="shared" si="41"/>
        <v>1 DESPACHO DEL ALCALDE</v>
      </c>
      <c r="D438" t="str">
        <f>"01"</f>
        <v>01</v>
      </c>
      <c r="E438" t="s">
        <v>23</v>
      </c>
      <c r="F438" t="s">
        <v>48</v>
      </c>
      <c r="G438" s="2">
        <f t="shared" si="42"/>
        <v>2020130010075</v>
      </c>
      <c r="H438" t="str">
        <f>"191"</f>
        <v>191</v>
      </c>
      <c r="I438" t="s">
        <v>89</v>
      </c>
      <c r="J438" t="s">
        <v>26</v>
      </c>
      <c r="K438" t="s">
        <v>27</v>
      </c>
      <c r="L438" t="str">
        <f>+VLOOKUP(G438,Hoja2!$A:$B,2,FALSE)</f>
        <v>FORTALECIMIENTO OPERACIONAL DEL SISTEMA INTEGRADO DE TRANSPORTE MASIVO DE CARTAGENA DE INDIAS  TRANSCARIBE  CARTAGENA DE INDIAS</v>
      </c>
      <c r="M438" t="str">
        <f t="shared" si="43"/>
        <v>2020130010075 FORTALECIMIENTO OPERACIONAL DEL SISTEMA INTEGRADO DE TRANSPORTE MASIVO DE CARTAGENA DE INDIAS  TRANSCARIBE  CARTAGENA DE INDIAS</v>
      </c>
      <c r="N438" t="str">
        <f>+VLOOKUP(G438,Hoja1!$D:$G,2,FALSE)</f>
        <v>07. PILAR CARTAGENA RESILIENTE</v>
      </c>
      <c r="O438" t="str">
        <f>+VLOOKUP(G438,Hoja1!$D:$G,3,FALSE)</f>
        <v>7.2 LÍNEA ESTRATÉGICA ESPACIO PÚBLICO, MOVILIDAD Y TRANSPORTE RESILIENTE</v>
      </c>
      <c r="P438" t="str">
        <f>+VLOOKUP(G438,Hoja1!$D:$G,4,FALSE)</f>
        <v>7.2.5 TRANSPORTE PARA TODOS</v>
      </c>
      <c r="Q438" t="str">
        <f t="shared" si="39"/>
        <v>06</v>
      </c>
      <c r="R438" t="str">
        <f t="shared" si="40"/>
        <v>00</v>
      </c>
      <c r="S438" s="1">
        <v>1</v>
      </c>
      <c r="T438" s="1">
        <v>0</v>
      </c>
      <c r="U438" s="1">
        <v>1</v>
      </c>
      <c r="V438" s="1">
        <v>0</v>
      </c>
      <c r="W438" s="1">
        <v>1</v>
      </c>
      <c r="X438" s="1">
        <v>0</v>
      </c>
      <c r="Y438" s="1">
        <v>0</v>
      </c>
      <c r="Z438" s="1">
        <v>0</v>
      </c>
      <c r="AA438" s="1">
        <v>0</v>
      </c>
      <c r="AB438" s="1">
        <v>1</v>
      </c>
      <c r="AC438" s="1">
        <v>0</v>
      </c>
    </row>
    <row r="439" spans="1:29" hidden="1" x14ac:dyDescent="0.35">
      <c r="A439">
        <v>2023</v>
      </c>
      <c r="B439">
        <v>100</v>
      </c>
      <c r="C439" t="str">
        <f t="shared" si="41"/>
        <v>2 SECRETARIA DEL INTERIOR Y CONVIVENCIA CIUDADANAL</v>
      </c>
      <c r="D439" t="str">
        <f>"02"</f>
        <v>02</v>
      </c>
      <c r="E439" t="s">
        <v>110</v>
      </c>
      <c r="F439" t="s">
        <v>118</v>
      </c>
      <c r="G439" s="2">
        <f t="shared" si="42"/>
        <v>2020130010031</v>
      </c>
      <c r="H439" t="str">
        <f>"161"</f>
        <v>161</v>
      </c>
      <c r="I439" t="s">
        <v>153</v>
      </c>
      <c r="J439" t="s">
        <v>26</v>
      </c>
      <c r="K439" t="s">
        <v>27</v>
      </c>
      <c r="L439" t="str">
        <f>+VLOOKUP(G439,Hoja2!$A:$B,2,FALSE)</f>
        <v>MEJORAMIENTO DE LA CONVIVENCIA CON LA IMPLEMENTACIN DEL CODIGO NACIONAL DE SEGURIDAD Y CONVIVENCIA CIUDADANA  Y  LA MODERNIZACION DE LAS INSPECCIONES DE POLICA EN EL DISTRITO DE  CARTAGENA DE INDIAS</v>
      </c>
      <c r="M439" t="str">
        <f t="shared" si="43"/>
        <v>2020130010031 MEJORAMIENTO DE LA CONVIVENCIA CON LA IMPLEMENTACIN DEL CODIGO NACIONAL DE SEGURIDAD Y CONVIVENCIA CIUDADANA  Y  LA MODERNIZACION DE LAS INSPECCIONES DE POLICA EN EL DISTRITO DE  CARTAGENA DE INDIAS</v>
      </c>
      <c r="N439" t="str">
        <f>+VLOOKUP(G439,Hoja1!$D:$G,2,FALSE)</f>
        <v>10. PILAR: CARTAGENA TRANSPARENTE</v>
      </c>
      <c r="O439" t="str">
        <f>+VLOOKUP(G439,Hoja1!$D:$G,3,FALSE)</f>
        <v>10.3 LÍNEA ESTRATÉGICA: CONVIVENCIA Y SEGURIDAD PARA LA GOBERNABILIDAD</v>
      </c>
      <c r="P439" t="str">
        <f>+VLOOKUP(G439,Hoja1!$D:$G,4,FALSE)</f>
        <v>10.3.3 PROGRAMA:  MEJORAR LA CONVIVENCIA CIUDADANA CON LA IMPLEMENTACIÓN DEL CÓDIGO NACIONAL DE SEGURIDAD Y CONVIVENCIA CIUDADANA</v>
      </c>
      <c r="Q439" t="str">
        <f t="shared" si="39"/>
        <v>06</v>
      </c>
      <c r="R439" t="str">
        <f t="shared" si="40"/>
        <v>00</v>
      </c>
      <c r="S439" s="1">
        <v>1</v>
      </c>
      <c r="T439" s="1">
        <v>0</v>
      </c>
      <c r="U439" s="1">
        <v>1</v>
      </c>
      <c r="V439" s="1">
        <v>0</v>
      </c>
      <c r="W439" s="1">
        <v>1</v>
      </c>
      <c r="X439" s="1">
        <v>0</v>
      </c>
      <c r="Y439" s="1">
        <v>0</v>
      </c>
      <c r="Z439" s="1">
        <v>0</v>
      </c>
      <c r="AA439" s="1">
        <v>0</v>
      </c>
      <c r="AB439" s="1">
        <v>1</v>
      </c>
      <c r="AC439" s="1">
        <v>0</v>
      </c>
    </row>
    <row r="440" spans="1:29" hidden="1" x14ac:dyDescent="0.35">
      <c r="A440">
        <v>2023</v>
      </c>
      <c r="B440">
        <v>100</v>
      </c>
      <c r="C440" t="str">
        <f t="shared" si="41"/>
        <v>3 SECRETARIA DE HACIENDA PUBLICA</v>
      </c>
      <c r="D440" t="str">
        <f>"03"</f>
        <v>03</v>
      </c>
      <c r="E440" t="s">
        <v>170</v>
      </c>
      <c r="F440" t="s">
        <v>173</v>
      </c>
      <c r="G440" s="2">
        <f t="shared" si="42"/>
        <v>2022130010001</v>
      </c>
      <c r="H440" t="str">
        <f>"177"</f>
        <v>177</v>
      </c>
      <c r="I440" t="s">
        <v>195</v>
      </c>
      <c r="J440" t="s">
        <v>26</v>
      </c>
      <c r="K440" t="s">
        <v>27</v>
      </c>
      <c r="L440" t="str">
        <f>+VLOOKUP(G440,Hoja2!$A:$B,2,FALSE)</f>
        <v>IMPLEMENTACION DE ESTRATEGIAS PARA EL MEJORAMIENTO Y SOSTENIBILIDAD DE LAS FINANZAS EN EL DISTRITO DE CARTAGENA DE INDIAS  CARTAGENA DE INDIAS</v>
      </c>
      <c r="M440" t="str">
        <f t="shared" si="43"/>
        <v>2022130010001 IMPLEMENTACION DE ESTRATEGIAS PARA EL MEJORAMIENTO Y SOSTENIBILIDAD DE LAS FINANZAS EN EL DISTRITO DE CARTAGENA DE INDIAS  CARTAGENA DE INDIAS</v>
      </c>
      <c r="N440" t="str">
        <f>+VLOOKUP(G440,Hoja1!$D:$G,2,FALSE)</f>
        <v>10. PILAR: CARTAGENA TRANSPARENTE</v>
      </c>
      <c r="O440" t="str">
        <f>+VLOOKUP(G440,Hoja1!$D:$G,3,FALSE)</f>
        <v>10.8 LÍNEA ESTRATÉGICA: FINANZAS PÚBLICAS PARA SALVAR A CARTAGENA</v>
      </c>
      <c r="P440" t="str">
        <f>+VLOOKUP(G440,Hoja1!$D:$G,4,FALSE)</f>
        <v>10.8.1 PROGRAMA: FINANZAS SOSTENIBLES PARA SALVAR A CARTAGENA</v>
      </c>
      <c r="Q440" t="str">
        <f t="shared" si="39"/>
        <v>06</v>
      </c>
      <c r="R440" t="str">
        <f t="shared" si="40"/>
        <v>00</v>
      </c>
      <c r="S440" s="1">
        <v>1</v>
      </c>
      <c r="T440" s="1">
        <v>0</v>
      </c>
      <c r="U440" s="1">
        <v>1</v>
      </c>
      <c r="V440" s="1">
        <v>0</v>
      </c>
      <c r="W440" s="1">
        <v>1</v>
      </c>
      <c r="X440" s="1">
        <v>0</v>
      </c>
      <c r="Y440" s="1">
        <v>0</v>
      </c>
      <c r="Z440" s="1">
        <v>0</v>
      </c>
      <c r="AA440" s="1">
        <v>0</v>
      </c>
      <c r="AB440" s="1">
        <v>1</v>
      </c>
      <c r="AC440" s="1">
        <v>0</v>
      </c>
    </row>
    <row r="441" spans="1:29" hidden="1" x14ac:dyDescent="0.35">
      <c r="A441">
        <v>2023</v>
      </c>
      <c r="B441">
        <v>100</v>
      </c>
      <c r="C441" t="str">
        <f t="shared" si="41"/>
        <v>4 LOCALIDAD TURISTICA Y DE LA VIRGEN</v>
      </c>
      <c r="D441" t="str">
        <f>"04"</f>
        <v>04</v>
      </c>
      <c r="E441" t="s">
        <v>200</v>
      </c>
      <c r="F441" t="s">
        <v>201</v>
      </c>
      <c r="G441" s="2">
        <f t="shared" si="42"/>
        <v>130010402</v>
      </c>
      <c r="H441" t="str">
        <f>"095"</f>
        <v>095</v>
      </c>
      <c r="I441" t="s">
        <v>244</v>
      </c>
      <c r="J441" t="s">
        <v>26</v>
      </c>
      <c r="K441" t="s">
        <v>27</v>
      </c>
      <c r="L441" t="str">
        <f>+VLOOKUP(G441,Hoja2!$A:$B,2,FALSE)</f>
        <v xml:space="preserve">MODERNIZACION DEL SISTEMA DISTRITAL DE PLANEACION Y DESCENTRALIZACION  </v>
      </c>
      <c r="M441" t="str">
        <f t="shared" si="43"/>
        <v xml:space="preserve">130010402 MODERNIZACION DEL SISTEMA DISTRITAL DE PLANEACION Y DESCENTRALIZACION  </v>
      </c>
      <c r="N441" t="str">
        <f>+VLOOKUP(G441,Hoja1!$D:$G,2,FALSE)</f>
        <v>10. PILAR: CARTAGENA TRANSPARENTE</v>
      </c>
      <c r="O441" t="str">
        <f>+VLOOKUP(G441,Hoja1!$D:$G,3,FALSE)</f>
        <v>10.7 LÍNEA ESTRATÉGICA: PARTICIPACIÓN Y DESCENTRALIZACIÓN</v>
      </c>
      <c r="P441" t="str">
        <f>+VLOOKUP(G441,Hoja1!$D:$G,4,FALSE)</f>
        <v xml:space="preserve">10.7.2 PROGRAMA: MODERNIZACIÓN DEL SISTEMA DISTRITAL DE PLANEACIÓN Y DESCENTRALIZACIÓN  </v>
      </c>
      <c r="Q441" t="str">
        <f t="shared" si="39"/>
        <v>06</v>
      </c>
      <c r="R441" t="str">
        <f t="shared" si="40"/>
        <v>00</v>
      </c>
      <c r="S441" s="1">
        <v>1</v>
      </c>
      <c r="T441" s="1">
        <v>0</v>
      </c>
      <c r="U441" s="1">
        <v>1</v>
      </c>
      <c r="V441" s="1">
        <v>0</v>
      </c>
      <c r="W441" s="1">
        <v>1</v>
      </c>
      <c r="X441" s="1">
        <v>0</v>
      </c>
      <c r="Y441" s="1">
        <v>0</v>
      </c>
      <c r="Z441" s="1">
        <v>0</v>
      </c>
      <c r="AA441" s="1">
        <v>0</v>
      </c>
      <c r="AB441" s="1">
        <v>1</v>
      </c>
      <c r="AC441" s="1">
        <v>0</v>
      </c>
    </row>
    <row r="442" spans="1:29" hidden="1" x14ac:dyDescent="0.35">
      <c r="A442">
        <v>2023</v>
      </c>
      <c r="B442">
        <v>100</v>
      </c>
      <c r="C442" t="str">
        <f t="shared" si="41"/>
        <v>8 SECRETARIA DE PARTICIPACION Y DESARROLLO SOCIAL</v>
      </c>
      <c r="D442" t="str">
        <f>"08"</f>
        <v>08</v>
      </c>
      <c r="E442" t="s">
        <v>420</v>
      </c>
      <c r="F442" t="s">
        <v>469</v>
      </c>
      <c r="G442" s="2">
        <f t="shared" si="42"/>
        <v>2021130010214</v>
      </c>
      <c r="H442" t="str">
        <f>"001"</f>
        <v>001</v>
      </c>
      <c r="I442" t="s">
        <v>49</v>
      </c>
      <c r="J442" t="s">
        <v>26</v>
      </c>
      <c r="K442" t="s">
        <v>27</v>
      </c>
      <c r="L442" t="str">
        <f>+VLOOKUP(G442,Hoja2!$A:$B,2,FALSE)</f>
        <v>ACTUALIZACION Y REFORMULACION DE LA POLITICA PUBLICA DE MUJER CARTAGENA DE INDIAS</v>
      </c>
      <c r="M442" t="str">
        <f t="shared" si="43"/>
        <v>2021130010214 ACTUALIZACION Y REFORMULACION DE LA POLITICA PUBLICA DE MUJER CARTAGENA DE INDIAS</v>
      </c>
      <c r="N442" t="str">
        <f>+VLOOKUP(G442,Hoja1!$D:$G,2,FALSE)</f>
        <v>11. EJE TRANSVERSAL: CARTAGENA CON ATENCION Y GARANTIA DE DERECHOS A POBLACION DIFERENCIAL.</v>
      </c>
      <c r="O442" t="str">
        <f>+VLOOKUP(G442,Hoja1!$D:$G,3,FALSE)</f>
        <v>11.2 LÍNEA ESTRATÉGICA MUJERES CARTAGENERAS POR SUS DERECHOS.</v>
      </c>
      <c r="P442" t="str">
        <f>+VLOOKUP(G442,Hoja1!$D:$G,4,FALSE)</f>
        <v>11.2.1 PROGRAMA: LAS MUJERES DECIDIMOS SOBRE EL EJERCICIO DEL PODER</v>
      </c>
      <c r="Q442" t="str">
        <f t="shared" si="39"/>
        <v>06</v>
      </c>
      <c r="R442" t="str">
        <f t="shared" si="40"/>
        <v>00</v>
      </c>
      <c r="S442" s="1">
        <v>1</v>
      </c>
      <c r="T442" s="1">
        <v>-1</v>
      </c>
      <c r="U442" s="1">
        <v>0</v>
      </c>
      <c r="V442" s="1">
        <v>0</v>
      </c>
      <c r="W442" s="1">
        <v>0</v>
      </c>
      <c r="X442" s="1">
        <v>0</v>
      </c>
      <c r="Y442" s="1">
        <v>0</v>
      </c>
      <c r="Z442" s="1">
        <v>0</v>
      </c>
      <c r="AA442" s="1">
        <v>0</v>
      </c>
      <c r="AB442" s="1">
        <v>0</v>
      </c>
      <c r="AC442" s="1">
        <v>0</v>
      </c>
    </row>
    <row r="443" spans="1:29" hidden="1" x14ac:dyDescent="0.35">
      <c r="A443">
        <v>2023</v>
      </c>
      <c r="B443">
        <v>100</v>
      </c>
      <c r="C443" t="str">
        <f t="shared" si="41"/>
        <v>8 SECRETARIA DE PARTICIPACION Y DESARROLLO SOCIAL</v>
      </c>
      <c r="D443" t="str">
        <f>"08"</f>
        <v>08</v>
      </c>
      <c r="E443" t="s">
        <v>420</v>
      </c>
      <c r="F443" t="s">
        <v>479</v>
      </c>
      <c r="G443" s="2">
        <f t="shared" si="42"/>
        <v>2021130010233</v>
      </c>
      <c r="H443" t="str">
        <f>"001"</f>
        <v>001</v>
      </c>
      <c r="I443" t="s">
        <v>49</v>
      </c>
      <c r="J443" t="s">
        <v>26</v>
      </c>
      <c r="K443" t="s">
        <v>27</v>
      </c>
      <c r="L443" t="str">
        <f>+VLOOKUP(G443,Hoja2!$A:$B,2,FALSE)</f>
        <v>ACTUALIZACION INSTANCIA RECTORA DE LA POLITICA PUBLICA DE MUJERES CARTAGENA DE INDIAS</v>
      </c>
      <c r="M443" t="str">
        <f t="shared" si="43"/>
        <v>2021130010233 ACTUALIZACION INSTANCIA RECTORA DE LA POLITICA PUBLICA DE MUJERES CARTAGENA DE INDIAS</v>
      </c>
      <c r="N443" t="str">
        <f>+VLOOKUP(G443,Hoja1!$D:$G,2,FALSE)</f>
        <v>11. EJE TRANSVERSAL: CARTAGENA CON ATENCION Y GARANTIA DE DERECHOS A POBLACION DIFERENCIAL.</v>
      </c>
      <c r="O443" t="str">
        <f>+VLOOKUP(G443,Hoja1!$D:$G,3,FALSE)</f>
        <v>11.2 LÍNEA ESTRATÉGICA MUJERES CARTAGENERAS POR SUS DERECHOS.</v>
      </c>
      <c r="P443" t="str">
        <f>+VLOOKUP(G443,Hoja1!$D:$G,4,FALSE)</f>
        <v>11.2.1 PROGRAMA: LAS MUJERES DECIDIMOS SOBRE EL EJERCICIO DEL PODER</v>
      </c>
      <c r="Q443" t="str">
        <f t="shared" si="39"/>
        <v>06</v>
      </c>
      <c r="R443" t="str">
        <f t="shared" si="40"/>
        <v>00</v>
      </c>
      <c r="S443" s="1">
        <v>1</v>
      </c>
      <c r="T443" s="1">
        <v>-1</v>
      </c>
      <c r="U443" s="1">
        <v>0</v>
      </c>
      <c r="V443" s="1">
        <v>0</v>
      </c>
      <c r="W443" s="1">
        <v>0</v>
      </c>
      <c r="X443" s="1">
        <v>0</v>
      </c>
      <c r="Y443" s="1">
        <v>0</v>
      </c>
      <c r="Z443" s="1">
        <v>0</v>
      </c>
      <c r="AA443" s="1">
        <v>0</v>
      </c>
      <c r="AB443" s="1">
        <v>0</v>
      </c>
      <c r="AC443" s="1">
        <v>0</v>
      </c>
    </row>
    <row r="444" spans="1:29" hidden="1" x14ac:dyDescent="0.35">
      <c r="A444">
        <v>2023</v>
      </c>
      <c r="B444">
        <v>100</v>
      </c>
      <c r="C444" t="str">
        <f t="shared" si="41"/>
        <v>8 SECRETARIA DE PARTICIPACION Y DESARROLLO SOCIAL</v>
      </c>
      <c r="D444" t="str">
        <f>"08"</f>
        <v>08</v>
      </c>
      <c r="E444" t="s">
        <v>420</v>
      </c>
      <c r="F444" t="s">
        <v>433</v>
      </c>
      <c r="G444" s="2">
        <f t="shared" si="42"/>
        <v>2020130010119</v>
      </c>
      <c r="H444" t="str">
        <f>"065"</f>
        <v>065</v>
      </c>
      <c r="I444" t="s">
        <v>485</v>
      </c>
      <c r="J444" t="s">
        <v>26</v>
      </c>
      <c r="K444" t="s">
        <v>27</v>
      </c>
      <c r="L444" t="str">
        <f>+VLOOKUP(G444,Hoja2!$A:$B,2,FALSE)</f>
        <v>COMPROMISO CON LA SALVACION DE  NUESTRA PRIMERA INFANCIA EN EL DISTRITO DE  CARTAGENA DE INDIAS</v>
      </c>
      <c r="M444" t="str">
        <f t="shared" si="43"/>
        <v>2020130010119 COMPROMISO CON LA SALVACION DE  NUESTRA PRIMERA INFANCIA EN EL DISTRITO DE  CARTAGENA DE INDIAS</v>
      </c>
      <c r="N444" t="str">
        <f>+VLOOKUP(G444,Hoja1!$D:$G,2,FALSE)</f>
        <v>11. EJE TRANSVERSAL: CARTAGENA CON ATENCION Y GARANTIA DE DERECHOS A POBLACION DIFERENCIAL.</v>
      </c>
      <c r="O444" t="str">
        <f>+VLOOKUP(G444,Hoja1!$D:$G,3,FALSE)</f>
        <v>11.3 LÍNEA ESTRATÉGICA: INCLUSIÓN Y OPORTUNIDAD PARA NIÑOS, NIÑAS Y ADOLESCENTES Y FAMILIAS.</v>
      </c>
      <c r="P444" t="str">
        <f>+VLOOKUP(G444,Hoja1!$D:$G,4,FALSE)</f>
        <v>11.3.1 PROGRAMA: COMPROMETIDOS CON LA SALVACIÓN DE NUESTRA PRIMERA INFANCIA</v>
      </c>
      <c r="Q444" t="str">
        <f t="shared" si="39"/>
        <v>06</v>
      </c>
      <c r="R444" t="str">
        <f t="shared" si="40"/>
        <v>00</v>
      </c>
      <c r="S444" s="1">
        <v>1</v>
      </c>
      <c r="T444" s="1">
        <v>0</v>
      </c>
      <c r="U444" s="1">
        <v>1</v>
      </c>
      <c r="V444" s="1">
        <v>0</v>
      </c>
      <c r="W444" s="1">
        <v>1</v>
      </c>
      <c r="X444" s="1">
        <v>0</v>
      </c>
      <c r="Y444" s="1">
        <v>0</v>
      </c>
      <c r="Z444" s="1">
        <v>0</v>
      </c>
      <c r="AA444" s="1">
        <v>0</v>
      </c>
      <c r="AB444" s="1">
        <v>1</v>
      </c>
      <c r="AC444" s="1">
        <v>0</v>
      </c>
    </row>
    <row r="445" spans="1:29" hidden="1" x14ac:dyDescent="0.35">
      <c r="A445">
        <v>2023</v>
      </c>
      <c r="B445">
        <v>100</v>
      </c>
      <c r="C445" t="str">
        <f t="shared" si="41"/>
        <v>9 SECRETARIA DE PLANEACION</v>
      </c>
      <c r="D445" t="str">
        <f>"09"</f>
        <v>09</v>
      </c>
      <c r="E445" t="s">
        <v>498</v>
      </c>
      <c r="F445" t="s">
        <v>517</v>
      </c>
      <c r="G445" s="2">
        <f t="shared" si="42"/>
        <v>2021130010179</v>
      </c>
      <c r="H445" t="str">
        <f>"173"</f>
        <v>173</v>
      </c>
      <c r="I445" t="s">
        <v>529</v>
      </c>
      <c r="J445" t="s">
        <v>26</v>
      </c>
      <c r="K445" t="s">
        <v>27</v>
      </c>
      <c r="L445" t="str">
        <f>+VLOOKUP(G445,Hoja2!$A:$B,2,FALSE)</f>
        <v>Fortalecimiento del proceso de Estratificacion Socioeconomica en el Distrito de  Cartagena de Indias</v>
      </c>
      <c r="M445" t="str">
        <f t="shared" si="43"/>
        <v>2021130010179 Fortalecimiento del proceso de Estratificacion Socioeconomica en el Distrito de  Cartagena de Indias</v>
      </c>
      <c r="N445" t="str">
        <f>+VLOOKUP(G445,Hoja1!$D:$G,2,FALSE)</f>
        <v>08. PILAR CARTAGENA INCLUYENTE</v>
      </c>
      <c r="O445" t="str">
        <f>+VLOOKUP(G445,Hoja1!$D:$G,3,FALSE)</f>
        <v>8.6 LÍNEA ESTRATÉGICA PLANEACIÓN SOCIAL DEL TERRITORIO</v>
      </c>
      <c r="P445" t="str">
        <f>+VLOOKUP(G445,Hoja1!$D:$G,4,FALSE)</f>
        <v>8.6.1 PROGRAMA: INSTRUMENTOS DE PLANIFICACIÓN SOCIAL DEL TERRITORIO</v>
      </c>
      <c r="Q445" t="str">
        <f t="shared" si="39"/>
        <v>06</v>
      </c>
      <c r="R445" t="str">
        <f t="shared" si="40"/>
        <v>00</v>
      </c>
      <c r="S445" s="1">
        <v>1</v>
      </c>
      <c r="T445" s="1">
        <v>0</v>
      </c>
      <c r="U445" s="1">
        <v>1</v>
      </c>
      <c r="V445" s="1">
        <v>0</v>
      </c>
      <c r="W445" s="1">
        <v>1</v>
      </c>
      <c r="X445" s="1">
        <v>0</v>
      </c>
      <c r="Y445" s="1">
        <v>0</v>
      </c>
      <c r="Z445" s="1">
        <v>0</v>
      </c>
      <c r="AA445" s="1">
        <v>0</v>
      </c>
      <c r="AB445" s="1">
        <v>1</v>
      </c>
      <c r="AC445" s="1">
        <v>0</v>
      </c>
    </row>
    <row r="446" spans="1:29" hidden="1" x14ac:dyDescent="0.35">
      <c r="A446">
        <v>2023</v>
      </c>
      <c r="B446">
        <v>100</v>
      </c>
      <c r="C446" t="str">
        <f t="shared" si="41"/>
        <v>12 DEPARTAMENTO ADMINISTRATIVO DE TRANSITO Y TRANSPORTE</v>
      </c>
      <c r="D446" t="str">
        <f>"12"</f>
        <v>12</v>
      </c>
      <c r="E446" t="s">
        <v>644</v>
      </c>
      <c r="F446" t="s">
        <v>645</v>
      </c>
      <c r="G446" s="2">
        <f t="shared" si="42"/>
        <v>2020130010329</v>
      </c>
      <c r="H446" t="str">
        <f>"001"</f>
        <v>001</v>
      </c>
      <c r="I446" t="s">
        <v>49</v>
      </c>
      <c r="J446" t="s">
        <v>26</v>
      </c>
      <c r="K446" t="s">
        <v>27</v>
      </c>
      <c r="L446" t="str">
        <f>+VLOOKUP(G446,Hoja2!$A:$B,2,FALSE)</f>
        <v>SUSTITUCION DE VEHICULOS DE TRACCION ANIMAL DEDICADOS AL TRANSPORTE DE CARGA LIVIANA EXISTENTES EN EL DISTRITO DE   CARTAGENA DE INDIAS</v>
      </c>
      <c r="M446" t="str">
        <f t="shared" si="43"/>
        <v>2020130010329 SUSTITUCION DE VEHICULOS DE TRACCION ANIMAL DEDICADOS AL TRANSPORTE DE CARGA LIVIANA EXISTENTES EN EL DISTRITO DE   CARTAGENA DE INDIAS</v>
      </c>
      <c r="N446" t="str">
        <f>+VLOOKUP(G446,Hoja1!$D:$G,2,FALSE)</f>
        <v>07. PILAR CARTAGENA RESILIENTE</v>
      </c>
      <c r="O446" t="str">
        <f>+VLOOKUP(G446,Hoja1!$D:$G,3,FALSE)</f>
        <v>7.2 LÍNEA ESTRATÉGICA ESPACIO PÚBLICO, MOVILIDAD Y TRANSPORTE RESILIENTE</v>
      </c>
      <c r="P446" t="str">
        <f>+VLOOKUP(G446,Hoja1!$D:$G,4,FALSE)</f>
        <v>7.2.8 MOVILIDAD SOSTENIBLE EN EL DISTRITO DE CARTAGENA</v>
      </c>
      <c r="Q446" t="str">
        <f t="shared" si="39"/>
        <v>06</v>
      </c>
      <c r="R446" t="str">
        <f t="shared" si="40"/>
        <v>00</v>
      </c>
      <c r="S446" s="1">
        <v>1</v>
      </c>
      <c r="T446" s="1">
        <v>0</v>
      </c>
      <c r="U446" s="1">
        <v>1</v>
      </c>
      <c r="V446" s="1">
        <v>0</v>
      </c>
      <c r="W446" s="1">
        <v>1</v>
      </c>
      <c r="X446" s="1">
        <v>0</v>
      </c>
      <c r="Y446" s="1">
        <v>0</v>
      </c>
      <c r="Z446" s="1">
        <v>0</v>
      </c>
      <c r="AA446" s="1">
        <v>0</v>
      </c>
      <c r="AB446" s="1">
        <v>1</v>
      </c>
      <c r="AC446" s="1">
        <v>0</v>
      </c>
    </row>
    <row r="447" spans="1:29" hidden="1" x14ac:dyDescent="0.35">
      <c r="A447">
        <v>2023</v>
      </c>
      <c r="B447">
        <v>100</v>
      </c>
      <c r="C447" t="str">
        <f t="shared" si="41"/>
        <v>13 DEPARTAMENTO ADMINISTRATIVO DE VALORIZACION</v>
      </c>
      <c r="D447" t="str">
        <f>"13"</f>
        <v>13</v>
      </c>
      <c r="E447" t="s">
        <v>669</v>
      </c>
      <c r="F447" t="s">
        <v>679</v>
      </c>
      <c r="G447" s="2">
        <f t="shared" si="42"/>
        <v>2021130010154</v>
      </c>
      <c r="H447" t="str">
        <f>"001"</f>
        <v>001</v>
      </c>
      <c r="I447" t="s">
        <v>49</v>
      </c>
      <c r="J447" t="s">
        <v>26</v>
      </c>
      <c r="K447" t="s">
        <v>27</v>
      </c>
      <c r="L447" t="str">
        <f>+VLOOKUP(G447,Hoja2!$A:$B,2,FALSE)</f>
        <v xml:space="preserve">DISE?O Y CONSTRUCCION DE VIAS POR CONTRIBUCION DE VALORIZACION DENTRO DEL PROGRAMA "CARTAGENA SE CONECTA" CARTAGENA DE INDIAS </v>
      </c>
      <c r="M447" t="str">
        <f t="shared" si="43"/>
        <v xml:space="preserve">2021130010154 DISE?O Y CONSTRUCCION DE VIAS POR CONTRIBUCION DE VALORIZACION DENTRO DEL PROGRAMA "CARTAGENA SE CONECTA" CARTAGENA DE INDIAS </v>
      </c>
      <c r="N447" t="str">
        <f>+VLOOKUP(G447,Hoja1!$D:$G,2,FALSE)</f>
        <v>07. PILAR CARTAGENA RESILIENTE</v>
      </c>
      <c r="O447" t="str">
        <f>+VLOOKUP(G447,Hoja1!$D:$G,3,FALSE)</f>
        <v>7.3 LÍNEA ESTRATÉGICA DESARROLLO URBANO</v>
      </c>
      <c r="P447" t="str">
        <f>+VLOOKUP(G447,Hoja1!$D:$G,4,FALSE)</f>
        <v>7.3.4 CARTAGENA SE CONECTA</v>
      </c>
      <c r="Q447" t="str">
        <f t="shared" si="39"/>
        <v>06</v>
      </c>
      <c r="R447" t="str">
        <f t="shared" si="40"/>
        <v>00</v>
      </c>
      <c r="S447" s="1">
        <v>1</v>
      </c>
      <c r="T447" s="1">
        <v>0</v>
      </c>
      <c r="U447" s="1">
        <v>1</v>
      </c>
      <c r="V447" s="1">
        <v>0</v>
      </c>
      <c r="W447" s="1">
        <v>1</v>
      </c>
      <c r="X447" s="1">
        <v>0</v>
      </c>
      <c r="Y447" s="1">
        <v>0</v>
      </c>
      <c r="Z447" s="1">
        <v>0</v>
      </c>
      <c r="AA447" s="1">
        <v>0</v>
      </c>
      <c r="AB447" s="1">
        <v>1</v>
      </c>
      <c r="AC447" s="1">
        <v>0</v>
      </c>
    </row>
    <row r="448" spans="1:29" hidden="1" x14ac:dyDescent="0.35">
      <c r="A448">
        <v>2023</v>
      </c>
      <c r="B448">
        <v>100</v>
      </c>
      <c r="C448" t="str">
        <f t="shared" si="41"/>
        <v>14 ESCUELA DE GOBIERNO</v>
      </c>
      <c r="D448" t="str">
        <f>"14"</f>
        <v>14</v>
      </c>
      <c r="E448" t="s">
        <v>683</v>
      </c>
      <c r="F448" t="s">
        <v>696</v>
      </c>
      <c r="G448" s="2">
        <f t="shared" si="42"/>
        <v>2021130010240</v>
      </c>
      <c r="H448" t="str">
        <f>"001"</f>
        <v>001</v>
      </c>
      <c r="I448" t="s">
        <v>49</v>
      </c>
      <c r="J448" t="s">
        <v>26</v>
      </c>
      <c r="K448" t="s">
        <v>27</v>
      </c>
      <c r="L448" t="str">
        <f>+VLOOKUP(G448,Hoja2!$A:$B,2,FALSE)</f>
        <v>FORMACION INVESTIGACION PREMIOS JORGE PIEDRAHITA ADUEN</v>
      </c>
      <c r="M448" t="str">
        <f t="shared" si="43"/>
        <v>2021130010240 FORMACION INVESTIGACION PREMIOS JORGE PIEDRAHITA ADUEN</v>
      </c>
      <c r="N448" t="str">
        <f>+VLOOKUP(G448,Hoja1!$D:$G,2,FALSE)</f>
        <v>10. PILAR: CARTAGENA TRANSPARENTE</v>
      </c>
      <c r="O448" t="str">
        <f>+VLOOKUP(G448,Hoja1!$D:$G,3,FALSE)</f>
        <v>10.2 LÍNEA ESTRATÉGICA: CARTAGENA INTELIGENTE CON TODOS Y PARA TODOS</v>
      </c>
      <c r="P448" t="str">
        <f>+VLOOKUP(G448,Hoja1!$D:$G,4,FALSE)</f>
        <v>10.2.5 PROGRAMA: JORGE PIEDRAHITA ADUEN</v>
      </c>
      <c r="Q448" t="str">
        <f t="shared" si="39"/>
        <v>06</v>
      </c>
      <c r="R448" t="str">
        <f t="shared" si="40"/>
        <v>00</v>
      </c>
      <c r="S448" s="1">
        <v>1</v>
      </c>
      <c r="T448" s="1">
        <v>0</v>
      </c>
      <c r="U448" s="1">
        <v>1</v>
      </c>
      <c r="V448" s="1">
        <v>0</v>
      </c>
      <c r="W448" s="1">
        <v>1</v>
      </c>
      <c r="X448" s="1">
        <v>0</v>
      </c>
      <c r="Y448" s="1">
        <v>0</v>
      </c>
      <c r="Z448" s="1">
        <v>0</v>
      </c>
      <c r="AA448" s="1">
        <v>0</v>
      </c>
      <c r="AB448" s="1">
        <v>1</v>
      </c>
      <c r="AC448" s="1">
        <v>0</v>
      </c>
    </row>
    <row r="449" spans="1:29" hidden="1" x14ac:dyDescent="0.35">
      <c r="A449">
        <v>2023</v>
      </c>
      <c r="B449">
        <v>100</v>
      </c>
      <c r="C449" t="str">
        <f t="shared" si="41"/>
        <v>1 DESPACHO DEL ALCALDE</v>
      </c>
      <c r="D449" t="str">
        <f t="shared" ref="D449:D486" si="44">"01"</f>
        <v>01</v>
      </c>
      <c r="E449" t="s">
        <v>23</v>
      </c>
      <c r="F449" t="s">
        <v>24</v>
      </c>
      <c r="G449" s="2">
        <f t="shared" si="42"/>
        <v>2020130010034</v>
      </c>
      <c r="H449" t="str">
        <f>"R070"</f>
        <v>R070</v>
      </c>
      <c r="I449" t="s">
        <v>25</v>
      </c>
      <c r="J449" t="s">
        <v>26</v>
      </c>
      <c r="K449" t="s">
        <v>27</v>
      </c>
      <c r="L449" t="str">
        <f>+VLOOKUP(G449,Hoja2!$A:$B,2,FALSE)</f>
        <v>APORTES PARA MITIGAR EL RIESGO EN LAS COMUNIDADES DEL DISTRITO   CARTAGENA DE INDIAS</v>
      </c>
      <c r="M449" t="str">
        <f t="shared" si="43"/>
        <v>2020130010034 APORTES PARA MITIGAR EL RIESGO EN LAS COMUNIDADES DEL DISTRITO   CARTAGENA DE INDIAS</v>
      </c>
      <c r="N449" t="str">
        <f>+VLOOKUP(G449,Hoja1!$D:$G,2,FALSE)</f>
        <v>07. PILAR CARTAGENA RESILIENTE</v>
      </c>
      <c r="O449" t="str">
        <f>+VLOOKUP(G449,Hoja1!$D:$G,3,FALSE)</f>
        <v>7.4 LÍNEA ESTRATÉGICA GESTIÓN DEL RIESGO</v>
      </c>
      <c r="P449" t="str">
        <f>+VLOOKUP(G449,Hoja1!$D:$G,4,FALSE)</f>
        <v>7.4.2 REDUCCIÓN DEL RIESGO</v>
      </c>
      <c r="Q449" t="str">
        <f t="shared" si="39"/>
        <v>06</v>
      </c>
      <c r="R449" t="str">
        <f t="shared" si="40"/>
        <v>00</v>
      </c>
      <c r="S449" s="1">
        <v>0</v>
      </c>
      <c r="T449" s="1">
        <v>210484635.09999999</v>
      </c>
      <c r="U449" s="1">
        <v>210484635.09999999</v>
      </c>
      <c r="V449" s="1">
        <v>0</v>
      </c>
      <c r="W449" s="1">
        <v>210484635.09999999</v>
      </c>
      <c r="X449" s="1">
        <v>0</v>
      </c>
      <c r="Y449" s="1">
        <v>0</v>
      </c>
      <c r="Z449" s="1">
        <v>0</v>
      </c>
      <c r="AA449" s="1">
        <v>0</v>
      </c>
      <c r="AB449" s="1">
        <v>210484635.09999999</v>
      </c>
      <c r="AC449" s="1">
        <v>0</v>
      </c>
    </row>
    <row r="450" spans="1:29" hidden="1" x14ac:dyDescent="0.35">
      <c r="A450">
        <v>2023</v>
      </c>
      <c r="B450">
        <v>100</v>
      </c>
      <c r="C450" t="str">
        <f t="shared" si="41"/>
        <v>1 DESPACHO DEL ALCALDE</v>
      </c>
      <c r="D450" t="str">
        <f t="shared" si="44"/>
        <v>01</v>
      </c>
      <c r="E450" t="s">
        <v>23</v>
      </c>
      <c r="F450" t="s">
        <v>29</v>
      </c>
      <c r="G450" s="2">
        <f t="shared" si="42"/>
        <v>2021130010147</v>
      </c>
      <c r="H450" t="str">
        <f>"R070"</f>
        <v>R070</v>
      </c>
      <c r="I450" t="s">
        <v>25</v>
      </c>
      <c r="J450" t="s">
        <v>26</v>
      </c>
      <c r="K450" t="s">
        <v>27</v>
      </c>
      <c r="L450" t="str">
        <f>+VLOOKUP(G450,Hoja2!$A:$B,2,FALSE)</f>
        <v>EXTENSION DEL CONOCIMIENTO DEL RIESGO EN NUESTRO TERRITORIO   CARTAGENA DE INDIAS</v>
      </c>
      <c r="M450" t="str">
        <f t="shared" si="43"/>
        <v>2021130010147 EXTENSION DEL CONOCIMIENTO DEL RIESGO EN NUESTRO TERRITORIO   CARTAGENA DE INDIAS</v>
      </c>
      <c r="N450" t="str">
        <f>+VLOOKUP(G450,Hoja1!$D:$G,2,FALSE)</f>
        <v>07. PILAR CARTAGENA RESILIENTE</v>
      </c>
      <c r="O450" t="str">
        <f>+VLOOKUP(G450,Hoja1!$D:$G,3,FALSE)</f>
        <v>7.4 LÍNEA ESTRATÉGICA GESTIÓN DEL RIESGO</v>
      </c>
      <c r="P450" t="str">
        <f>+VLOOKUP(G450,Hoja1!$D:$G,4,FALSE)</f>
        <v>7.4.1 CONOCIMIENTO DEL RIESGO</v>
      </c>
      <c r="Q450" t="str">
        <f t="shared" ref="Q450:Q513" si="45">"06"</f>
        <v>06</v>
      </c>
      <c r="R450" t="str">
        <f t="shared" ref="R450:R513" si="46">"00"</f>
        <v>00</v>
      </c>
      <c r="S450" s="1">
        <v>0</v>
      </c>
      <c r="T450" s="1">
        <v>0</v>
      </c>
      <c r="U450" s="1">
        <v>0</v>
      </c>
      <c r="V450" s="1">
        <v>0</v>
      </c>
      <c r="W450" s="1">
        <v>0</v>
      </c>
      <c r="X450" s="1">
        <v>0</v>
      </c>
      <c r="Y450" s="1">
        <v>0</v>
      </c>
      <c r="Z450" s="1">
        <v>0</v>
      </c>
      <c r="AA450" s="1">
        <v>0</v>
      </c>
      <c r="AB450" s="1">
        <v>0</v>
      </c>
      <c r="AC450" s="1">
        <v>0</v>
      </c>
    </row>
    <row r="451" spans="1:29" hidden="1" x14ac:dyDescent="0.35">
      <c r="A451">
        <v>2023</v>
      </c>
      <c r="B451">
        <v>100</v>
      </c>
      <c r="C451" t="str">
        <f t="shared" ref="C451:C514" si="47">+(VALUE(D451))&amp;" "&amp;E451</f>
        <v>1 DESPACHO DEL ALCALDE</v>
      </c>
      <c r="D451" t="str">
        <f t="shared" si="44"/>
        <v>01</v>
      </c>
      <c r="E451" t="s">
        <v>23</v>
      </c>
      <c r="F451" t="s">
        <v>31</v>
      </c>
      <c r="G451" s="2">
        <f t="shared" ref="G451:G514" si="48">VALUE(RIGHT(F451,13))</f>
        <v>2020130010211</v>
      </c>
      <c r="H451" t="str">
        <f>"R080"</f>
        <v>R080</v>
      </c>
      <c r="I451" t="s">
        <v>32</v>
      </c>
      <c r="J451" t="s">
        <v>26</v>
      </c>
      <c r="K451" t="s">
        <v>27</v>
      </c>
      <c r="L451" t="str">
        <f>+VLOOKUP(G451,Hoja2!$A:$B,2,FALSE)</f>
        <v>CONSERVACION INTEGRAL DEL ESPACIO PUBLICO  CARTAGENA DE INDIAS</v>
      </c>
      <c r="M451" t="str">
        <f t="shared" ref="M451:M514" si="49">+G451&amp;" "&amp;L451</f>
        <v>2020130010211 CONSERVACION INTEGRAL DEL ESPACIO PUBLICO  CARTAGENA DE INDIAS</v>
      </c>
      <c r="N451" t="str">
        <f>+VLOOKUP(G451,Hoja1!$D:$G,2,FALSE)</f>
        <v>07. PILAR CARTAGENA RESILIENTE</v>
      </c>
      <c r="O451" t="str">
        <f>+VLOOKUP(G451,Hoja1!$D:$G,3,FALSE)</f>
        <v>7.2 LÍNEA ESTRATÉGICA ESPACIO PÚBLICO, MOVILIDAD Y TRANSPORTE RESILIENTE</v>
      </c>
      <c r="P451" t="str">
        <f>+VLOOKUP(G451,Hoja1!$D:$G,4,FALSE)</f>
        <v>7.2.1 SOSTENIBILIDAD DEL ESPACIO PÚBLICO</v>
      </c>
      <c r="Q451" t="str">
        <f t="shared" si="45"/>
        <v>06</v>
      </c>
      <c r="R451" t="str">
        <f t="shared" si="46"/>
        <v>00</v>
      </c>
      <c r="S451" s="1">
        <v>0</v>
      </c>
      <c r="T451" s="1">
        <v>69663233</v>
      </c>
      <c r="U451" s="1">
        <v>69663233</v>
      </c>
      <c r="V451" s="1">
        <v>67500000</v>
      </c>
      <c r="W451" s="1">
        <v>2163233</v>
      </c>
      <c r="X451" s="1">
        <v>10500000</v>
      </c>
      <c r="Y451" s="1">
        <v>15.07</v>
      </c>
      <c r="Z451" s="1">
        <v>10500000</v>
      </c>
      <c r="AA451" s="1">
        <v>15.07</v>
      </c>
      <c r="AB451" s="1">
        <v>59163233</v>
      </c>
      <c r="AC451" s="1">
        <v>10500000</v>
      </c>
    </row>
    <row r="452" spans="1:29" hidden="1" x14ac:dyDescent="0.35">
      <c r="A452">
        <v>2023</v>
      </c>
      <c r="B452">
        <v>100</v>
      </c>
      <c r="C452" t="str">
        <f t="shared" si="47"/>
        <v>1 DESPACHO DEL ALCALDE</v>
      </c>
      <c r="D452" t="str">
        <f t="shared" si="44"/>
        <v>01</v>
      </c>
      <c r="E452" t="s">
        <v>23</v>
      </c>
      <c r="F452" t="s">
        <v>34</v>
      </c>
      <c r="G452" s="2">
        <f t="shared" si="48"/>
        <v>2021130010267</v>
      </c>
      <c r="H452" t="str">
        <f>"R080"</f>
        <v>R080</v>
      </c>
      <c r="I452" t="s">
        <v>32</v>
      </c>
      <c r="J452" t="s">
        <v>26</v>
      </c>
      <c r="K452" t="s">
        <v>27</v>
      </c>
      <c r="L452" t="str">
        <f>+VLOOKUP(G452,Hoja2!$A:$B,2,FALSE)</f>
        <v>RECUPERACION DEL ESPACIO PUBLICO  CARTAGENA DE INDIAS</v>
      </c>
      <c r="M452" t="str">
        <f t="shared" si="49"/>
        <v>2021130010267 RECUPERACION DEL ESPACIO PUBLICO  CARTAGENA DE INDIAS</v>
      </c>
      <c r="N452" t="str">
        <f>+VLOOKUP(G452,Hoja1!$D:$G,2,FALSE)</f>
        <v>07. PILAR CARTAGENA RESILIENTE</v>
      </c>
      <c r="O452" t="str">
        <f>+VLOOKUP(G452,Hoja1!$D:$G,3,FALSE)</f>
        <v>7.2 LÍNEA ESTRATÉGICA ESPACIO PÚBLICO, MOVILIDAD Y TRANSPORTE RESILIENTE</v>
      </c>
      <c r="P452" t="str">
        <f>+VLOOKUP(G452,Hoja1!$D:$G,4,FALSE)</f>
        <v xml:space="preserve">7.2.2 RECUPERACIÓN DEL ESPACIO PÚBLICO </v>
      </c>
      <c r="Q452" t="str">
        <f t="shared" si="45"/>
        <v>06</v>
      </c>
      <c r="R452" t="str">
        <f t="shared" si="46"/>
        <v>00</v>
      </c>
      <c r="S452" s="1">
        <v>0</v>
      </c>
      <c r="T452" s="1">
        <v>336767.05</v>
      </c>
      <c r="U452" s="1">
        <v>336767.05</v>
      </c>
      <c r="V452" s="1">
        <v>0</v>
      </c>
      <c r="W452" s="1">
        <v>336767.05</v>
      </c>
      <c r="X452" s="1">
        <v>0</v>
      </c>
      <c r="Y452" s="1">
        <v>0</v>
      </c>
      <c r="Z452" s="1">
        <v>0</v>
      </c>
      <c r="AA452" s="1">
        <v>0</v>
      </c>
      <c r="AB452" s="1">
        <v>336767.05</v>
      </c>
      <c r="AC452" s="1">
        <v>0</v>
      </c>
    </row>
    <row r="453" spans="1:29" hidden="1" x14ac:dyDescent="0.35">
      <c r="A453">
        <v>2023</v>
      </c>
      <c r="B453">
        <v>100</v>
      </c>
      <c r="C453" t="str">
        <f t="shared" si="47"/>
        <v>1 DESPACHO DEL ALCALDE</v>
      </c>
      <c r="D453" t="str">
        <f t="shared" si="44"/>
        <v>01</v>
      </c>
      <c r="E453" t="s">
        <v>23</v>
      </c>
      <c r="F453" t="s">
        <v>36</v>
      </c>
      <c r="G453" s="2">
        <f t="shared" si="48"/>
        <v>2021130010259</v>
      </c>
      <c r="H453" t="str">
        <f>"R107"</f>
        <v>R107</v>
      </c>
      <c r="I453" t="s">
        <v>37</v>
      </c>
      <c r="J453" t="s">
        <v>26</v>
      </c>
      <c r="K453" t="s">
        <v>27</v>
      </c>
      <c r="L453" t="str">
        <f>+VLOOKUP(G453,Hoja2!$A:$B,2,FALSE)</f>
        <v>APOYO  IMPLEMENTACION DEL PROGRAMA DE FAMILIAS EN ACCION EN CARTAGENA DE INDIAS -GT+  CARTAGENA DE INDIAS</v>
      </c>
      <c r="M453" t="str">
        <f t="shared" si="49"/>
        <v>2021130010259 APOYO  IMPLEMENTACION DEL PROGRAMA DE FAMILIAS EN ACCION EN CARTAGENA DE INDIAS -GT+  CARTAGENA DE INDIAS</v>
      </c>
      <c r="N453" t="str">
        <f>+VLOOKUP(G453,Hoja1!$D:$G,2,FALSE)</f>
        <v>08. PILAR CARTAGENA INCLUYENTE</v>
      </c>
      <c r="O453" t="str">
        <f>+VLOOKUP(G453,Hoja1!$D:$G,3,FALSE)</f>
        <v>8.1 LÍNEA ESTRATÉGICA: SUPERACIÓN DE LA POBREZA Y DESIGUALDAD.</v>
      </c>
      <c r="P453" t="str">
        <f>+VLOOKUP(G453,Hoja1!$D:$G,4,FALSE)</f>
        <v xml:space="preserve">8.1.10 PROGRAMA: FORTALECIMIENTO INSTITUCIONAL PARA LA SUPERACION DE LA POBREZA EXTREMA Y DESIGUALDAD </v>
      </c>
      <c r="Q453" t="str">
        <f t="shared" si="45"/>
        <v>06</v>
      </c>
      <c r="R453" t="str">
        <f t="shared" si="46"/>
        <v>00</v>
      </c>
      <c r="S453" s="1">
        <v>0</v>
      </c>
      <c r="T453" s="1">
        <v>31629890.420000002</v>
      </c>
      <c r="U453" s="1">
        <v>31629890.420000002</v>
      </c>
      <c r="V453" s="1">
        <v>31629890.420000002</v>
      </c>
      <c r="W453" s="1">
        <v>0</v>
      </c>
      <c r="X453" s="1">
        <v>22700000</v>
      </c>
      <c r="Y453" s="1">
        <v>71.77</v>
      </c>
      <c r="Z453" s="1">
        <v>22700000</v>
      </c>
      <c r="AA453" s="1">
        <v>71.77</v>
      </c>
      <c r="AB453" s="1">
        <v>8929890.4199999999</v>
      </c>
      <c r="AC453" s="1">
        <v>22700000</v>
      </c>
    </row>
    <row r="454" spans="1:29" hidden="1" x14ac:dyDescent="0.35">
      <c r="A454">
        <v>2023</v>
      </c>
      <c r="B454">
        <v>100</v>
      </c>
      <c r="C454" t="str">
        <f t="shared" si="47"/>
        <v>1 DESPACHO DEL ALCALDE</v>
      </c>
      <c r="D454" t="str">
        <f t="shared" si="44"/>
        <v>01</v>
      </c>
      <c r="E454" t="s">
        <v>23</v>
      </c>
      <c r="F454" t="s">
        <v>39</v>
      </c>
      <c r="G454" s="2">
        <f t="shared" si="48"/>
        <v>2020130010033</v>
      </c>
      <c r="H454" t="str">
        <f>"R119"</f>
        <v>R119</v>
      </c>
      <c r="I454" t="s">
        <v>40</v>
      </c>
      <c r="J454" t="s">
        <v>26</v>
      </c>
      <c r="K454" t="s">
        <v>27</v>
      </c>
      <c r="L454" t="str">
        <f>+VLOOKUP(G454,Hoja2!$A:$B,2,FALSE)</f>
        <v>CONTROL DE LOS RIESGOS EN NUESTRO TERRITORIO  CARTAGENA DE INDIAS</v>
      </c>
      <c r="M454" t="str">
        <f t="shared" si="49"/>
        <v>2020130010033 CONTROL DE LOS RIESGOS EN NUESTRO TERRITORIO  CARTAGENA DE INDIAS</v>
      </c>
      <c r="N454" t="str">
        <f>+VLOOKUP(G454,Hoja1!$D:$G,2,FALSE)</f>
        <v>07. PILAR CARTAGENA RESILIENTE</v>
      </c>
      <c r="O454" t="str">
        <f>+VLOOKUP(G454,Hoja1!$D:$G,3,FALSE)</f>
        <v>7.4 LÍNEA ESTRATÉGICA GESTIÓN DEL RIESGO</v>
      </c>
      <c r="P454" t="str">
        <f>+VLOOKUP(G454,Hoja1!$D:$G,4,FALSE)</f>
        <v>7.4.3 MANEJO DE DESASTRE</v>
      </c>
      <c r="Q454" t="str">
        <f t="shared" si="45"/>
        <v>06</v>
      </c>
      <c r="R454" t="str">
        <f t="shared" si="46"/>
        <v>00</v>
      </c>
      <c r="S454" s="1">
        <v>0</v>
      </c>
      <c r="T454" s="1">
        <v>449397986.91000003</v>
      </c>
      <c r="U454" s="1">
        <v>449397986.91000003</v>
      </c>
      <c r="V454" s="1">
        <v>0</v>
      </c>
      <c r="W454" s="1">
        <v>449397986.91000003</v>
      </c>
      <c r="X454" s="1">
        <v>0</v>
      </c>
      <c r="Y454" s="1">
        <v>0</v>
      </c>
      <c r="Z454" s="1">
        <v>0</v>
      </c>
      <c r="AA454" s="1">
        <v>0</v>
      </c>
      <c r="AB454" s="1">
        <v>449397986.91000003</v>
      </c>
      <c r="AC454" s="1">
        <v>0</v>
      </c>
    </row>
    <row r="455" spans="1:29" hidden="1" x14ac:dyDescent="0.35">
      <c r="A455">
        <v>2023</v>
      </c>
      <c r="B455">
        <v>100</v>
      </c>
      <c r="C455" t="str">
        <f t="shared" si="47"/>
        <v>1 DESPACHO DEL ALCALDE</v>
      </c>
      <c r="D455" t="str">
        <f t="shared" si="44"/>
        <v>01</v>
      </c>
      <c r="E455" t="s">
        <v>23</v>
      </c>
      <c r="F455" t="s">
        <v>24</v>
      </c>
      <c r="G455" s="2">
        <f t="shared" si="48"/>
        <v>2020130010034</v>
      </c>
      <c r="H455" t="str">
        <f>"R119"</f>
        <v>R119</v>
      </c>
      <c r="I455" t="s">
        <v>40</v>
      </c>
      <c r="J455" t="s">
        <v>26</v>
      </c>
      <c r="K455" t="s">
        <v>27</v>
      </c>
      <c r="L455" t="str">
        <f>+VLOOKUP(G455,Hoja2!$A:$B,2,FALSE)</f>
        <v>APORTES PARA MITIGAR EL RIESGO EN LAS COMUNIDADES DEL DISTRITO   CARTAGENA DE INDIAS</v>
      </c>
      <c r="M455" t="str">
        <f t="shared" si="49"/>
        <v>2020130010034 APORTES PARA MITIGAR EL RIESGO EN LAS COMUNIDADES DEL DISTRITO   CARTAGENA DE INDIAS</v>
      </c>
      <c r="N455" t="str">
        <f>+VLOOKUP(G455,Hoja1!$D:$G,2,FALSE)</f>
        <v>07. PILAR CARTAGENA RESILIENTE</v>
      </c>
      <c r="O455" t="str">
        <f>+VLOOKUP(G455,Hoja1!$D:$G,3,FALSE)</f>
        <v>7.4 LÍNEA ESTRATÉGICA GESTIÓN DEL RIESGO</v>
      </c>
      <c r="P455" t="str">
        <f>+VLOOKUP(G455,Hoja1!$D:$G,4,FALSE)</f>
        <v>7.4.2 REDUCCIÓN DEL RIESGO</v>
      </c>
      <c r="Q455" t="str">
        <f t="shared" si="45"/>
        <v>06</v>
      </c>
      <c r="R455" t="str">
        <f t="shared" si="46"/>
        <v>00</v>
      </c>
      <c r="S455" s="1">
        <v>0</v>
      </c>
      <c r="T455" s="1">
        <v>469840001</v>
      </c>
      <c r="U455" s="1">
        <v>469840001</v>
      </c>
      <c r="V455" s="1">
        <v>469840001</v>
      </c>
      <c r="W455" s="1">
        <v>0</v>
      </c>
      <c r="X455" s="1">
        <v>0</v>
      </c>
      <c r="Y455" s="1">
        <v>0</v>
      </c>
      <c r="Z455" s="1">
        <v>0</v>
      </c>
      <c r="AA455" s="1">
        <v>0</v>
      </c>
      <c r="AB455" s="1">
        <v>469840001</v>
      </c>
      <c r="AC455" s="1">
        <v>0</v>
      </c>
    </row>
    <row r="456" spans="1:29" hidden="1" x14ac:dyDescent="0.35">
      <c r="A456">
        <v>2023</v>
      </c>
      <c r="B456">
        <v>100</v>
      </c>
      <c r="C456" t="str">
        <f t="shared" si="47"/>
        <v>1 DESPACHO DEL ALCALDE</v>
      </c>
      <c r="D456" t="str">
        <f t="shared" si="44"/>
        <v>01</v>
      </c>
      <c r="E456" t="s">
        <v>23</v>
      </c>
      <c r="F456" t="s">
        <v>29</v>
      </c>
      <c r="G456" s="2">
        <f t="shared" si="48"/>
        <v>2021130010147</v>
      </c>
      <c r="H456" t="str">
        <f>"R119"</f>
        <v>R119</v>
      </c>
      <c r="I456" t="s">
        <v>40</v>
      </c>
      <c r="J456" t="s">
        <v>26</v>
      </c>
      <c r="K456" t="s">
        <v>27</v>
      </c>
      <c r="L456" t="str">
        <f>+VLOOKUP(G456,Hoja2!$A:$B,2,FALSE)</f>
        <v>EXTENSION DEL CONOCIMIENTO DEL RIESGO EN NUESTRO TERRITORIO   CARTAGENA DE INDIAS</v>
      </c>
      <c r="M456" t="str">
        <f t="shared" si="49"/>
        <v>2021130010147 EXTENSION DEL CONOCIMIENTO DEL RIESGO EN NUESTRO TERRITORIO   CARTAGENA DE INDIAS</v>
      </c>
      <c r="N456" t="str">
        <f>+VLOOKUP(G456,Hoja1!$D:$G,2,FALSE)</f>
        <v>07. PILAR CARTAGENA RESILIENTE</v>
      </c>
      <c r="O456" t="str">
        <f>+VLOOKUP(G456,Hoja1!$D:$G,3,FALSE)</f>
        <v>7.4 LÍNEA ESTRATÉGICA GESTIÓN DEL RIESGO</v>
      </c>
      <c r="P456" t="str">
        <f>+VLOOKUP(G456,Hoja1!$D:$G,4,FALSE)</f>
        <v>7.4.1 CONOCIMIENTO DEL RIESGO</v>
      </c>
      <c r="Q456" t="str">
        <f t="shared" si="45"/>
        <v>06</v>
      </c>
      <c r="R456" t="str">
        <f t="shared" si="46"/>
        <v>00</v>
      </c>
      <c r="S456" s="1">
        <v>0</v>
      </c>
      <c r="T456" s="1">
        <v>1049657614.5</v>
      </c>
      <c r="U456" s="1">
        <v>1049657614.5</v>
      </c>
      <c r="V456" s="1">
        <v>692153951</v>
      </c>
      <c r="W456" s="1">
        <v>357503663.5</v>
      </c>
      <c r="X456" s="1">
        <v>692153951</v>
      </c>
      <c r="Y456" s="1">
        <v>65.94</v>
      </c>
      <c r="Z456" s="1">
        <v>29000000</v>
      </c>
      <c r="AA456" s="1">
        <v>2.76</v>
      </c>
      <c r="AB456" s="1">
        <v>357503663.5</v>
      </c>
      <c r="AC456" s="1">
        <v>29000000</v>
      </c>
    </row>
    <row r="457" spans="1:29" hidden="1" x14ac:dyDescent="0.35">
      <c r="A457">
        <v>2023</v>
      </c>
      <c r="B457">
        <v>100</v>
      </c>
      <c r="C457" t="str">
        <f t="shared" si="47"/>
        <v>1 DESPACHO DEL ALCALDE</v>
      </c>
      <c r="D457" t="str">
        <f t="shared" si="44"/>
        <v>01</v>
      </c>
      <c r="E457" t="s">
        <v>23</v>
      </c>
      <c r="F457" t="s">
        <v>36</v>
      </c>
      <c r="G457" s="2">
        <f t="shared" si="48"/>
        <v>2021130010259</v>
      </c>
      <c r="H457" t="str">
        <f>"R124"</f>
        <v>R124</v>
      </c>
      <c r="I457" t="s">
        <v>42</v>
      </c>
      <c r="J457" t="s">
        <v>26</v>
      </c>
      <c r="K457" t="s">
        <v>27</v>
      </c>
      <c r="L457" t="str">
        <f>+VLOOKUP(G457,Hoja2!$A:$B,2,FALSE)</f>
        <v>APOYO  IMPLEMENTACION DEL PROGRAMA DE FAMILIAS EN ACCION EN CARTAGENA DE INDIAS -GT+  CARTAGENA DE INDIAS</v>
      </c>
      <c r="M457" t="str">
        <f t="shared" si="49"/>
        <v>2021130010259 APOYO  IMPLEMENTACION DEL PROGRAMA DE FAMILIAS EN ACCION EN CARTAGENA DE INDIAS -GT+  CARTAGENA DE INDIAS</v>
      </c>
      <c r="N457" t="str">
        <f>+VLOOKUP(G457,Hoja1!$D:$G,2,FALSE)</f>
        <v>08. PILAR CARTAGENA INCLUYENTE</v>
      </c>
      <c r="O457" t="str">
        <f>+VLOOKUP(G457,Hoja1!$D:$G,3,FALSE)</f>
        <v>8.1 LÍNEA ESTRATÉGICA: SUPERACIÓN DE LA POBREZA Y DESIGUALDAD.</v>
      </c>
      <c r="P457" t="str">
        <f>+VLOOKUP(G457,Hoja1!$D:$G,4,FALSE)</f>
        <v xml:space="preserve">8.1.10 PROGRAMA: FORTALECIMIENTO INSTITUCIONAL PARA LA SUPERACION DE LA POBREZA EXTREMA Y DESIGUALDAD </v>
      </c>
      <c r="Q457" t="str">
        <f t="shared" si="45"/>
        <v>06</v>
      </c>
      <c r="R457" t="str">
        <f t="shared" si="46"/>
        <v>00</v>
      </c>
      <c r="S457" s="1">
        <v>0</v>
      </c>
      <c r="T457" s="1">
        <v>69086226</v>
      </c>
      <c r="U457" s="1">
        <v>69086226</v>
      </c>
      <c r="V457" s="1">
        <v>69086226</v>
      </c>
      <c r="W457" s="1">
        <v>0</v>
      </c>
      <c r="X457" s="1">
        <v>64866664</v>
      </c>
      <c r="Y457" s="1">
        <v>93.89</v>
      </c>
      <c r="Z457" s="1">
        <v>64866664</v>
      </c>
      <c r="AA457" s="1">
        <v>93.89</v>
      </c>
      <c r="AB457" s="1">
        <v>4219562</v>
      </c>
      <c r="AC457" s="1">
        <v>64866664</v>
      </c>
    </row>
    <row r="458" spans="1:29" hidden="1" x14ac:dyDescent="0.35">
      <c r="A458">
        <v>2023</v>
      </c>
      <c r="B458">
        <v>100</v>
      </c>
      <c r="C458" t="str">
        <f t="shared" si="47"/>
        <v>1 DESPACHO DEL ALCALDE</v>
      </c>
      <c r="D458" t="str">
        <f t="shared" si="44"/>
        <v>01</v>
      </c>
      <c r="E458" t="s">
        <v>23</v>
      </c>
      <c r="F458" t="s">
        <v>34</v>
      </c>
      <c r="G458" s="2">
        <f t="shared" si="48"/>
        <v>2021130010267</v>
      </c>
      <c r="H458" t="str">
        <f>"R147"</f>
        <v>R147</v>
      </c>
      <c r="I458" t="s">
        <v>43</v>
      </c>
      <c r="J458" t="s">
        <v>26</v>
      </c>
      <c r="K458" t="s">
        <v>27</v>
      </c>
      <c r="L458" t="str">
        <f>+VLOOKUP(G458,Hoja2!$A:$B,2,FALSE)</f>
        <v>RECUPERACION DEL ESPACIO PUBLICO  CARTAGENA DE INDIAS</v>
      </c>
      <c r="M458" t="str">
        <f t="shared" si="49"/>
        <v>2021130010267 RECUPERACION DEL ESPACIO PUBLICO  CARTAGENA DE INDIAS</v>
      </c>
      <c r="N458" t="str">
        <f>+VLOOKUP(G458,Hoja1!$D:$G,2,FALSE)</f>
        <v>07. PILAR CARTAGENA RESILIENTE</v>
      </c>
      <c r="O458" t="str">
        <f>+VLOOKUP(G458,Hoja1!$D:$G,3,FALSE)</f>
        <v>7.2 LÍNEA ESTRATÉGICA ESPACIO PÚBLICO, MOVILIDAD Y TRANSPORTE RESILIENTE</v>
      </c>
      <c r="P458" t="str">
        <f>+VLOOKUP(G458,Hoja1!$D:$G,4,FALSE)</f>
        <v xml:space="preserve">7.2.2 RECUPERACIÓN DEL ESPACIO PÚBLICO </v>
      </c>
      <c r="Q458" t="str">
        <f t="shared" si="45"/>
        <v>06</v>
      </c>
      <c r="R458" t="str">
        <f t="shared" si="46"/>
        <v>00</v>
      </c>
      <c r="S458" s="1">
        <v>0</v>
      </c>
      <c r="T458" s="1">
        <v>14671922.560000001</v>
      </c>
      <c r="U458" s="1">
        <v>14671922.560000001</v>
      </c>
      <c r="V458" s="1">
        <v>0</v>
      </c>
      <c r="W458" s="1">
        <v>14671922.560000001</v>
      </c>
      <c r="X458" s="1">
        <v>0</v>
      </c>
      <c r="Y458" s="1">
        <v>0</v>
      </c>
      <c r="Z458" s="1">
        <v>0</v>
      </c>
      <c r="AA458" s="1">
        <v>0</v>
      </c>
      <c r="AB458" s="1">
        <v>14671922.560000001</v>
      </c>
      <c r="AC458" s="1">
        <v>0</v>
      </c>
    </row>
    <row r="459" spans="1:29" hidden="1" x14ac:dyDescent="0.35">
      <c r="A459">
        <v>2023</v>
      </c>
      <c r="B459">
        <v>100</v>
      </c>
      <c r="C459" t="str">
        <f t="shared" si="47"/>
        <v>1 DESPACHO DEL ALCALDE</v>
      </c>
      <c r="D459" t="str">
        <f t="shared" si="44"/>
        <v>01</v>
      </c>
      <c r="E459" t="s">
        <v>23</v>
      </c>
      <c r="F459" t="s">
        <v>44</v>
      </c>
      <c r="G459" s="2">
        <f t="shared" si="48"/>
        <v>2021130010197</v>
      </c>
      <c r="H459" t="str">
        <f>"198"</f>
        <v>198</v>
      </c>
      <c r="I459" t="s">
        <v>45</v>
      </c>
      <c r="J459" t="s">
        <v>26</v>
      </c>
      <c r="K459" t="s">
        <v>27</v>
      </c>
      <c r="L459" t="str">
        <f>+VLOOKUP(G459,Hoja2!$A:$B,2,FALSE)</f>
        <v>RECUPERACION DE AREAS AMBIENTALMENTE DEGRADADAS  CARTAGENA DE INDIAS</v>
      </c>
      <c r="M459" t="str">
        <f t="shared" si="49"/>
        <v>2021130010197 RECUPERACION DE AREAS AMBIENTALMENTE DEGRADADAS  CARTAGENA DE INDIAS</v>
      </c>
      <c r="N459" t="str">
        <f>+VLOOKUP(G459,Hoja1!$D:$G,2,FALSE)</f>
        <v>07. PILAR CARTAGENA RESILIENTE</v>
      </c>
      <c r="O459" t="str">
        <f>+VLOOKUP(G459,Hoja1!$D:$G,3,FALSE)</f>
        <v>7.1 LÍNEA ESTRATÉGICA: “SALVEMOS JUNTOS NUESTRO PATRIMONIO NATURAL”</v>
      </c>
      <c r="P459" t="str">
        <f>+VLOOKUP(G459,Hoja1!$D:$G,4,FALSE)</f>
        <v>7.1.1 RECUPERAR Y RESTAURAR NUESTRAS ÁREAS NATURALES (BOSQUES Y BIODIVERSIDAD Y SERVICIOS ECO SISTÉMICOS)</v>
      </c>
      <c r="Q459" t="str">
        <f t="shared" si="45"/>
        <v>06</v>
      </c>
      <c r="R459" t="str">
        <f t="shared" si="46"/>
        <v>00</v>
      </c>
      <c r="S459" s="1">
        <v>0</v>
      </c>
      <c r="T459" s="1">
        <v>19656369125.619999</v>
      </c>
      <c r="U459" s="1">
        <v>19656369125.619999</v>
      </c>
      <c r="V459" s="1">
        <v>0</v>
      </c>
      <c r="W459" s="1">
        <v>19656369125.619999</v>
      </c>
      <c r="X459" s="1">
        <v>0</v>
      </c>
      <c r="Y459" s="1">
        <v>0</v>
      </c>
      <c r="Z459" s="1">
        <v>0</v>
      </c>
      <c r="AA459" s="1">
        <v>0</v>
      </c>
      <c r="AB459" s="1">
        <v>19656369125.619999</v>
      </c>
      <c r="AC459" s="1">
        <v>0</v>
      </c>
    </row>
    <row r="460" spans="1:29" hidden="1" x14ac:dyDescent="0.35">
      <c r="A460">
        <v>2023</v>
      </c>
      <c r="B460">
        <v>100</v>
      </c>
      <c r="C460" t="str">
        <f t="shared" si="47"/>
        <v>1 DESPACHO DEL ALCALDE</v>
      </c>
      <c r="D460" t="str">
        <f t="shared" si="44"/>
        <v>01</v>
      </c>
      <c r="E460" t="s">
        <v>23</v>
      </c>
      <c r="F460" t="s">
        <v>39</v>
      </c>
      <c r="G460" s="2">
        <f t="shared" si="48"/>
        <v>2020130010033</v>
      </c>
      <c r="H460" t="str">
        <f>"B119"</f>
        <v>B119</v>
      </c>
      <c r="I460" t="s">
        <v>47</v>
      </c>
      <c r="J460" t="s">
        <v>26</v>
      </c>
      <c r="K460" t="s">
        <v>27</v>
      </c>
      <c r="L460" t="str">
        <f>+VLOOKUP(G460,Hoja2!$A:$B,2,FALSE)</f>
        <v>CONTROL DE LOS RIESGOS EN NUESTRO TERRITORIO  CARTAGENA DE INDIAS</v>
      </c>
      <c r="M460" t="str">
        <f t="shared" si="49"/>
        <v>2020130010033 CONTROL DE LOS RIESGOS EN NUESTRO TERRITORIO  CARTAGENA DE INDIAS</v>
      </c>
      <c r="N460" t="str">
        <f>+VLOOKUP(G460,Hoja1!$D:$G,2,FALSE)</f>
        <v>07. PILAR CARTAGENA RESILIENTE</v>
      </c>
      <c r="O460" t="str">
        <f>+VLOOKUP(G460,Hoja1!$D:$G,3,FALSE)</f>
        <v>7.4 LÍNEA ESTRATÉGICA GESTIÓN DEL RIESGO</v>
      </c>
      <c r="P460" t="str">
        <f>+VLOOKUP(G460,Hoja1!$D:$G,4,FALSE)</f>
        <v>7.4.3 MANEJO DE DESASTRE</v>
      </c>
      <c r="Q460" t="str">
        <f t="shared" si="45"/>
        <v>06</v>
      </c>
      <c r="R460" t="str">
        <f t="shared" si="46"/>
        <v>00</v>
      </c>
      <c r="S460" s="1">
        <v>0</v>
      </c>
      <c r="T460" s="1">
        <v>957977955.44000006</v>
      </c>
      <c r="U460" s="1">
        <v>957977955.44000006</v>
      </c>
      <c r="V460" s="1">
        <v>0</v>
      </c>
      <c r="W460" s="1">
        <v>957977955.44000006</v>
      </c>
      <c r="X460" s="1">
        <v>0</v>
      </c>
      <c r="Y460" s="1">
        <v>0</v>
      </c>
      <c r="Z460" s="1">
        <v>0</v>
      </c>
      <c r="AA460" s="1">
        <v>0</v>
      </c>
      <c r="AB460" s="1">
        <v>957977955.44000006</v>
      </c>
      <c r="AC460" s="1">
        <v>0</v>
      </c>
    </row>
    <row r="461" spans="1:29" hidden="1" x14ac:dyDescent="0.35">
      <c r="A461">
        <v>2023</v>
      </c>
      <c r="B461">
        <v>100</v>
      </c>
      <c r="C461" t="str">
        <f t="shared" si="47"/>
        <v>1 DESPACHO DEL ALCALDE</v>
      </c>
      <c r="D461" t="str">
        <f t="shared" si="44"/>
        <v>01</v>
      </c>
      <c r="E461" t="s">
        <v>23</v>
      </c>
      <c r="F461" t="s">
        <v>48</v>
      </c>
      <c r="G461" s="2">
        <f t="shared" si="48"/>
        <v>2020130010075</v>
      </c>
      <c r="H461" t="str">
        <f>"001"</f>
        <v>001</v>
      </c>
      <c r="I461" t="s">
        <v>49</v>
      </c>
      <c r="J461" t="s">
        <v>26</v>
      </c>
      <c r="K461" t="s">
        <v>27</v>
      </c>
      <c r="L461" t="str">
        <f>+VLOOKUP(G461,Hoja2!$A:$B,2,FALSE)</f>
        <v>FORTALECIMIENTO OPERACIONAL DEL SISTEMA INTEGRADO DE TRANSPORTE MASIVO DE CARTAGENA DE INDIAS  TRANSCARIBE  CARTAGENA DE INDIAS</v>
      </c>
      <c r="M461" t="str">
        <f t="shared" si="49"/>
        <v>2020130010075 FORTALECIMIENTO OPERACIONAL DEL SISTEMA INTEGRADO DE TRANSPORTE MASIVO DE CARTAGENA DE INDIAS  TRANSCARIBE  CARTAGENA DE INDIAS</v>
      </c>
      <c r="N461" t="str">
        <f>+VLOOKUP(G461,Hoja1!$D:$G,2,FALSE)</f>
        <v>07. PILAR CARTAGENA RESILIENTE</v>
      </c>
      <c r="O461" t="str">
        <f>+VLOOKUP(G461,Hoja1!$D:$G,3,FALSE)</f>
        <v>7.2 LÍNEA ESTRATÉGICA ESPACIO PÚBLICO, MOVILIDAD Y TRANSPORTE RESILIENTE</v>
      </c>
      <c r="P461" t="str">
        <f>+VLOOKUP(G461,Hoja1!$D:$G,4,FALSE)</f>
        <v>7.2.5 TRANSPORTE PARA TODOS</v>
      </c>
      <c r="Q461" t="str">
        <f t="shared" si="45"/>
        <v>06</v>
      </c>
      <c r="R461" t="str">
        <f t="shared" si="46"/>
        <v>00</v>
      </c>
      <c r="S461" s="1">
        <v>0</v>
      </c>
      <c r="T461" s="1">
        <v>24497254638</v>
      </c>
      <c r="U461" s="1">
        <v>24497254638</v>
      </c>
      <c r="V461" s="1">
        <v>24497254638</v>
      </c>
      <c r="W461" s="1">
        <v>0</v>
      </c>
      <c r="X461" s="1">
        <v>24497254638</v>
      </c>
      <c r="Y461" s="1">
        <v>100</v>
      </c>
      <c r="Z461" s="1">
        <v>24497254638</v>
      </c>
      <c r="AA461" s="1">
        <v>100</v>
      </c>
      <c r="AB461" s="1">
        <v>0</v>
      </c>
      <c r="AC461" s="1">
        <v>24497254638</v>
      </c>
    </row>
    <row r="462" spans="1:29" hidden="1" x14ac:dyDescent="0.35">
      <c r="A462">
        <v>2023</v>
      </c>
      <c r="B462">
        <v>100</v>
      </c>
      <c r="C462" t="str">
        <f t="shared" si="47"/>
        <v>1 DESPACHO DEL ALCALDE</v>
      </c>
      <c r="D462" t="str">
        <f t="shared" si="44"/>
        <v>01</v>
      </c>
      <c r="E462" t="s">
        <v>23</v>
      </c>
      <c r="F462" t="s">
        <v>53</v>
      </c>
      <c r="G462" s="2">
        <f t="shared" si="48"/>
        <v>2020130010160</v>
      </c>
      <c r="H462" t="str">
        <f>"B100"</f>
        <v>B100</v>
      </c>
      <c r="I462" t="s">
        <v>90</v>
      </c>
      <c r="J462" t="s">
        <v>26</v>
      </c>
      <c r="K462" t="s">
        <v>27</v>
      </c>
      <c r="L462" t="str">
        <f>+VLOOKUP(G462,Hoja2!$A:$B,2,FALSE)</f>
        <v>DISE?O DE PLAN INTEGRAL PARA MEJORAR LA MOVILIDAD EN  CARTAGENA DE INDIAS</v>
      </c>
      <c r="M462" t="str">
        <f t="shared" si="49"/>
        <v>2020130010160 DISE?O DE PLAN INTEGRAL PARA MEJORAR LA MOVILIDAD EN  CARTAGENA DE INDIAS</v>
      </c>
      <c r="N462" t="str">
        <f>+VLOOKUP(G462,Hoja1!$D:$G,2,FALSE)</f>
        <v>07. PILAR CARTAGENA RESILIENTE</v>
      </c>
      <c r="O462" t="str">
        <f>+VLOOKUP(G462,Hoja1!$D:$G,3,FALSE)</f>
        <v>7.2 LÍNEA ESTRATÉGICA ESPACIO PÚBLICO, MOVILIDAD Y TRANSPORTE RESILIENTE</v>
      </c>
      <c r="P462" t="str">
        <f>+VLOOKUP(G462,Hoja1!$D:$G,4,FALSE)</f>
        <v>7.2.4 MOVILIDAD EN CARTAGENA</v>
      </c>
      <c r="Q462" t="str">
        <f t="shared" si="45"/>
        <v>06</v>
      </c>
      <c r="R462" t="str">
        <f t="shared" si="46"/>
        <v>00</v>
      </c>
      <c r="S462" s="1">
        <v>0</v>
      </c>
      <c r="T462" s="1">
        <v>838579349.24000001</v>
      </c>
      <c r="U462" s="1">
        <v>838579349.24000001</v>
      </c>
      <c r="V462" s="1">
        <v>381600000</v>
      </c>
      <c r="W462" s="1">
        <v>456979349.24000001</v>
      </c>
      <c r="X462" s="1">
        <v>217873334</v>
      </c>
      <c r="Y462" s="1">
        <v>25.98</v>
      </c>
      <c r="Z462" s="1">
        <v>178373334</v>
      </c>
      <c r="AA462" s="1">
        <v>21.27</v>
      </c>
      <c r="AB462" s="1">
        <v>620706015.24000001</v>
      </c>
      <c r="AC462" s="1">
        <v>178373334</v>
      </c>
    </row>
    <row r="463" spans="1:29" hidden="1" x14ac:dyDescent="0.35">
      <c r="A463">
        <v>2023</v>
      </c>
      <c r="B463">
        <v>100</v>
      </c>
      <c r="C463" t="str">
        <f t="shared" si="47"/>
        <v>1 DESPACHO DEL ALCALDE</v>
      </c>
      <c r="D463" t="str">
        <f t="shared" si="44"/>
        <v>01</v>
      </c>
      <c r="E463" t="s">
        <v>23</v>
      </c>
      <c r="F463" t="s">
        <v>59</v>
      </c>
      <c r="G463" s="2">
        <f t="shared" si="48"/>
        <v>2020130010071</v>
      </c>
      <c r="H463" t="str">
        <f>"R004"</f>
        <v>R004</v>
      </c>
      <c r="I463" t="s">
        <v>91</v>
      </c>
      <c r="J463" t="s">
        <v>26</v>
      </c>
      <c r="K463" t="s">
        <v>27</v>
      </c>
      <c r="L463" t="str">
        <f>+VLOOKUP(G463,Hoja2!$A:$B,2,FALSE)</f>
        <v xml:space="preserve">APOYO DINAMICA FAMILIAR PARA SUPERACION DE LA POBREZA Y DESIGUALDAD </v>
      </c>
      <c r="M463" t="str">
        <f t="shared" si="49"/>
        <v xml:space="preserve">2020130010071 APOYO DINAMICA FAMILIAR PARA SUPERACION DE LA POBREZA Y DESIGUALDAD </v>
      </c>
      <c r="N463" t="str">
        <f>+VLOOKUP(G463,Hoja1!$D:$G,2,FALSE)</f>
        <v>08. PILAR CARTAGENA INCLUYENTE</v>
      </c>
      <c r="O463" t="str">
        <f>+VLOOKUP(G463,Hoja1!$D:$G,3,FALSE)</f>
        <v>8.1 LÍNEA ESTRATÉGICA: SUPERACIÓN DE LA POBREZA Y DESIGUALDAD.</v>
      </c>
      <c r="P463" t="str">
        <f>+VLOOKUP(G463,Hoja1!$D:$G,4,FALSE)</f>
        <v>8.1.7 PROGRAMA: DINÁMICA FAMILIAR PARA LA SUPERACIÓN DE LA POBREZA EXTREMA</v>
      </c>
      <c r="Q463" t="str">
        <f t="shared" si="45"/>
        <v>06</v>
      </c>
      <c r="R463" t="str">
        <f t="shared" si="46"/>
        <v>00</v>
      </c>
      <c r="S463" s="1">
        <v>0</v>
      </c>
      <c r="T463" s="1">
        <v>11507204.4</v>
      </c>
      <c r="U463" s="1">
        <v>11507204.4</v>
      </c>
      <c r="V463" s="1">
        <v>0</v>
      </c>
      <c r="W463" s="1">
        <v>11507204.4</v>
      </c>
      <c r="X463" s="1">
        <v>0</v>
      </c>
      <c r="Y463" s="1">
        <v>0</v>
      </c>
      <c r="Z463" s="1">
        <v>0</v>
      </c>
      <c r="AA463" s="1">
        <v>0</v>
      </c>
      <c r="AB463" s="1">
        <v>11507204.4</v>
      </c>
      <c r="AC463" s="1">
        <v>0</v>
      </c>
    </row>
    <row r="464" spans="1:29" hidden="1" x14ac:dyDescent="0.35">
      <c r="A464">
        <v>2023</v>
      </c>
      <c r="B464">
        <v>100</v>
      </c>
      <c r="C464" t="str">
        <f t="shared" si="47"/>
        <v>1 DESPACHO DEL ALCALDE</v>
      </c>
      <c r="D464" t="str">
        <f t="shared" si="44"/>
        <v>01</v>
      </c>
      <c r="E464" t="s">
        <v>23</v>
      </c>
      <c r="F464" t="s">
        <v>34</v>
      </c>
      <c r="G464" s="2">
        <f t="shared" si="48"/>
        <v>2021130010267</v>
      </c>
      <c r="H464" t="str">
        <f>"R008"</f>
        <v>R008</v>
      </c>
      <c r="I464" t="s">
        <v>92</v>
      </c>
      <c r="J464" t="s">
        <v>26</v>
      </c>
      <c r="K464" t="s">
        <v>27</v>
      </c>
      <c r="L464" t="str">
        <f>+VLOOKUP(G464,Hoja2!$A:$B,2,FALSE)</f>
        <v>RECUPERACION DEL ESPACIO PUBLICO  CARTAGENA DE INDIAS</v>
      </c>
      <c r="M464" t="str">
        <f t="shared" si="49"/>
        <v>2021130010267 RECUPERACION DEL ESPACIO PUBLICO  CARTAGENA DE INDIAS</v>
      </c>
      <c r="N464" t="str">
        <f>+VLOOKUP(G464,Hoja1!$D:$G,2,FALSE)</f>
        <v>07. PILAR CARTAGENA RESILIENTE</v>
      </c>
      <c r="O464" t="str">
        <f>+VLOOKUP(G464,Hoja1!$D:$G,3,FALSE)</f>
        <v>7.2 LÍNEA ESTRATÉGICA ESPACIO PÚBLICO, MOVILIDAD Y TRANSPORTE RESILIENTE</v>
      </c>
      <c r="P464" t="str">
        <f>+VLOOKUP(G464,Hoja1!$D:$G,4,FALSE)</f>
        <v xml:space="preserve">7.2.2 RECUPERACIÓN DEL ESPACIO PÚBLICO </v>
      </c>
      <c r="Q464" t="str">
        <f t="shared" si="45"/>
        <v>06</v>
      </c>
      <c r="R464" t="str">
        <f t="shared" si="46"/>
        <v>00</v>
      </c>
      <c r="S464" s="1">
        <v>0</v>
      </c>
      <c r="T464" s="1">
        <v>690112148.95000005</v>
      </c>
      <c r="U464" s="1">
        <v>690112148.95000005</v>
      </c>
      <c r="V464" s="1">
        <v>302059480</v>
      </c>
      <c r="W464" s="1">
        <v>388052668.94999999</v>
      </c>
      <c r="X464" s="1">
        <v>228147538.33000001</v>
      </c>
      <c r="Y464" s="1">
        <v>33.06</v>
      </c>
      <c r="Z464" s="1">
        <v>204747538.33000001</v>
      </c>
      <c r="AA464" s="1">
        <v>29.67</v>
      </c>
      <c r="AB464" s="1">
        <v>461964610.62</v>
      </c>
      <c r="AC464" s="1">
        <v>204747538.33000001</v>
      </c>
    </row>
    <row r="465" spans="1:29" hidden="1" x14ac:dyDescent="0.35">
      <c r="A465">
        <v>2023</v>
      </c>
      <c r="B465">
        <v>100</v>
      </c>
      <c r="C465" t="str">
        <f t="shared" si="47"/>
        <v>1 DESPACHO DEL ALCALDE</v>
      </c>
      <c r="D465" t="str">
        <f t="shared" si="44"/>
        <v>01</v>
      </c>
      <c r="E465" t="s">
        <v>23</v>
      </c>
      <c r="F465" t="s">
        <v>39</v>
      </c>
      <c r="G465" s="2">
        <f t="shared" si="48"/>
        <v>2020130010033</v>
      </c>
      <c r="H465" t="str">
        <f>"R009"</f>
        <v>R009</v>
      </c>
      <c r="I465" t="s">
        <v>93</v>
      </c>
      <c r="J465" t="s">
        <v>26</v>
      </c>
      <c r="K465" t="s">
        <v>27</v>
      </c>
      <c r="L465" t="str">
        <f>+VLOOKUP(G465,Hoja2!$A:$B,2,FALSE)</f>
        <v>CONTROL DE LOS RIESGOS EN NUESTRO TERRITORIO  CARTAGENA DE INDIAS</v>
      </c>
      <c r="M465" t="str">
        <f t="shared" si="49"/>
        <v>2020130010033 CONTROL DE LOS RIESGOS EN NUESTRO TERRITORIO  CARTAGENA DE INDIAS</v>
      </c>
      <c r="N465" t="str">
        <f>+VLOOKUP(G465,Hoja1!$D:$G,2,FALSE)</f>
        <v>07. PILAR CARTAGENA RESILIENTE</v>
      </c>
      <c r="O465" t="str">
        <f>+VLOOKUP(G465,Hoja1!$D:$G,3,FALSE)</f>
        <v>7.4 LÍNEA ESTRATÉGICA GESTIÓN DEL RIESGO</v>
      </c>
      <c r="P465" t="str">
        <f>+VLOOKUP(G465,Hoja1!$D:$G,4,FALSE)</f>
        <v>7.4.3 MANEJO DE DESASTRE</v>
      </c>
      <c r="Q465" t="str">
        <f t="shared" si="45"/>
        <v>06</v>
      </c>
      <c r="R465" t="str">
        <f t="shared" si="46"/>
        <v>00</v>
      </c>
      <c r="S465" s="1">
        <v>0</v>
      </c>
      <c r="T465" s="1">
        <v>47902420</v>
      </c>
      <c r="U465" s="1">
        <v>47902420</v>
      </c>
      <c r="V465" s="1">
        <v>0</v>
      </c>
      <c r="W465" s="1">
        <v>47902420</v>
      </c>
      <c r="X465" s="1">
        <v>0</v>
      </c>
      <c r="Y465" s="1">
        <v>0</v>
      </c>
      <c r="Z465" s="1">
        <v>0</v>
      </c>
      <c r="AA465" s="1">
        <v>0</v>
      </c>
      <c r="AB465" s="1">
        <v>47902420</v>
      </c>
      <c r="AC465" s="1">
        <v>0</v>
      </c>
    </row>
    <row r="466" spans="1:29" hidden="1" x14ac:dyDescent="0.35">
      <c r="A466">
        <v>2023</v>
      </c>
      <c r="B466">
        <v>100</v>
      </c>
      <c r="C466" t="str">
        <f t="shared" si="47"/>
        <v>1 DESPACHO DEL ALCALDE</v>
      </c>
      <c r="D466" t="str">
        <f t="shared" si="44"/>
        <v>01</v>
      </c>
      <c r="E466" t="s">
        <v>23</v>
      </c>
      <c r="F466" t="s">
        <v>39</v>
      </c>
      <c r="G466" s="2">
        <f t="shared" si="48"/>
        <v>2020130010033</v>
      </c>
      <c r="H466" t="str">
        <f>"R070"</f>
        <v>R070</v>
      </c>
      <c r="I466" t="s">
        <v>25</v>
      </c>
      <c r="J466" t="s">
        <v>26</v>
      </c>
      <c r="K466" t="s">
        <v>27</v>
      </c>
      <c r="L466" t="str">
        <f>+VLOOKUP(G466,Hoja2!$A:$B,2,FALSE)</f>
        <v>CONTROL DE LOS RIESGOS EN NUESTRO TERRITORIO  CARTAGENA DE INDIAS</v>
      </c>
      <c r="M466" t="str">
        <f t="shared" si="49"/>
        <v>2020130010033 CONTROL DE LOS RIESGOS EN NUESTRO TERRITORIO  CARTAGENA DE INDIAS</v>
      </c>
      <c r="N466" t="str">
        <f>+VLOOKUP(G466,Hoja1!$D:$G,2,FALSE)</f>
        <v>07. PILAR CARTAGENA RESILIENTE</v>
      </c>
      <c r="O466" t="str">
        <f>+VLOOKUP(G466,Hoja1!$D:$G,3,FALSE)</f>
        <v>7.4 LÍNEA ESTRATÉGICA GESTIÓN DEL RIESGO</v>
      </c>
      <c r="P466" t="str">
        <f>+VLOOKUP(G466,Hoja1!$D:$G,4,FALSE)</f>
        <v>7.4.3 MANEJO DE DESASTRE</v>
      </c>
      <c r="Q466" t="str">
        <f t="shared" si="45"/>
        <v>06</v>
      </c>
      <c r="R466" t="str">
        <f t="shared" si="46"/>
        <v>00</v>
      </c>
      <c r="S466" s="1">
        <v>0</v>
      </c>
      <c r="T466" s="1">
        <v>628671429.05999994</v>
      </c>
      <c r="U466" s="1">
        <v>628671429.05999994</v>
      </c>
      <c r="V466" s="1">
        <v>0</v>
      </c>
      <c r="W466" s="1">
        <v>628671429.05999994</v>
      </c>
      <c r="X466" s="1">
        <v>0</v>
      </c>
      <c r="Y466" s="1">
        <v>0</v>
      </c>
      <c r="Z466" s="1">
        <v>0</v>
      </c>
      <c r="AA466" s="1">
        <v>0</v>
      </c>
      <c r="AB466" s="1">
        <v>628671429.05999994</v>
      </c>
      <c r="AC466" s="1">
        <v>0</v>
      </c>
    </row>
    <row r="467" spans="1:29" hidden="1" x14ac:dyDescent="0.35">
      <c r="A467">
        <v>2023</v>
      </c>
      <c r="B467">
        <v>100</v>
      </c>
      <c r="C467" t="str">
        <f t="shared" si="47"/>
        <v>1 DESPACHO DEL ALCALDE</v>
      </c>
      <c r="D467" t="str">
        <f t="shared" si="44"/>
        <v>01</v>
      </c>
      <c r="E467" t="s">
        <v>23</v>
      </c>
      <c r="F467" t="s">
        <v>53</v>
      </c>
      <c r="G467" s="2">
        <f t="shared" si="48"/>
        <v>2020130010160</v>
      </c>
      <c r="H467" t="str">
        <f>"R100"</f>
        <v>R100</v>
      </c>
      <c r="I467" t="s">
        <v>94</v>
      </c>
      <c r="J467" t="s">
        <v>26</v>
      </c>
      <c r="K467" t="s">
        <v>27</v>
      </c>
      <c r="L467" t="str">
        <f>+VLOOKUP(G467,Hoja2!$A:$B,2,FALSE)</f>
        <v>DISE?O DE PLAN INTEGRAL PARA MEJORAR LA MOVILIDAD EN  CARTAGENA DE INDIAS</v>
      </c>
      <c r="M467" t="str">
        <f t="shared" si="49"/>
        <v>2020130010160 DISE?O DE PLAN INTEGRAL PARA MEJORAR LA MOVILIDAD EN  CARTAGENA DE INDIAS</v>
      </c>
      <c r="N467" t="str">
        <f>+VLOOKUP(G467,Hoja1!$D:$G,2,FALSE)</f>
        <v>07. PILAR CARTAGENA RESILIENTE</v>
      </c>
      <c r="O467" t="str">
        <f>+VLOOKUP(G467,Hoja1!$D:$G,3,FALSE)</f>
        <v>7.2 LÍNEA ESTRATÉGICA ESPACIO PÚBLICO, MOVILIDAD Y TRANSPORTE RESILIENTE</v>
      </c>
      <c r="P467" t="str">
        <f>+VLOOKUP(G467,Hoja1!$D:$G,4,FALSE)</f>
        <v>7.2.4 MOVILIDAD EN CARTAGENA</v>
      </c>
      <c r="Q467" t="str">
        <f t="shared" si="45"/>
        <v>06</v>
      </c>
      <c r="R467" t="str">
        <f t="shared" si="46"/>
        <v>00</v>
      </c>
      <c r="S467" s="1">
        <v>0</v>
      </c>
      <c r="T467" s="1">
        <v>7098672.7800000003</v>
      </c>
      <c r="U467" s="1">
        <v>7098672.7800000003</v>
      </c>
      <c r="V467" s="1">
        <v>0</v>
      </c>
      <c r="W467" s="1">
        <v>7098672.7800000003</v>
      </c>
      <c r="X467" s="1">
        <v>0</v>
      </c>
      <c r="Y467" s="1">
        <v>0</v>
      </c>
      <c r="Z467" s="1">
        <v>0</v>
      </c>
      <c r="AA467" s="1">
        <v>0</v>
      </c>
      <c r="AB467" s="1">
        <v>7098672.7800000003</v>
      </c>
      <c r="AC467" s="1">
        <v>0</v>
      </c>
    </row>
    <row r="468" spans="1:29" hidden="1" x14ac:dyDescent="0.35">
      <c r="A468">
        <v>2023</v>
      </c>
      <c r="B468">
        <v>100</v>
      </c>
      <c r="C468" t="str">
        <f t="shared" si="47"/>
        <v>1 DESPACHO DEL ALCALDE</v>
      </c>
      <c r="D468" t="str">
        <f t="shared" si="44"/>
        <v>01</v>
      </c>
      <c r="E468" t="s">
        <v>23</v>
      </c>
      <c r="F468" t="s">
        <v>95</v>
      </c>
      <c r="G468" s="2">
        <f t="shared" si="48"/>
        <v>2021130010243</v>
      </c>
      <c r="H468" t="str">
        <f>"018"</f>
        <v>018</v>
      </c>
      <c r="I468" t="s">
        <v>96</v>
      </c>
      <c r="J468" t="s">
        <v>26</v>
      </c>
      <c r="K468" t="s">
        <v>27</v>
      </c>
      <c r="L468" t="str">
        <f>+VLOOKUP(G468,Hoja2!$A:$B,2,FALSE)</f>
        <v>IMPLEMENTACION DEL SISTEMA PARA RETIRO DE VEHICULOS DE TRANSPORTE PUBLICO COLECTIVO (FONDO DE DESINTEGRACION) EN EL DISTRITO DE CARTAGENA DE INDIAS</v>
      </c>
      <c r="M468" t="str">
        <f t="shared" si="49"/>
        <v>2021130010243 IMPLEMENTACION DEL SISTEMA PARA RETIRO DE VEHICULOS DE TRANSPORTE PUBLICO COLECTIVO (FONDO DE DESINTEGRACION) EN EL DISTRITO DE CARTAGENA DE INDIAS</v>
      </c>
      <c r="N468" t="str">
        <f>+VLOOKUP(G468,Hoja1!$D:$G,2,FALSE)</f>
        <v>07. PILAR CARTAGENA RESILIENTE</v>
      </c>
      <c r="O468" t="str">
        <f>+VLOOKUP(G468,Hoja1!$D:$G,3,FALSE)</f>
        <v>7.2 LÍNEA ESTRATÉGICA ESPACIO PÚBLICO, MOVILIDAD Y TRANSPORTE RESILIENTE</v>
      </c>
      <c r="P468" t="str">
        <f>+VLOOKUP(G468,Hoja1!$D:$G,4,FALSE)</f>
        <v>7.2.5 TRANSPORTE PARA TODOS</v>
      </c>
      <c r="Q468" t="str">
        <f t="shared" si="45"/>
        <v>06</v>
      </c>
      <c r="R468" t="str">
        <f t="shared" si="46"/>
        <v>00</v>
      </c>
      <c r="S468" s="1">
        <v>0</v>
      </c>
      <c r="T468" s="1">
        <v>20734679472.779999</v>
      </c>
      <c r="U468" s="1">
        <v>20734679472.779999</v>
      </c>
      <c r="V468" s="1">
        <v>20734679472.779999</v>
      </c>
      <c r="W468" s="1">
        <v>0</v>
      </c>
      <c r="X468" s="1">
        <v>20734679472.779999</v>
      </c>
      <c r="Y468" s="1">
        <v>100</v>
      </c>
      <c r="Z468" s="1">
        <v>20734679472.779999</v>
      </c>
      <c r="AA468" s="1">
        <v>100</v>
      </c>
      <c r="AB468" s="1">
        <v>0</v>
      </c>
      <c r="AC468" s="1">
        <v>20734679472.779999</v>
      </c>
    </row>
    <row r="469" spans="1:29" hidden="1" x14ac:dyDescent="0.35">
      <c r="A469">
        <v>2023</v>
      </c>
      <c r="B469">
        <v>100</v>
      </c>
      <c r="C469" t="str">
        <f t="shared" si="47"/>
        <v>1 DESPACHO DEL ALCALDE</v>
      </c>
      <c r="D469" t="str">
        <f t="shared" si="44"/>
        <v>01</v>
      </c>
      <c r="E469" t="s">
        <v>23</v>
      </c>
      <c r="F469" t="s">
        <v>48</v>
      </c>
      <c r="G469" s="2">
        <f t="shared" si="48"/>
        <v>2020130010075</v>
      </c>
      <c r="H469" t="str">
        <f>"B001"</f>
        <v>B001</v>
      </c>
      <c r="I469" t="s">
        <v>98</v>
      </c>
      <c r="J469" t="s">
        <v>26</v>
      </c>
      <c r="K469" t="s">
        <v>27</v>
      </c>
      <c r="L469" t="str">
        <f>+VLOOKUP(G469,Hoja2!$A:$B,2,FALSE)</f>
        <v>FORTALECIMIENTO OPERACIONAL DEL SISTEMA INTEGRADO DE TRANSPORTE MASIVO DE CARTAGENA DE INDIAS  TRANSCARIBE  CARTAGENA DE INDIAS</v>
      </c>
      <c r="M469" t="str">
        <f t="shared" si="49"/>
        <v>2020130010075 FORTALECIMIENTO OPERACIONAL DEL SISTEMA INTEGRADO DE TRANSPORTE MASIVO DE CARTAGENA DE INDIAS  TRANSCARIBE  CARTAGENA DE INDIAS</v>
      </c>
      <c r="N469" t="str">
        <f>+VLOOKUP(G469,Hoja1!$D:$G,2,FALSE)</f>
        <v>07. PILAR CARTAGENA RESILIENTE</v>
      </c>
      <c r="O469" t="str">
        <f>+VLOOKUP(G469,Hoja1!$D:$G,3,FALSE)</f>
        <v>7.2 LÍNEA ESTRATÉGICA ESPACIO PÚBLICO, MOVILIDAD Y TRANSPORTE RESILIENTE</v>
      </c>
      <c r="P469" t="str">
        <f>+VLOOKUP(G469,Hoja1!$D:$G,4,FALSE)</f>
        <v>7.2.5 TRANSPORTE PARA TODOS</v>
      </c>
      <c r="Q469" t="str">
        <f t="shared" si="45"/>
        <v>06</v>
      </c>
      <c r="R469" t="str">
        <f t="shared" si="46"/>
        <v>00</v>
      </c>
      <c r="S469" s="1">
        <v>0</v>
      </c>
      <c r="T469" s="1">
        <v>57000000000</v>
      </c>
      <c r="U469" s="1">
        <v>57000000000</v>
      </c>
      <c r="V469" s="1">
        <v>57000000000</v>
      </c>
      <c r="W469" s="1">
        <v>0</v>
      </c>
      <c r="X469" s="1">
        <v>57000000000</v>
      </c>
      <c r="Y469" s="1">
        <v>100</v>
      </c>
      <c r="Z469" s="1">
        <v>57000000000</v>
      </c>
      <c r="AA469" s="1">
        <v>100</v>
      </c>
      <c r="AB469" s="1">
        <v>0</v>
      </c>
      <c r="AC469" s="1">
        <v>57000000000</v>
      </c>
    </row>
    <row r="470" spans="1:29" hidden="1" x14ac:dyDescent="0.35">
      <c r="A470">
        <v>2023</v>
      </c>
      <c r="B470">
        <v>100</v>
      </c>
      <c r="C470" t="str">
        <f t="shared" si="47"/>
        <v>1 DESPACHO DEL ALCALDE</v>
      </c>
      <c r="D470" t="str">
        <f t="shared" si="44"/>
        <v>01</v>
      </c>
      <c r="E470" t="s">
        <v>23</v>
      </c>
      <c r="F470" t="s">
        <v>67</v>
      </c>
      <c r="G470" s="2">
        <f t="shared" si="48"/>
        <v>2021130010160</v>
      </c>
      <c r="H470" t="str">
        <f>"B053"</f>
        <v>B053</v>
      </c>
      <c r="I470" t="s">
        <v>99</v>
      </c>
      <c r="J470" t="s">
        <v>26</v>
      </c>
      <c r="K470" t="s">
        <v>27</v>
      </c>
      <c r="L470" t="str">
        <f>+VLOOKUP(G470,Hoja2!$A:$B,2,FALSE)</f>
        <v>APOYO A LA SEGURIDAD ALIMENTARIA Y NUTRICION PARA LA SUPERACION DE LA POBREZA EXTREMA Y DESIGUALDAD</v>
      </c>
      <c r="M470" t="str">
        <f t="shared" si="49"/>
        <v>2021130010160 APOYO A LA SEGURIDAD ALIMENTARIA Y NUTRICION PARA LA SUPERACION DE LA POBREZA EXTREMA Y DESIGUALDAD</v>
      </c>
      <c r="N470" t="str">
        <f>+VLOOKUP(G470,Hoja1!$D:$G,2,FALSE)</f>
        <v>08. PILAR CARTAGENA INCLUYENTE</v>
      </c>
      <c r="O470" t="str">
        <f>+VLOOKUP(G470,Hoja1!$D:$G,3,FALSE)</f>
        <v>8.1 LÍNEA ESTRATÉGICA: SUPERACIÓN DE LA POBREZA Y DESIGUALDAD.</v>
      </c>
      <c r="P470" t="str">
        <f>+VLOOKUP(G470,Hoja1!$D:$G,4,FALSE)</f>
        <v>8.1.8 PROGRAMA: SEGURIDAD ALIMENTARIA Y NUTRICIÓN PARA LA SUPERACIÓN DE LA POBREZA EXTREMA</v>
      </c>
      <c r="Q470" t="str">
        <f t="shared" si="45"/>
        <v>06</v>
      </c>
      <c r="R470" t="str">
        <f t="shared" si="46"/>
        <v>00</v>
      </c>
      <c r="S470" s="1">
        <v>0</v>
      </c>
      <c r="T470" s="1">
        <v>1370204297.1800001</v>
      </c>
      <c r="U470" s="1">
        <v>1370204297.1800001</v>
      </c>
      <c r="V470" s="1">
        <v>1370204297</v>
      </c>
      <c r="W470" s="1">
        <v>0.18</v>
      </c>
      <c r="X470" s="1">
        <v>0</v>
      </c>
      <c r="Y470" s="1">
        <v>0</v>
      </c>
      <c r="Z470" s="1">
        <v>0</v>
      </c>
      <c r="AA470" s="1">
        <v>0</v>
      </c>
      <c r="AB470" s="1">
        <v>1370204297.1800001</v>
      </c>
      <c r="AC470" s="1">
        <v>0</v>
      </c>
    </row>
    <row r="471" spans="1:29" hidden="1" x14ac:dyDescent="0.35">
      <c r="A471">
        <v>2023</v>
      </c>
      <c r="B471">
        <v>100</v>
      </c>
      <c r="C471" t="str">
        <f t="shared" si="47"/>
        <v>1 DESPACHO DEL ALCALDE</v>
      </c>
      <c r="D471" t="str">
        <f t="shared" si="44"/>
        <v>01</v>
      </c>
      <c r="E471" t="s">
        <v>23</v>
      </c>
      <c r="F471" t="s">
        <v>55</v>
      </c>
      <c r="G471" s="2">
        <f t="shared" si="48"/>
        <v>2021130010266</v>
      </c>
      <c r="H471" t="str">
        <f>"B062"</f>
        <v>B062</v>
      </c>
      <c r="I471" t="s">
        <v>101</v>
      </c>
      <c r="J471" t="s">
        <v>26</v>
      </c>
      <c r="K471" t="s">
        <v>27</v>
      </c>
      <c r="L471" t="str">
        <f>+VLOOKUP(G471,Hoja2!$A:$B,2,FALSE)</f>
        <v>GENERACION  DEL ESPACIO PUBLICO  CARTAGENA DE INDIAS</v>
      </c>
      <c r="M471" t="str">
        <f t="shared" si="49"/>
        <v>2021130010266 GENERACION  DEL ESPACIO PUBLICO  CARTAGENA DE INDIAS</v>
      </c>
      <c r="N471" t="str">
        <f>+VLOOKUP(G471,Hoja1!$D:$G,2,FALSE)</f>
        <v>07. PILAR CARTAGENA RESILIENTE</v>
      </c>
      <c r="O471" t="str">
        <f>+VLOOKUP(G471,Hoja1!$D:$G,3,FALSE)</f>
        <v>7.2 LÍNEA ESTRATÉGICA ESPACIO PÚBLICO, MOVILIDAD Y TRANSPORTE RESILIENTE</v>
      </c>
      <c r="P471" t="str">
        <f>+VLOOKUP(G471,Hoja1!$D:$G,4,FALSE)</f>
        <v xml:space="preserve">7.2.3 GENERACIÓN DEL ESPACIO PÚBLICO  </v>
      </c>
      <c r="Q471" t="str">
        <f t="shared" si="45"/>
        <v>06</v>
      </c>
      <c r="R471" t="str">
        <f t="shared" si="46"/>
        <v>00</v>
      </c>
      <c r="S471" s="1">
        <v>0</v>
      </c>
      <c r="T471" s="1">
        <v>2278335734.5599999</v>
      </c>
      <c r="U471" s="1">
        <v>2278335734.5599999</v>
      </c>
      <c r="V471" s="1">
        <v>1207024408.74</v>
      </c>
      <c r="W471" s="1">
        <v>1071311325.8200001</v>
      </c>
      <c r="X471" s="1">
        <v>111702444</v>
      </c>
      <c r="Y471" s="1">
        <v>4.9000000000000004</v>
      </c>
      <c r="Z471" s="1">
        <v>0</v>
      </c>
      <c r="AA471" s="1">
        <v>0</v>
      </c>
      <c r="AB471" s="1">
        <v>2166633290.5599999</v>
      </c>
      <c r="AC471" s="1">
        <v>0</v>
      </c>
    </row>
    <row r="472" spans="1:29" hidden="1" x14ac:dyDescent="0.35">
      <c r="A472">
        <v>2023</v>
      </c>
      <c r="B472">
        <v>100</v>
      </c>
      <c r="C472" t="str">
        <f t="shared" si="47"/>
        <v>1 DESPACHO DEL ALCALDE</v>
      </c>
      <c r="D472" t="str">
        <f t="shared" si="44"/>
        <v>01</v>
      </c>
      <c r="E472" t="s">
        <v>23</v>
      </c>
      <c r="F472" t="s">
        <v>34</v>
      </c>
      <c r="G472" s="2">
        <f t="shared" si="48"/>
        <v>2021130010267</v>
      </c>
      <c r="H472" t="str">
        <f>"B062"</f>
        <v>B062</v>
      </c>
      <c r="I472" t="s">
        <v>101</v>
      </c>
      <c r="J472" t="s">
        <v>26</v>
      </c>
      <c r="K472" t="s">
        <v>27</v>
      </c>
      <c r="L472" t="str">
        <f>+VLOOKUP(G472,Hoja2!$A:$B,2,FALSE)</f>
        <v>RECUPERACION DEL ESPACIO PUBLICO  CARTAGENA DE INDIAS</v>
      </c>
      <c r="M472" t="str">
        <f t="shared" si="49"/>
        <v>2021130010267 RECUPERACION DEL ESPACIO PUBLICO  CARTAGENA DE INDIAS</v>
      </c>
      <c r="N472" t="str">
        <f>+VLOOKUP(G472,Hoja1!$D:$G,2,FALSE)</f>
        <v>07. PILAR CARTAGENA RESILIENTE</v>
      </c>
      <c r="O472" t="str">
        <f>+VLOOKUP(G472,Hoja1!$D:$G,3,FALSE)</f>
        <v>7.2 LÍNEA ESTRATÉGICA ESPACIO PÚBLICO, MOVILIDAD Y TRANSPORTE RESILIENTE</v>
      </c>
      <c r="P472" t="str">
        <f>+VLOOKUP(G472,Hoja1!$D:$G,4,FALSE)</f>
        <v xml:space="preserve">7.2.2 RECUPERACIÓN DEL ESPACIO PÚBLICO </v>
      </c>
      <c r="Q472" t="str">
        <f t="shared" si="45"/>
        <v>06</v>
      </c>
      <c r="R472" t="str">
        <f t="shared" si="46"/>
        <v>00</v>
      </c>
      <c r="S472" s="1">
        <v>0</v>
      </c>
      <c r="T472" s="1">
        <v>440000000</v>
      </c>
      <c r="U472" s="1">
        <v>440000000</v>
      </c>
      <c r="V472" s="1">
        <v>440000000</v>
      </c>
      <c r="W472" s="1">
        <v>0</v>
      </c>
      <c r="X472" s="1">
        <v>432073335</v>
      </c>
      <c r="Y472" s="1">
        <v>98.2</v>
      </c>
      <c r="Z472" s="1">
        <v>392216668</v>
      </c>
      <c r="AA472" s="1">
        <v>89.14</v>
      </c>
      <c r="AB472" s="1">
        <v>7926665</v>
      </c>
      <c r="AC472" s="1">
        <v>392216668</v>
      </c>
    </row>
    <row r="473" spans="1:29" hidden="1" x14ac:dyDescent="0.35">
      <c r="A473">
        <v>2023</v>
      </c>
      <c r="B473">
        <v>100</v>
      </c>
      <c r="C473" t="str">
        <f t="shared" si="47"/>
        <v>1 DESPACHO DEL ALCALDE</v>
      </c>
      <c r="D473" t="str">
        <f t="shared" si="44"/>
        <v>01</v>
      </c>
      <c r="E473" t="s">
        <v>23</v>
      </c>
      <c r="F473" t="s">
        <v>67</v>
      </c>
      <c r="G473" s="2">
        <f t="shared" si="48"/>
        <v>2021130010160</v>
      </c>
      <c r="H473" t="str">
        <f>"B075"</f>
        <v>B075</v>
      </c>
      <c r="I473" t="s">
        <v>102</v>
      </c>
      <c r="J473" t="s">
        <v>26</v>
      </c>
      <c r="K473" t="s">
        <v>27</v>
      </c>
      <c r="L473" t="str">
        <f>+VLOOKUP(G473,Hoja2!$A:$B,2,FALSE)</f>
        <v>APOYO A LA SEGURIDAD ALIMENTARIA Y NUTRICION PARA LA SUPERACION DE LA POBREZA EXTREMA Y DESIGUALDAD</v>
      </c>
      <c r="M473" t="str">
        <f t="shared" si="49"/>
        <v>2021130010160 APOYO A LA SEGURIDAD ALIMENTARIA Y NUTRICION PARA LA SUPERACION DE LA POBREZA EXTREMA Y DESIGUALDAD</v>
      </c>
      <c r="N473" t="str">
        <f>+VLOOKUP(G473,Hoja1!$D:$G,2,FALSE)</f>
        <v>08. PILAR CARTAGENA INCLUYENTE</v>
      </c>
      <c r="O473" t="str">
        <f>+VLOOKUP(G473,Hoja1!$D:$G,3,FALSE)</f>
        <v>8.1 LÍNEA ESTRATÉGICA: SUPERACIÓN DE LA POBREZA Y DESIGUALDAD.</v>
      </c>
      <c r="P473" t="str">
        <f>+VLOOKUP(G473,Hoja1!$D:$G,4,FALSE)</f>
        <v>8.1.8 PROGRAMA: SEGURIDAD ALIMENTARIA Y NUTRICIÓN PARA LA SUPERACIÓN DE LA POBREZA EXTREMA</v>
      </c>
      <c r="Q473" t="str">
        <f t="shared" si="45"/>
        <v>06</v>
      </c>
      <c r="R473" t="str">
        <f t="shared" si="46"/>
        <v>00</v>
      </c>
      <c r="S473" s="1">
        <v>0</v>
      </c>
      <c r="T473" s="1">
        <v>938807504.19000006</v>
      </c>
      <c r="U473" s="1">
        <v>938807504.19000006</v>
      </c>
      <c r="V473" s="1">
        <v>938807504</v>
      </c>
      <c r="W473" s="1">
        <v>0.19</v>
      </c>
      <c r="X473" s="1">
        <v>938807504</v>
      </c>
      <c r="Y473" s="1">
        <v>100</v>
      </c>
      <c r="Z473" s="1">
        <v>938807504</v>
      </c>
      <c r="AA473" s="1">
        <v>100</v>
      </c>
      <c r="AB473" s="1">
        <v>0.19</v>
      </c>
      <c r="AC473" s="1">
        <v>0</v>
      </c>
    </row>
    <row r="474" spans="1:29" hidden="1" x14ac:dyDescent="0.35">
      <c r="A474">
        <v>2023</v>
      </c>
      <c r="B474">
        <v>100</v>
      </c>
      <c r="C474" t="str">
        <f t="shared" si="47"/>
        <v>1 DESPACHO DEL ALCALDE</v>
      </c>
      <c r="D474" t="str">
        <f t="shared" si="44"/>
        <v>01</v>
      </c>
      <c r="E474" t="s">
        <v>23</v>
      </c>
      <c r="F474" t="s">
        <v>34</v>
      </c>
      <c r="G474" s="2">
        <f t="shared" si="48"/>
        <v>2021130010267</v>
      </c>
      <c r="H474" t="str">
        <f>"B080"</f>
        <v>B080</v>
      </c>
      <c r="I474" t="s">
        <v>103</v>
      </c>
      <c r="J474" t="s">
        <v>26</v>
      </c>
      <c r="K474" t="s">
        <v>27</v>
      </c>
      <c r="L474" t="str">
        <f>+VLOOKUP(G474,Hoja2!$A:$B,2,FALSE)</f>
        <v>RECUPERACION DEL ESPACIO PUBLICO  CARTAGENA DE INDIAS</v>
      </c>
      <c r="M474" t="str">
        <f t="shared" si="49"/>
        <v>2021130010267 RECUPERACION DEL ESPACIO PUBLICO  CARTAGENA DE INDIAS</v>
      </c>
      <c r="N474" t="str">
        <f>+VLOOKUP(G474,Hoja1!$D:$G,2,FALSE)</f>
        <v>07. PILAR CARTAGENA RESILIENTE</v>
      </c>
      <c r="O474" t="str">
        <f>+VLOOKUP(G474,Hoja1!$D:$G,3,FALSE)</f>
        <v>7.2 LÍNEA ESTRATÉGICA ESPACIO PÚBLICO, MOVILIDAD Y TRANSPORTE RESILIENTE</v>
      </c>
      <c r="P474" t="str">
        <f>+VLOOKUP(G474,Hoja1!$D:$G,4,FALSE)</f>
        <v xml:space="preserve">7.2.2 RECUPERACIÓN DEL ESPACIO PÚBLICO </v>
      </c>
      <c r="Q474" t="str">
        <f t="shared" si="45"/>
        <v>06</v>
      </c>
      <c r="R474" t="str">
        <f t="shared" si="46"/>
        <v>00</v>
      </c>
      <c r="S474" s="1">
        <v>0</v>
      </c>
      <c r="T474" s="1">
        <v>475881224.72000003</v>
      </c>
      <c r="U474" s="1">
        <v>475881224.72000003</v>
      </c>
      <c r="V474" s="1">
        <v>475800000</v>
      </c>
      <c r="W474" s="1">
        <v>81224.72</v>
      </c>
      <c r="X474" s="1">
        <v>471300000</v>
      </c>
      <c r="Y474" s="1">
        <v>99.04</v>
      </c>
      <c r="Z474" s="1">
        <v>441300000</v>
      </c>
      <c r="AA474" s="1">
        <v>92.73</v>
      </c>
      <c r="AB474" s="1">
        <v>4581224.72</v>
      </c>
      <c r="AC474" s="1">
        <v>437300000</v>
      </c>
    </row>
    <row r="475" spans="1:29" hidden="1" x14ac:dyDescent="0.35">
      <c r="A475">
        <v>2023</v>
      </c>
      <c r="B475">
        <v>100</v>
      </c>
      <c r="C475" t="str">
        <f t="shared" si="47"/>
        <v>1 DESPACHO DEL ALCALDE</v>
      </c>
      <c r="D475" t="str">
        <f t="shared" si="44"/>
        <v>01</v>
      </c>
      <c r="E475" t="s">
        <v>23</v>
      </c>
      <c r="F475" t="s">
        <v>67</v>
      </c>
      <c r="G475" s="2">
        <f t="shared" si="48"/>
        <v>2021130010160</v>
      </c>
      <c r="H475" t="str">
        <f>"B108"</f>
        <v>B108</v>
      </c>
      <c r="I475" t="s">
        <v>104</v>
      </c>
      <c r="J475" t="s">
        <v>26</v>
      </c>
      <c r="K475" t="s">
        <v>27</v>
      </c>
      <c r="L475" t="str">
        <f>+VLOOKUP(G475,Hoja2!$A:$B,2,FALSE)</f>
        <v>APOYO A LA SEGURIDAD ALIMENTARIA Y NUTRICION PARA LA SUPERACION DE LA POBREZA EXTREMA Y DESIGUALDAD</v>
      </c>
      <c r="M475" t="str">
        <f t="shared" si="49"/>
        <v>2021130010160 APOYO A LA SEGURIDAD ALIMENTARIA Y NUTRICION PARA LA SUPERACION DE LA POBREZA EXTREMA Y DESIGUALDAD</v>
      </c>
      <c r="N475" t="str">
        <f>+VLOOKUP(G475,Hoja1!$D:$G,2,FALSE)</f>
        <v>08. PILAR CARTAGENA INCLUYENTE</v>
      </c>
      <c r="O475" t="str">
        <f>+VLOOKUP(G475,Hoja1!$D:$G,3,FALSE)</f>
        <v>8.1 LÍNEA ESTRATÉGICA: SUPERACIÓN DE LA POBREZA Y DESIGUALDAD.</v>
      </c>
      <c r="P475" t="str">
        <f>+VLOOKUP(G475,Hoja1!$D:$G,4,FALSE)</f>
        <v>8.1.8 PROGRAMA: SEGURIDAD ALIMENTARIA Y NUTRICIÓN PARA LA SUPERACIÓN DE LA POBREZA EXTREMA</v>
      </c>
      <c r="Q475" t="str">
        <f t="shared" si="45"/>
        <v>06</v>
      </c>
      <c r="R475" t="str">
        <f t="shared" si="46"/>
        <v>00</v>
      </c>
      <c r="S475" s="1">
        <v>0</v>
      </c>
      <c r="T475" s="1">
        <v>450430434</v>
      </c>
      <c r="U475" s="1">
        <v>450430434</v>
      </c>
      <c r="V475" s="1">
        <v>450430433.80000001</v>
      </c>
      <c r="W475" s="1">
        <v>0.2</v>
      </c>
      <c r="X475" s="1">
        <v>281783197</v>
      </c>
      <c r="Y475" s="1">
        <v>62.56</v>
      </c>
      <c r="Z475" s="1">
        <v>171730789</v>
      </c>
      <c r="AA475" s="1">
        <v>38.130000000000003</v>
      </c>
      <c r="AB475" s="1">
        <v>168647237</v>
      </c>
      <c r="AC475" s="1">
        <v>171730789</v>
      </c>
    </row>
    <row r="476" spans="1:29" hidden="1" x14ac:dyDescent="0.35">
      <c r="A476">
        <v>2023</v>
      </c>
      <c r="B476">
        <v>100</v>
      </c>
      <c r="C476" t="str">
        <f t="shared" si="47"/>
        <v>1 DESPACHO DEL ALCALDE</v>
      </c>
      <c r="D476" t="str">
        <f t="shared" si="44"/>
        <v>01</v>
      </c>
      <c r="E476" t="s">
        <v>23</v>
      </c>
      <c r="F476" t="s">
        <v>29</v>
      </c>
      <c r="G476" s="2">
        <f t="shared" si="48"/>
        <v>2021130010147</v>
      </c>
      <c r="H476" t="str">
        <f>"B119"</f>
        <v>B119</v>
      </c>
      <c r="I476" t="s">
        <v>47</v>
      </c>
      <c r="J476" t="s">
        <v>26</v>
      </c>
      <c r="K476" t="s">
        <v>27</v>
      </c>
      <c r="L476" t="str">
        <f>+VLOOKUP(G476,Hoja2!$A:$B,2,FALSE)</f>
        <v>EXTENSION DEL CONOCIMIENTO DEL RIESGO EN NUESTRO TERRITORIO   CARTAGENA DE INDIAS</v>
      </c>
      <c r="M476" t="str">
        <f t="shared" si="49"/>
        <v>2021130010147 EXTENSION DEL CONOCIMIENTO DEL RIESGO EN NUESTRO TERRITORIO   CARTAGENA DE INDIAS</v>
      </c>
      <c r="N476" t="str">
        <f>+VLOOKUP(G476,Hoja1!$D:$G,2,FALSE)</f>
        <v>07. PILAR CARTAGENA RESILIENTE</v>
      </c>
      <c r="O476" t="str">
        <f>+VLOOKUP(G476,Hoja1!$D:$G,3,FALSE)</f>
        <v>7.4 LÍNEA ESTRATÉGICA GESTIÓN DEL RIESGO</v>
      </c>
      <c r="P476" t="str">
        <f>+VLOOKUP(G476,Hoja1!$D:$G,4,FALSE)</f>
        <v>7.4.1 CONOCIMIENTO DEL RIESGO</v>
      </c>
      <c r="Q476" t="str">
        <f t="shared" si="45"/>
        <v>06</v>
      </c>
      <c r="R476" t="str">
        <f t="shared" si="46"/>
        <v>00</v>
      </c>
      <c r="S476" s="1">
        <v>0</v>
      </c>
      <c r="T476" s="1">
        <v>0</v>
      </c>
      <c r="U476" s="1">
        <v>0</v>
      </c>
      <c r="V476" s="1">
        <v>0</v>
      </c>
      <c r="W476" s="1">
        <v>0</v>
      </c>
      <c r="X476" s="1">
        <v>0</v>
      </c>
      <c r="Y476" s="1">
        <v>0</v>
      </c>
      <c r="Z476" s="1">
        <v>0</v>
      </c>
      <c r="AA476" s="1">
        <v>0</v>
      </c>
      <c r="AB476" s="1">
        <v>0</v>
      </c>
      <c r="AC476" s="1">
        <v>0</v>
      </c>
    </row>
    <row r="477" spans="1:29" hidden="1" x14ac:dyDescent="0.35">
      <c r="A477">
        <v>2023</v>
      </c>
      <c r="B477">
        <v>100</v>
      </c>
      <c r="C477" t="str">
        <f t="shared" si="47"/>
        <v>1 DESPACHO DEL ALCALDE</v>
      </c>
      <c r="D477" t="str">
        <f t="shared" si="44"/>
        <v>01</v>
      </c>
      <c r="E477" t="s">
        <v>23</v>
      </c>
      <c r="F477" t="s">
        <v>67</v>
      </c>
      <c r="G477" s="2">
        <f t="shared" si="48"/>
        <v>2021130010160</v>
      </c>
      <c r="H477" t="str">
        <f>"B124"</f>
        <v>B124</v>
      </c>
      <c r="I477" t="s">
        <v>105</v>
      </c>
      <c r="J477" t="s">
        <v>26</v>
      </c>
      <c r="K477" t="s">
        <v>27</v>
      </c>
      <c r="L477" t="str">
        <f>+VLOOKUP(G477,Hoja2!$A:$B,2,FALSE)</f>
        <v>APOYO A LA SEGURIDAD ALIMENTARIA Y NUTRICION PARA LA SUPERACION DE LA POBREZA EXTREMA Y DESIGUALDAD</v>
      </c>
      <c r="M477" t="str">
        <f t="shared" si="49"/>
        <v>2021130010160 APOYO A LA SEGURIDAD ALIMENTARIA Y NUTRICION PARA LA SUPERACION DE LA POBREZA EXTREMA Y DESIGUALDAD</v>
      </c>
      <c r="N477" t="str">
        <f>+VLOOKUP(G477,Hoja1!$D:$G,2,FALSE)</f>
        <v>08. PILAR CARTAGENA INCLUYENTE</v>
      </c>
      <c r="O477" t="str">
        <f>+VLOOKUP(G477,Hoja1!$D:$G,3,FALSE)</f>
        <v>8.1 LÍNEA ESTRATÉGICA: SUPERACIÓN DE LA POBREZA Y DESIGUALDAD.</v>
      </c>
      <c r="P477" t="str">
        <f>+VLOOKUP(G477,Hoja1!$D:$G,4,FALSE)</f>
        <v>8.1.8 PROGRAMA: SEGURIDAD ALIMENTARIA Y NUTRICIÓN PARA LA SUPERACIÓN DE LA POBREZA EXTREMA</v>
      </c>
      <c r="Q477" t="str">
        <f t="shared" si="45"/>
        <v>06</v>
      </c>
      <c r="R477" t="str">
        <f t="shared" si="46"/>
        <v>00</v>
      </c>
      <c r="S477" s="1">
        <v>0</v>
      </c>
      <c r="T477" s="1">
        <v>2623213815.2800002</v>
      </c>
      <c r="U477" s="1">
        <v>2623213815.2800002</v>
      </c>
      <c r="V477" s="1">
        <v>2623213814.3400002</v>
      </c>
      <c r="W477" s="1">
        <v>0.94</v>
      </c>
      <c r="X477" s="1">
        <v>2623213814.3400002</v>
      </c>
      <c r="Y477" s="1">
        <v>100</v>
      </c>
      <c r="Z477" s="1">
        <v>2623213814.3400002</v>
      </c>
      <c r="AA477" s="1">
        <v>100</v>
      </c>
      <c r="AB477" s="1">
        <v>0.94</v>
      </c>
      <c r="AC477" s="1">
        <v>2623213814.3400002</v>
      </c>
    </row>
    <row r="478" spans="1:29" hidden="1" x14ac:dyDescent="0.35">
      <c r="A478">
        <v>2023</v>
      </c>
      <c r="B478">
        <v>100</v>
      </c>
      <c r="C478" t="str">
        <f t="shared" si="47"/>
        <v>1 DESPACHO DEL ALCALDE</v>
      </c>
      <c r="D478" t="str">
        <f t="shared" si="44"/>
        <v>01</v>
      </c>
      <c r="E478" t="s">
        <v>23</v>
      </c>
      <c r="F478" t="s">
        <v>67</v>
      </c>
      <c r="G478" s="2">
        <f t="shared" si="48"/>
        <v>2021130010160</v>
      </c>
      <c r="H478" t="str">
        <f>"B126"</f>
        <v>B126</v>
      </c>
      <c r="I478" t="s">
        <v>106</v>
      </c>
      <c r="J478" t="s">
        <v>26</v>
      </c>
      <c r="K478" t="s">
        <v>27</v>
      </c>
      <c r="L478" t="str">
        <f>+VLOOKUP(G478,Hoja2!$A:$B,2,FALSE)</f>
        <v>APOYO A LA SEGURIDAD ALIMENTARIA Y NUTRICION PARA LA SUPERACION DE LA POBREZA EXTREMA Y DESIGUALDAD</v>
      </c>
      <c r="M478" t="str">
        <f t="shared" si="49"/>
        <v>2021130010160 APOYO A LA SEGURIDAD ALIMENTARIA Y NUTRICION PARA LA SUPERACION DE LA POBREZA EXTREMA Y DESIGUALDAD</v>
      </c>
      <c r="N478" t="str">
        <f>+VLOOKUP(G478,Hoja1!$D:$G,2,FALSE)</f>
        <v>08. PILAR CARTAGENA INCLUYENTE</v>
      </c>
      <c r="O478" t="str">
        <f>+VLOOKUP(G478,Hoja1!$D:$G,3,FALSE)</f>
        <v>8.1 LÍNEA ESTRATÉGICA: SUPERACIÓN DE LA POBREZA Y DESIGUALDAD.</v>
      </c>
      <c r="P478" t="str">
        <f>+VLOOKUP(G478,Hoja1!$D:$G,4,FALSE)</f>
        <v>8.1.8 PROGRAMA: SEGURIDAD ALIMENTARIA Y NUTRICIÓN PARA LA SUPERACIÓN DE LA POBREZA EXTREMA</v>
      </c>
      <c r="Q478" t="str">
        <f t="shared" si="45"/>
        <v>06</v>
      </c>
      <c r="R478" t="str">
        <f t="shared" si="46"/>
        <v>00</v>
      </c>
      <c r="S478" s="1">
        <v>0</v>
      </c>
      <c r="T478" s="1">
        <v>71947210</v>
      </c>
      <c r="U478" s="1">
        <v>71947210</v>
      </c>
      <c r="V478" s="1">
        <v>71947210</v>
      </c>
      <c r="W478" s="1">
        <v>0</v>
      </c>
      <c r="X478" s="1">
        <v>71947210</v>
      </c>
      <c r="Y478" s="1">
        <v>100</v>
      </c>
      <c r="Z478" s="1">
        <v>71947210</v>
      </c>
      <c r="AA478" s="1">
        <v>100</v>
      </c>
      <c r="AB478" s="1">
        <v>0</v>
      </c>
      <c r="AC478" s="1">
        <v>71947210</v>
      </c>
    </row>
    <row r="479" spans="1:29" hidden="1" x14ac:dyDescent="0.35">
      <c r="A479">
        <v>2023</v>
      </c>
      <c r="B479">
        <v>100</v>
      </c>
      <c r="C479" t="str">
        <f t="shared" si="47"/>
        <v>1 DESPACHO DEL ALCALDE</v>
      </c>
      <c r="D479" t="str">
        <f t="shared" si="44"/>
        <v>01</v>
      </c>
      <c r="E479" t="s">
        <v>23</v>
      </c>
      <c r="F479" t="s">
        <v>55</v>
      </c>
      <c r="G479" s="2">
        <f t="shared" si="48"/>
        <v>2021130010266</v>
      </c>
      <c r="H479" t="str">
        <f>"B138"</f>
        <v>B138</v>
      </c>
      <c r="I479" t="s">
        <v>107</v>
      </c>
      <c r="J479" t="s">
        <v>26</v>
      </c>
      <c r="K479" t="s">
        <v>27</v>
      </c>
      <c r="L479" t="str">
        <f>+VLOOKUP(G479,Hoja2!$A:$B,2,FALSE)</f>
        <v>GENERACION  DEL ESPACIO PUBLICO  CARTAGENA DE INDIAS</v>
      </c>
      <c r="M479" t="str">
        <f t="shared" si="49"/>
        <v>2021130010266 GENERACION  DEL ESPACIO PUBLICO  CARTAGENA DE INDIAS</v>
      </c>
      <c r="N479" t="str">
        <f>+VLOOKUP(G479,Hoja1!$D:$G,2,FALSE)</f>
        <v>07. PILAR CARTAGENA RESILIENTE</v>
      </c>
      <c r="O479" t="str">
        <f>+VLOOKUP(G479,Hoja1!$D:$G,3,FALSE)</f>
        <v>7.2 LÍNEA ESTRATÉGICA ESPACIO PÚBLICO, MOVILIDAD Y TRANSPORTE RESILIENTE</v>
      </c>
      <c r="P479" t="str">
        <f>+VLOOKUP(G479,Hoja1!$D:$G,4,FALSE)</f>
        <v xml:space="preserve">7.2.3 GENERACIÓN DEL ESPACIO PÚBLICO  </v>
      </c>
      <c r="Q479" t="str">
        <f t="shared" si="45"/>
        <v>06</v>
      </c>
      <c r="R479" t="str">
        <f t="shared" si="46"/>
        <v>00</v>
      </c>
      <c r="S479" s="1">
        <v>0</v>
      </c>
      <c r="T479" s="1">
        <v>51664265.439999998</v>
      </c>
      <c r="U479" s="1">
        <v>51664265.439999998</v>
      </c>
      <c r="V479" s="1">
        <v>0</v>
      </c>
      <c r="W479" s="1">
        <v>51664265.439999998</v>
      </c>
      <c r="X479" s="1">
        <v>0</v>
      </c>
      <c r="Y479" s="1">
        <v>0</v>
      </c>
      <c r="Z479" s="1">
        <v>0</v>
      </c>
      <c r="AA479" s="1">
        <v>0</v>
      </c>
      <c r="AB479" s="1">
        <v>51664265.439999998</v>
      </c>
      <c r="AC479" s="1">
        <v>0</v>
      </c>
    </row>
    <row r="480" spans="1:29" hidden="1" x14ac:dyDescent="0.35">
      <c r="A480">
        <v>2023</v>
      </c>
      <c r="B480">
        <v>100</v>
      </c>
      <c r="C480" t="str">
        <f t="shared" si="47"/>
        <v>1 DESPACHO DEL ALCALDE</v>
      </c>
      <c r="D480" t="str">
        <f t="shared" si="44"/>
        <v>01</v>
      </c>
      <c r="E480" t="s">
        <v>23</v>
      </c>
      <c r="F480" t="s">
        <v>67</v>
      </c>
      <c r="G480" s="2">
        <f t="shared" si="48"/>
        <v>2021130010160</v>
      </c>
      <c r="H480" t="str">
        <f>"B138"</f>
        <v>B138</v>
      </c>
      <c r="I480" t="s">
        <v>107</v>
      </c>
      <c r="J480" t="s">
        <v>26</v>
      </c>
      <c r="K480" t="s">
        <v>27</v>
      </c>
      <c r="L480" t="str">
        <f>+VLOOKUP(G480,Hoja2!$A:$B,2,FALSE)</f>
        <v>APOYO A LA SEGURIDAD ALIMENTARIA Y NUTRICION PARA LA SUPERACION DE LA POBREZA EXTREMA Y DESIGUALDAD</v>
      </c>
      <c r="M480" t="str">
        <f t="shared" si="49"/>
        <v>2021130010160 APOYO A LA SEGURIDAD ALIMENTARIA Y NUTRICION PARA LA SUPERACION DE LA POBREZA EXTREMA Y DESIGUALDAD</v>
      </c>
      <c r="N480" t="str">
        <f>+VLOOKUP(G480,Hoja1!$D:$G,2,FALSE)</f>
        <v>08. PILAR CARTAGENA INCLUYENTE</v>
      </c>
      <c r="O480" t="str">
        <f>+VLOOKUP(G480,Hoja1!$D:$G,3,FALSE)</f>
        <v>8.1 LÍNEA ESTRATÉGICA: SUPERACIÓN DE LA POBREZA Y DESIGUALDAD.</v>
      </c>
      <c r="P480" t="str">
        <f>+VLOOKUP(G480,Hoja1!$D:$G,4,FALSE)</f>
        <v>8.1.8 PROGRAMA: SEGURIDAD ALIMENTARIA Y NUTRICIÓN PARA LA SUPERACIÓN DE LA POBREZA EXTREMA</v>
      </c>
      <c r="Q480" t="str">
        <f t="shared" si="45"/>
        <v>06</v>
      </c>
      <c r="R480" t="str">
        <f t="shared" si="46"/>
        <v>00</v>
      </c>
      <c r="S480" s="1">
        <v>0</v>
      </c>
      <c r="T480" s="1">
        <v>7545396739.3500004</v>
      </c>
      <c r="U480" s="1">
        <v>7545396739.3500004</v>
      </c>
      <c r="V480" s="1">
        <v>7545396739</v>
      </c>
      <c r="W480" s="1">
        <v>0.35</v>
      </c>
      <c r="X480" s="1">
        <v>7305396641.6700001</v>
      </c>
      <c r="Y480" s="1">
        <v>96.82</v>
      </c>
      <c r="Z480" s="1">
        <v>7305396641.1099997</v>
      </c>
      <c r="AA480" s="1">
        <v>96.82</v>
      </c>
      <c r="AB480" s="1">
        <v>240000097.68000001</v>
      </c>
      <c r="AC480" s="1">
        <v>7305396641.1099997</v>
      </c>
    </row>
    <row r="481" spans="1:29" hidden="1" x14ac:dyDescent="0.35">
      <c r="A481">
        <v>2023</v>
      </c>
      <c r="B481">
        <v>100</v>
      </c>
      <c r="C481" t="str">
        <f t="shared" si="47"/>
        <v>1 DESPACHO DEL ALCALDE</v>
      </c>
      <c r="D481" t="str">
        <f t="shared" si="44"/>
        <v>01</v>
      </c>
      <c r="E481" t="s">
        <v>23</v>
      </c>
      <c r="F481" t="s">
        <v>39</v>
      </c>
      <c r="G481" s="2">
        <f t="shared" si="48"/>
        <v>2020130010033</v>
      </c>
      <c r="H481" t="str">
        <f>"B193"</f>
        <v>B193</v>
      </c>
      <c r="I481" t="s">
        <v>108</v>
      </c>
      <c r="J481" t="s">
        <v>26</v>
      </c>
      <c r="K481" t="s">
        <v>27</v>
      </c>
      <c r="L481" t="str">
        <f>+VLOOKUP(G481,Hoja2!$A:$B,2,FALSE)</f>
        <v>CONTROL DE LOS RIESGOS EN NUESTRO TERRITORIO  CARTAGENA DE INDIAS</v>
      </c>
      <c r="M481" t="str">
        <f t="shared" si="49"/>
        <v>2020130010033 CONTROL DE LOS RIESGOS EN NUESTRO TERRITORIO  CARTAGENA DE INDIAS</v>
      </c>
      <c r="N481" t="str">
        <f>+VLOOKUP(G481,Hoja1!$D:$G,2,FALSE)</f>
        <v>07. PILAR CARTAGENA RESILIENTE</v>
      </c>
      <c r="O481" t="str">
        <f>+VLOOKUP(G481,Hoja1!$D:$G,3,FALSE)</f>
        <v>7.4 LÍNEA ESTRATÉGICA GESTIÓN DEL RIESGO</v>
      </c>
      <c r="P481" t="str">
        <f>+VLOOKUP(G481,Hoja1!$D:$G,4,FALSE)</f>
        <v>7.4.3 MANEJO DE DESASTRE</v>
      </c>
      <c r="Q481" t="str">
        <f t="shared" si="45"/>
        <v>06</v>
      </c>
      <c r="R481" t="str">
        <f t="shared" si="46"/>
        <v>00</v>
      </c>
      <c r="S481" s="1">
        <v>0</v>
      </c>
      <c r="T481" s="1">
        <v>502483.51</v>
      </c>
      <c r="U481" s="1">
        <v>502483.51</v>
      </c>
      <c r="V481" s="1">
        <v>0</v>
      </c>
      <c r="W481" s="1">
        <v>502483.51</v>
      </c>
      <c r="X481" s="1">
        <v>0</v>
      </c>
      <c r="Y481" s="1">
        <v>0</v>
      </c>
      <c r="Z481" s="1">
        <v>0</v>
      </c>
      <c r="AA481" s="1">
        <v>0</v>
      </c>
      <c r="AB481" s="1">
        <v>502483.51</v>
      </c>
      <c r="AC481" s="1">
        <v>0</v>
      </c>
    </row>
    <row r="482" spans="1:29" hidden="1" x14ac:dyDescent="0.35">
      <c r="A482">
        <v>2023</v>
      </c>
      <c r="B482">
        <v>100</v>
      </c>
      <c r="C482" t="str">
        <f t="shared" si="47"/>
        <v>1 DESPACHO DEL ALCALDE</v>
      </c>
      <c r="D482" t="str">
        <f t="shared" si="44"/>
        <v>01</v>
      </c>
      <c r="E482" t="s">
        <v>23</v>
      </c>
      <c r="F482" t="s">
        <v>65</v>
      </c>
      <c r="G482" s="2">
        <f t="shared" si="48"/>
        <v>2021130010159</v>
      </c>
      <c r="H482" t="str">
        <f>"R053"</f>
        <v>R053</v>
      </c>
      <c r="I482" t="s">
        <v>109</v>
      </c>
      <c r="J482" t="s">
        <v>26</v>
      </c>
      <c r="K482" t="s">
        <v>27</v>
      </c>
      <c r="L482" t="str">
        <f>+VLOOKUP(G482,Hoja2!$A:$B,2,FALSE)</f>
        <v xml:space="preserve">APOYO FORTALECIMIENTO PARA LA SUPERACION DE LA POBREZA EXTREMA Y DEISIGUALDAD </v>
      </c>
      <c r="M482" t="str">
        <f t="shared" si="49"/>
        <v xml:space="preserve">2021130010159 APOYO FORTALECIMIENTO PARA LA SUPERACION DE LA POBREZA EXTREMA Y DEISIGUALDAD </v>
      </c>
      <c r="N482" t="str">
        <f>+VLOOKUP(G482,Hoja1!$D:$G,2,FALSE)</f>
        <v>08. PILAR CARTAGENA INCLUYENTE</v>
      </c>
      <c r="O482" t="str">
        <f>+VLOOKUP(G482,Hoja1!$D:$G,3,FALSE)</f>
        <v>8.1 LÍNEA ESTRATÉGICA: SUPERACIÓN DE LA POBREZA Y DESIGUALDAD.</v>
      </c>
      <c r="P482" t="str">
        <f>+VLOOKUP(G482,Hoja1!$D:$G,4,FALSE)</f>
        <v xml:space="preserve">8.1.10 PROGRAMA: FORTALECIMIENTO INSTITUCIONAL PARA LA SUPERACION DE LA POBREZA EXTREMA Y DESIGUALDAD </v>
      </c>
      <c r="Q482" t="str">
        <f t="shared" si="45"/>
        <v>06</v>
      </c>
      <c r="R482" t="str">
        <f t="shared" si="46"/>
        <v>00</v>
      </c>
      <c r="S482" s="1">
        <v>0</v>
      </c>
      <c r="T482" s="1">
        <v>27610269.329999998</v>
      </c>
      <c r="U482" s="1">
        <v>27610269.329999998</v>
      </c>
      <c r="V482" s="1">
        <v>0</v>
      </c>
      <c r="W482" s="1">
        <v>27610269.329999998</v>
      </c>
      <c r="X482" s="1">
        <v>0</v>
      </c>
      <c r="Y482" s="1">
        <v>0</v>
      </c>
      <c r="Z482" s="1">
        <v>0</v>
      </c>
      <c r="AA482" s="1">
        <v>0</v>
      </c>
      <c r="AB482" s="1">
        <v>27610269.329999998</v>
      </c>
      <c r="AC482" s="1">
        <v>0</v>
      </c>
    </row>
    <row r="483" spans="1:29" hidden="1" x14ac:dyDescent="0.35">
      <c r="A483">
        <v>2023</v>
      </c>
      <c r="B483">
        <v>100</v>
      </c>
      <c r="C483" t="str">
        <f t="shared" si="47"/>
        <v>1 DESPACHO DEL ALCALDE</v>
      </c>
      <c r="D483" t="str">
        <f t="shared" si="44"/>
        <v>01</v>
      </c>
      <c r="E483" t="s">
        <v>23</v>
      </c>
      <c r="F483" t="s">
        <v>67</v>
      </c>
      <c r="G483" s="2">
        <f t="shared" si="48"/>
        <v>2021130010160</v>
      </c>
      <c r="H483" t="str">
        <f>"R053"</f>
        <v>R053</v>
      </c>
      <c r="I483" t="s">
        <v>109</v>
      </c>
      <c r="J483" t="s">
        <v>26</v>
      </c>
      <c r="K483" t="s">
        <v>27</v>
      </c>
      <c r="L483" t="str">
        <f>+VLOOKUP(G483,Hoja2!$A:$B,2,FALSE)</f>
        <v>APOYO A LA SEGURIDAD ALIMENTARIA Y NUTRICION PARA LA SUPERACION DE LA POBREZA EXTREMA Y DESIGUALDAD</v>
      </c>
      <c r="M483" t="str">
        <f t="shared" si="49"/>
        <v>2021130010160 APOYO A LA SEGURIDAD ALIMENTARIA Y NUTRICION PARA LA SUPERACION DE LA POBREZA EXTREMA Y DESIGUALDAD</v>
      </c>
      <c r="N483" t="str">
        <f>+VLOOKUP(G483,Hoja1!$D:$G,2,FALSE)</f>
        <v>08. PILAR CARTAGENA INCLUYENTE</v>
      </c>
      <c r="O483" t="str">
        <f>+VLOOKUP(G483,Hoja1!$D:$G,3,FALSE)</f>
        <v>8.1 LÍNEA ESTRATÉGICA: SUPERACIÓN DE LA POBREZA Y DESIGUALDAD.</v>
      </c>
      <c r="P483" t="str">
        <f>+VLOOKUP(G483,Hoja1!$D:$G,4,FALSE)</f>
        <v>8.1.8 PROGRAMA: SEGURIDAD ALIMENTARIA Y NUTRICIÓN PARA LA SUPERACIÓN DE LA POBREZA EXTREMA</v>
      </c>
      <c r="Q483" t="str">
        <f t="shared" si="45"/>
        <v>06</v>
      </c>
      <c r="R483" t="str">
        <f t="shared" si="46"/>
        <v>00</v>
      </c>
      <c r="S483" s="1">
        <v>0</v>
      </c>
      <c r="T483" s="1">
        <v>31271212.82</v>
      </c>
      <c r="U483" s="1">
        <v>31271212.82</v>
      </c>
      <c r="V483" s="1">
        <v>15360184</v>
      </c>
      <c r="W483" s="1">
        <v>15911028.82</v>
      </c>
      <c r="X483" s="1">
        <v>15360184</v>
      </c>
      <c r="Y483" s="1">
        <v>49.12</v>
      </c>
      <c r="Z483" s="1">
        <v>15360184</v>
      </c>
      <c r="AA483" s="1">
        <v>49.12</v>
      </c>
      <c r="AB483" s="1">
        <v>15911028.82</v>
      </c>
      <c r="AC483" s="1">
        <v>15360184</v>
      </c>
    </row>
    <row r="484" spans="1:29" hidden="1" x14ac:dyDescent="0.35">
      <c r="A484">
        <v>2023</v>
      </c>
      <c r="B484">
        <v>100</v>
      </c>
      <c r="C484" t="str">
        <f t="shared" si="47"/>
        <v>1 DESPACHO DEL ALCALDE</v>
      </c>
      <c r="D484" t="str">
        <f t="shared" si="44"/>
        <v>01</v>
      </c>
      <c r="E484" t="s">
        <v>23</v>
      </c>
      <c r="F484" t="s">
        <v>68</v>
      </c>
      <c r="G484" s="2">
        <f t="shared" si="48"/>
        <v>2021130010161</v>
      </c>
      <c r="H484" t="str">
        <f>"R053"</f>
        <v>R053</v>
      </c>
      <c r="I484" t="s">
        <v>109</v>
      </c>
      <c r="J484" t="s">
        <v>26</v>
      </c>
      <c r="K484" t="s">
        <v>27</v>
      </c>
      <c r="L484" t="str">
        <f>+VLOOKUP(G484,Hoja2!$A:$B,2,FALSE)</f>
        <v>APOYO INGRESO Y TRABAJO PARA LA SUPERACION DE LA POBREZA EXTREMA Y DESIGUALDAD</v>
      </c>
      <c r="M484" t="str">
        <f t="shared" si="49"/>
        <v>2021130010161 APOYO INGRESO Y TRABAJO PARA LA SUPERACION DE LA POBREZA EXTREMA Y DESIGUALDAD</v>
      </c>
      <c r="N484" t="str">
        <f>+VLOOKUP(G484,Hoja1!$D:$G,2,FALSE)</f>
        <v>08. PILAR CARTAGENA INCLUYENTE</v>
      </c>
      <c r="O484" t="str">
        <f>+VLOOKUP(G484,Hoja1!$D:$G,3,FALSE)</f>
        <v>8.1 LÍNEA ESTRATÉGICA: SUPERACIÓN DE LA POBREZA Y DESIGUALDAD.</v>
      </c>
      <c r="P484" t="str">
        <f>+VLOOKUP(G484,Hoja1!$D:$G,4,FALSE)</f>
        <v>8.1.5 INGRESO Y TRABAJO PARA LA SUPERACIÓN DE LA POBREZA EXTREMA Y DESIGUALDAD</v>
      </c>
      <c r="Q484" t="str">
        <f t="shared" si="45"/>
        <v>06</v>
      </c>
      <c r="R484" t="str">
        <f t="shared" si="46"/>
        <v>00</v>
      </c>
      <c r="S484" s="1">
        <v>0</v>
      </c>
      <c r="T484" s="1">
        <v>3378431830.5</v>
      </c>
      <c r="U484" s="1">
        <v>3378431830.5</v>
      </c>
      <c r="V484" s="1">
        <v>3378431830</v>
      </c>
      <c r="W484" s="1">
        <v>0.5</v>
      </c>
      <c r="X484" s="1">
        <v>3377350834</v>
      </c>
      <c r="Y484" s="1">
        <v>99.97</v>
      </c>
      <c r="Z484" s="1">
        <v>3377350834</v>
      </c>
      <c r="AA484" s="1">
        <v>99.97</v>
      </c>
      <c r="AB484" s="1">
        <v>1080996.5</v>
      </c>
      <c r="AC484" s="1">
        <v>3210562417.3000002</v>
      </c>
    </row>
    <row r="485" spans="1:29" hidden="1" x14ac:dyDescent="0.35">
      <c r="A485">
        <v>2023</v>
      </c>
      <c r="B485">
        <v>100</v>
      </c>
      <c r="C485" t="str">
        <f t="shared" si="47"/>
        <v>1 DESPACHO DEL ALCALDE</v>
      </c>
      <c r="D485" t="str">
        <f t="shared" si="44"/>
        <v>01</v>
      </c>
      <c r="E485" t="s">
        <v>23</v>
      </c>
      <c r="F485" t="s">
        <v>70</v>
      </c>
      <c r="G485" s="2">
        <f t="shared" si="48"/>
        <v>2021130010162</v>
      </c>
      <c r="H485" t="str">
        <f>"R053"</f>
        <v>R053</v>
      </c>
      <c r="I485" t="s">
        <v>109</v>
      </c>
      <c r="J485" t="s">
        <v>26</v>
      </c>
      <c r="K485" t="s">
        <v>27</v>
      </c>
      <c r="L485" t="str">
        <f>+VLOOKUP(G485,Hoja2!$A:$B,2,FALSE)</f>
        <v>APOYO HABITABILIDAD PARA LA SUPERACION DE LA POBREZA Y DESIGUALDAD</v>
      </c>
      <c r="M485" t="str">
        <f t="shared" si="49"/>
        <v>2021130010162 APOYO HABITABILIDAD PARA LA SUPERACION DE LA POBREZA Y DESIGUALDAD</v>
      </c>
      <c r="N485" t="str">
        <f>+VLOOKUP(G485,Hoja1!$D:$G,2,FALSE)</f>
        <v>08. PILAR CARTAGENA INCLUYENTE</v>
      </c>
      <c r="O485" t="str">
        <f>+VLOOKUP(G485,Hoja1!$D:$G,3,FALSE)</f>
        <v>8.1 LÍNEA ESTRATÉGICA: SUPERACIÓN DE LA POBREZA Y DESIGUALDAD.</v>
      </c>
      <c r="P485" t="str">
        <f>+VLOOKUP(G485,Hoja1!$D:$G,4,FALSE)</f>
        <v>8.1.4 PROGRAMA: HABITABILIDAD PARA LA SUPERACIÓN DE LA POBREZA EXTREMA Y LA DESIGUALDAD</v>
      </c>
      <c r="Q485" t="str">
        <f t="shared" si="45"/>
        <v>06</v>
      </c>
      <c r="R485" t="str">
        <f t="shared" si="46"/>
        <v>00</v>
      </c>
      <c r="S485" s="1">
        <v>0</v>
      </c>
      <c r="T485" s="1">
        <v>136928227.44999999</v>
      </c>
      <c r="U485" s="1">
        <v>136928227.44999999</v>
      </c>
      <c r="V485" s="1">
        <v>92565042</v>
      </c>
      <c r="W485" s="1">
        <v>44363185.450000003</v>
      </c>
      <c r="X485" s="1">
        <v>85878468</v>
      </c>
      <c r="Y485" s="1">
        <v>62.72</v>
      </c>
      <c r="Z485" s="1">
        <v>13771827.359999999</v>
      </c>
      <c r="AA485" s="1">
        <v>10.06</v>
      </c>
      <c r="AB485" s="1">
        <v>51049759.450000003</v>
      </c>
      <c r="AC485" s="1">
        <v>13771827.359999999</v>
      </c>
    </row>
    <row r="486" spans="1:29" hidden="1" x14ac:dyDescent="0.35">
      <c r="A486">
        <v>2023</v>
      </c>
      <c r="B486">
        <v>100</v>
      </c>
      <c r="C486" t="str">
        <f t="shared" si="47"/>
        <v>1 DESPACHO DEL ALCALDE</v>
      </c>
      <c r="D486" t="str">
        <f t="shared" si="44"/>
        <v>01</v>
      </c>
      <c r="E486" t="s">
        <v>23</v>
      </c>
      <c r="F486" t="s">
        <v>36</v>
      </c>
      <c r="G486" s="2">
        <f t="shared" si="48"/>
        <v>2021130010259</v>
      </c>
      <c r="H486" t="str">
        <f>"R053"</f>
        <v>R053</v>
      </c>
      <c r="I486" t="s">
        <v>109</v>
      </c>
      <c r="J486" t="s">
        <v>26</v>
      </c>
      <c r="K486" t="s">
        <v>27</v>
      </c>
      <c r="L486" t="str">
        <f>+VLOOKUP(G486,Hoja2!$A:$B,2,FALSE)</f>
        <v>APOYO  IMPLEMENTACION DEL PROGRAMA DE FAMILIAS EN ACCION EN CARTAGENA DE INDIAS -GT+  CARTAGENA DE INDIAS</v>
      </c>
      <c r="M486" t="str">
        <f t="shared" si="49"/>
        <v>2021130010259 APOYO  IMPLEMENTACION DEL PROGRAMA DE FAMILIAS EN ACCION EN CARTAGENA DE INDIAS -GT+  CARTAGENA DE INDIAS</v>
      </c>
      <c r="N486" t="str">
        <f>+VLOOKUP(G486,Hoja1!$D:$G,2,FALSE)</f>
        <v>08. PILAR CARTAGENA INCLUYENTE</v>
      </c>
      <c r="O486" t="str">
        <f>+VLOOKUP(G486,Hoja1!$D:$G,3,FALSE)</f>
        <v>8.1 LÍNEA ESTRATÉGICA: SUPERACIÓN DE LA POBREZA Y DESIGUALDAD.</v>
      </c>
      <c r="P486" t="str">
        <f>+VLOOKUP(G486,Hoja1!$D:$G,4,FALSE)</f>
        <v xml:space="preserve">8.1.10 PROGRAMA: FORTALECIMIENTO INSTITUCIONAL PARA LA SUPERACION DE LA POBREZA EXTREMA Y DESIGUALDAD </v>
      </c>
      <c r="Q486" t="str">
        <f t="shared" si="45"/>
        <v>06</v>
      </c>
      <c r="R486" t="str">
        <f t="shared" si="46"/>
        <v>00</v>
      </c>
      <c r="S486" s="1">
        <v>0</v>
      </c>
      <c r="T486" s="1">
        <v>44317884.759999998</v>
      </c>
      <c r="U486" s="1">
        <v>44317884.759999998</v>
      </c>
      <c r="V486" s="1">
        <v>44317884.759999998</v>
      </c>
      <c r="W486" s="1">
        <v>0</v>
      </c>
      <c r="X486" s="1">
        <v>40150000</v>
      </c>
      <c r="Y486" s="1">
        <v>90.6</v>
      </c>
      <c r="Z486" s="1">
        <v>40150000</v>
      </c>
      <c r="AA486" s="1">
        <v>90.6</v>
      </c>
      <c r="AB486" s="1">
        <v>4167884.76</v>
      </c>
      <c r="AC486" s="1">
        <v>40150000</v>
      </c>
    </row>
    <row r="487" spans="1:29" hidden="1" x14ac:dyDescent="0.35">
      <c r="A487">
        <v>2023</v>
      </c>
      <c r="B487">
        <v>100</v>
      </c>
      <c r="C487" t="str">
        <f t="shared" si="47"/>
        <v>2 SECRETARIA DEL INTERIOR Y CONVIVENCIA CIUDADANAL</v>
      </c>
      <c r="D487" t="str">
        <f t="shared" ref="D487:D506" si="50">"02"</f>
        <v>02</v>
      </c>
      <c r="E487" t="s">
        <v>110</v>
      </c>
      <c r="F487" t="s">
        <v>113</v>
      </c>
      <c r="G487" s="2">
        <f t="shared" si="48"/>
        <v>2021130010142</v>
      </c>
      <c r="H487" t="str">
        <f>"042"</f>
        <v>042</v>
      </c>
      <c r="I487" t="s">
        <v>114</v>
      </c>
      <c r="J487" t="s">
        <v>26</v>
      </c>
      <c r="K487" t="s">
        <v>27</v>
      </c>
      <c r="L487" t="str">
        <f>+VLOOKUP(G487,Hoja2!$A:$B,2,FALSE)</f>
        <v>FORTALECIMIENTO DEL CUERPO DE BOMBEROS DEL DISTRITO DE   CARTAGENA DE INDIAS</v>
      </c>
      <c r="M487" t="str">
        <f t="shared" si="49"/>
        <v>2021130010142 FORTALECIMIENTO DEL CUERPO DE BOMBEROS DEL DISTRITO DE   CARTAGENA DE INDIAS</v>
      </c>
      <c r="N487" t="str">
        <f>+VLOOKUP(G487,Hoja1!$D:$G,2,FALSE)</f>
        <v>07. PILAR CARTAGENA RESILIENTE</v>
      </c>
      <c r="O487" t="str">
        <f>+VLOOKUP(G487,Hoja1!$D:$G,3,FALSE)</f>
        <v>7.4 LÍNEA ESTRATÉGICA GESTIÓN DEL RIESGO</v>
      </c>
      <c r="P487" t="str">
        <f>+VLOOKUP(G487,Hoja1!$D:$G,4,FALSE)</f>
        <v>7.4.4 FORTALECIMIENTO CUERPO DE BOMBEROS</v>
      </c>
      <c r="Q487" t="str">
        <f t="shared" si="45"/>
        <v>06</v>
      </c>
      <c r="R487" t="str">
        <f t="shared" si="46"/>
        <v>00</v>
      </c>
      <c r="S487" s="1">
        <v>0</v>
      </c>
      <c r="T487" s="1">
        <v>16783968656</v>
      </c>
      <c r="U487" s="1">
        <v>16783968656</v>
      </c>
      <c r="V487" s="1">
        <v>0</v>
      </c>
      <c r="W487" s="1">
        <v>16783968656</v>
      </c>
      <c r="X487" s="1">
        <v>0</v>
      </c>
      <c r="Y487" s="1">
        <v>0</v>
      </c>
      <c r="Z487" s="1">
        <v>0</v>
      </c>
      <c r="AA487" s="1">
        <v>0</v>
      </c>
      <c r="AB487" s="1">
        <v>16783968656</v>
      </c>
      <c r="AC487" s="1">
        <v>0</v>
      </c>
    </row>
    <row r="488" spans="1:29" hidden="1" x14ac:dyDescent="0.35">
      <c r="A488">
        <v>2023</v>
      </c>
      <c r="B488">
        <v>100</v>
      </c>
      <c r="C488" t="str">
        <f t="shared" si="47"/>
        <v>2 SECRETARIA DEL INTERIOR Y CONVIVENCIA CIUDADANAL</v>
      </c>
      <c r="D488" t="str">
        <f t="shared" si="50"/>
        <v>02</v>
      </c>
      <c r="E488" t="s">
        <v>110</v>
      </c>
      <c r="F488" t="s">
        <v>135</v>
      </c>
      <c r="G488" s="2">
        <f t="shared" si="48"/>
        <v>2020130010254</v>
      </c>
      <c r="H488" t="str">
        <f>"R040"</f>
        <v>R040</v>
      </c>
      <c r="I488" t="s">
        <v>155</v>
      </c>
      <c r="J488" t="s">
        <v>26</v>
      </c>
      <c r="K488" t="s">
        <v>27</v>
      </c>
      <c r="L488" t="str">
        <f>+VLOOKUP(G488,Hoja2!$A:$B,2,FALSE)</f>
        <v>FORTALECIMIENTO EN PARQUE AUTOMOTOR Y TECNOLOGIA PARA LA POLICIA METROPOLITANA DE   CARTAGENA DE INDIAS</v>
      </c>
      <c r="M488" t="str">
        <f t="shared" si="49"/>
        <v>2020130010254 FORTALECIMIENTO EN PARQUE AUTOMOTOR Y TECNOLOGIA PARA LA POLICIA METROPOLITANA DE   CARTAGENA DE INDIAS</v>
      </c>
      <c r="N488" t="str">
        <f>+VLOOKUP(G488,Hoja1!$D:$G,2,FALSE)</f>
        <v>10. PILAR: CARTAGENA TRANSPARENTE</v>
      </c>
      <c r="O488" t="str">
        <f>+VLOOKUP(G488,Hoja1!$D:$G,3,FALSE)</f>
        <v>10.3 LÍNEA ESTRATÉGICA: CONVIVENCIA Y SEGURIDAD PARA LA GOBERNABILIDAD</v>
      </c>
      <c r="P488" t="str">
        <f>+VLOOKUP(G488,Hoja1!$D:$G,4,FALSE)</f>
        <v>10.3.1 PLAN INTEGRAL DE SEGURIDAD Y CONVIVENCIA CIUDADANA</v>
      </c>
      <c r="Q488" t="str">
        <f t="shared" si="45"/>
        <v>06</v>
      </c>
      <c r="R488" t="str">
        <f t="shared" si="46"/>
        <v>00</v>
      </c>
      <c r="S488" s="1">
        <v>0</v>
      </c>
      <c r="T488" s="1">
        <v>400000000</v>
      </c>
      <c r="U488" s="1">
        <v>400000000</v>
      </c>
      <c r="V488" s="1">
        <v>400000000</v>
      </c>
      <c r="W488" s="1">
        <v>0</v>
      </c>
      <c r="X488" s="1">
        <v>361756370</v>
      </c>
      <c r="Y488" s="1">
        <v>90.44</v>
      </c>
      <c r="Z488" s="1">
        <v>0</v>
      </c>
      <c r="AA488" s="1">
        <v>0</v>
      </c>
      <c r="AB488" s="1">
        <v>38243630</v>
      </c>
      <c r="AC488" s="1">
        <v>0</v>
      </c>
    </row>
    <row r="489" spans="1:29" hidden="1" x14ac:dyDescent="0.35">
      <c r="A489">
        <v>2023</v>
      </c>
      <c r="B489">
        <v>100</v>
      </c>
      <c r="C489" t="str">
        <f t="shared" si="47"/>
        <v>2 SECRETARIA DEL INTERIOR Y CONVIVENCIA CIUDADANAL</v>
      </c>
      <c r="D489" t="str">
        <f t="shared" si="50"/>
        <v>02</v>
      </c>
      <c r="E489" t="s">
        <v>110</v>
      </c>
      <c r="F489" t="s">
        <v>138</v>
      </c>
      <c r="G489" s="2">
        <f t="shared" si="48"/>
        <v>2020130010272</v>
      </c>
      <c r="H489" t="str">
        <f>"R040"</f>
        <v>R040</v>
      </c>
      <c r="I489" t="s">
        <v>155</v>
      </c>
      <c r="J489" t="s">
        <v>26</v>
      </c>
      <c r="K489" t="s">
        <v>27</v>
      </c>
      <c r="L489" t="str">
        <f>+VLOOKUP(G489,Hoja2!$A:$B,2,FALSE)</f>
        <v>FORTALECIMIENTO DE LAS CAPACIDADES OPERATIVAS DE LA ARMADA NACIONAL PARA LA OPORTUNA ASISTENCIA MILITAR E INCREMENTO DE LA PROTECCION Y SEGURIDAD CIUDADANA EN EL DISTRITO DE   CARTAGENA DE INDIAS</v>
      </c>
      <c r="M489" t="str">
        <f t="shared" si="49"/>
        <v>2020130010272 FORTALECIMIENTO DE LAS CAPACIDADES OPERATIVAS DE LA ARMADA NACIONAL PARA LA OPORTUNA ASISTENCIA MILITAR E INCREMENTO DE LA PROTECCION Y SEGURIDAD CIUDADANA EN EL DISTRITO DE   CARTAGENA DE INDIAS</v>
      </c>
      <c r="N489" t="str">
        <f>+VLOOKUP(G489,Hoja1!$D:$G,2,FALSE)</f>
        <v>10. PILAR: CARTAGENA TRANSPARENTE</v>
      </c>
      <c r="O489" t="str">
        <f>+VLOOKUP(G489,Hoja1!$D:$G,3,FALSE)</f>
        <v>10.3 LÍNEA ESTRATÉGICA: CONVIVENCIA Y SEGURIDAD PARA LA GOBERNABILIDAD</v>
      </c>
      <c r="P489" t="str">
        <f>+VLOOKUP(G489,Hoja1!$D:$G,4,FALSE)</f>
        <v>10.3.1 PLAN INTEGRAL DE SEGURIDAD Y CONVIVENCIA CIUDADANA</v>
      </c>
      <c r="Q489" t="str">
        <f t="shared" si="45"/>
        <v>06</v>
      </c>
      <c r="R489" t="str">
        <f t="shared" si="46"/>
        <v>00</v>
      </c>
      <c r="S489" s="1">
        <v>0</v>
      </c>
      <c r="T489" s="1">
        <v>1573159626.0799999</v>
      </c>
      <c r="U489" s="1">
        <v>1573159626.0799999</v>
      </c>
      <c r="V489" s="1">
        <v>1349100767.5</v>
      </c>
      <c r="W489" s="1">
        <v>224058858.58000001</v>
      </c>
      <c r="X489" s="1">
        <v>1325358400</v>
      </c>
      <c r="Y489" s="1">
        <v>84.25</v>
      </c>
      <c r="Z489" s="1">
        <v>0</v>
      </c>
      <c r="AA489" s="1">
        <v>0</v>
      </c>
      <c r="AB489" s="1">
        <v>247801226.08000001</v>
      </c>
      <c r="AC489" s="1">
        <v>0</v>
      </c>
    </row>
    <row r="490" spans="1:29" hidden="1" x14ac:dyDescent="0.35">
      <c r="A490">
        <v>2023</v>
      </c>
      <c r="B490">
        <v>100</v>
      </c>
      <c r="C490" t="str">
        <f t="shared" si="47"/>
        <v>2 SECRETARIA DEL INTERIOR Y CONVIVENCIA CIUDADANAL</v>
      </c>
      <c r="D490" t="str">
        <f t="shared" si="50"/>
        <v>02</v>
      </c>
      <c r="E490" t="s">
        <v>110</v>
      </c>
      <c r="F490" t="s">
        <v>142</v>
      </c>
      <c r="G490" s="2">
        <f t="shared" si="48"/>
        <v>2021130010283</v>
      </c>
      <c r="H490" t="str">
        <f>"R040"</f>
        <v>R040</v>
      </c>
      <c r="I490" t="s">
        <v>155</v>
      </c>
      <c r="J490" t="s">
        <v>26</v>
      </c>
      <c r="K490" t="s">
        <v>27</v>
      </c>
      <c r="L490" t="str">
        <f>+VLOOKUP(G490,Hoja2!$A:$B,2,FALSE)</f>
        <v>FORTALECIMIENTO DE LAS CAPACIDADES TECNOLOGICAS Y OPERATIVAS DE LA UNIDAD ADMINISTRATIVA ESPECIAL MIGRACION COLOMBIA EN EL DISTRITO DE   CARTAGENA DE INDIAS</v>
      </c>
      <c r="M490" t="str">
        <f t="shared" si="49"/>
        <v>2021130010283 FORTALECIMIENTO DE LAS CAPACIDADES TECNOLOGICAS Y OPERATIVAS DE LA UNIDAD ADMINISTRATIVA ESPECIAL MIGRACION COLOMBIA EN EL DISTRITO DE   CARTAGENA DE INDIAS</v>
      </c>
      <c r="N490" t="str">
        <f>+VLOOKUP(G490,Hoja1!$D:$G,2,FALSE)</f>
        <v>10. PILAR: CARTAGENA TRANSPARENTE</v>
      </c>
      <c r="O490" t="str">
        <f>+VLOOKUP(G490,Hoja1!$D:$G,3,FALSE)</f>
        <v>10.3 LÍNEA ESTRATÉGICA: CONVIVENCIA Y SEGURIDAD PARA LA GOBERNABILIDAD</v>
      </c>
      <c r="P490" t="str">
        <f>+VLOOKUP(G490,Hoja1!$D:$G,4,FALSE)</f>
        <v>10.3.1 PLAN INTEGRAL DE SEGURIDAD Y CONVIVENCIA CIUDADANA</v>
      </c>
      <c r="Q490" t="str">
        <f t="shared" si="45"/>
        <v>06</v>
      </c>
      <c r="R490" t="str">
        <f t="shared" si="46"/>
        <v>00</v>
      </c>
      <c r="S490" s="1">
        <v>0</v>
      </c>
      <c r="T490" s="1">
        <v>1296921203.6400001</v>
      </c>
      <c r="U490" s="1">
        <v>1296921203.6400001</v>
      </c>
      <c r="V490" s="1">
        <v>933871584</v>
      </c>
      <c r="W490" s="1">
        <v>363049619.63999999</v>
      </c>
      <c r="X490" s="1">
        <v>761696324.60000002</v>
      </c>
      <c r="Y490" s="1">
        <v>58.73</v>
      </c>
      <c r="Z490" s="1">
        <v>79665714.599999994</v>
      </c>
      <c r="AA490" s="1">
        <v>6.14</v>
      </c>
      <c r="AB490" s="1">
        <v>535224879.04000002</v>
      </c>
      <c r="AC490" s="1">
        <v>79665714.599999994</v>
      </c>
    </row>
    <row r="491" spans="1:29" hidden="1" x14ac:dyDescent="0.35">
      <c r="A491">
        <v>2023</v>
      </c>
      <c r="B491">
        <v>100</v>
      </c>
      <c r="C491" t="str">
        <f t="shared" si="47"/>
        <v>2 SECRETARIA DEL INTERIOR Y CONVIVENCIA CIUDADANAL</v>
      </c>
      <c r="D491" t="str">
        <f t="shared" si="50"/>
        <v>02</v>
      </c>
      <c r="E491" t="s">
        <v>110</v>
      </c>
      <c r="F491" t="s">
        <v>144</v>
      </c>
      <c r="G491" s="2">
        <f t="shared" si="48"/>
        <v>2022130010013</v>
      </c>
      <c r="H491" t="str">
        <f>"R040"</f>
        <v>R040</v>
      </c>
      <c r="I491" t="s">
        <v>155</v>
      </c>
      <c r="J491" t="s">
        <v>26</v>
      </c>
      <c r="K491" t="s">
        <v>27</v>
      </c>
      <c r="L491" t="str">
        <f>+VLOOKUP(G491,Hoja2!$A:$B,2,FALSE)</f>
        <v>FORTALECIMIENTO INTEGRAL DE LAS CAPACIDADES INSTITUCIONALES DE LA POLICIA METROPOLITANA DE CARTAGENA DE INDIAS</v>
      </c>
      <c r="M491" t="str">
        <f t="shared" si="49"/>
        <v>2022130010013 FORTALECIMIENTO INTEGRAL DE LAS CAPACIDADES INSTITUCIONALES DE LA POLICIA METROPOLITANA DE CARTAGENA DE INDIAS</v>
      </c>
      <c r="N491" t="str">
        <f>+VLOOKUP(G491,Hoja1!$D:$G,2,FALSE)</f>
        <v>10. PILAR: CARTAGENA TRANSPARENTE</v>
      </c>
      <c r="O491" t="str">
        <f>+VLOOKUP(G491,Hoja1!$D:$G,3,FALSE)</f>
        <v>10.3 LÍNEA ESTRATÉGICA: CONVIVENCIA Y SEGURIDAD PARA LA GOBERNABILIDAD</v>
      </c>
      <c r="P491" t="str">
        <f>+VLOOKUP(G491,Hoja1!$D:$G,4,FALSE)</f>
        <v>10.3.1 PLAN INTEGRAL DE SEGURIDAD Y CONVIVENCIA CIUDADANA</v>
      </c>
      <c r="Q491" t="str">
        <f t="shared" si="45"/>
        <v>06</v>
      </c>
      <c r="R491" t="str">
        <f t="shared" si="46"/>
        <v>00</v>
      </c>
      <c r="S491" s="1">
        <v>0</v>
      </c>
      <c r="T491" s="1">
        <v>777818744.27999997</v>
      </c>
      <c r="U491" s="1">
        <v>777818744.27999997</v>
      </c>
      <c r="V491" s="1">
        <v>467000000</v>
      </c>
      <c r="W491" s="1">
        <v>310818744.27999997</v>
      </c>
      <c r="X491" s="1">
        <v>452000000</v>
      </c>
      <c r="Y491" s="1">
        <v>58.11</v>
      </c>
      <c r="Z491" s="1">
        <v>10000000</v>
      </c>
      <c r="AA491" s="1">
        <v>1.29</v>
      </c>
      <c r="AB491" s="1">
        <v>325818744.27999997</v>
      </c>
      <c r="AC491" s="1">
        <v>10000000</v>
      </c>
    </row>
    <row r="492" spans="1:29" hidden="1" x14ac:dyDescent="0.35">
      <c r="A492">
        <v>2023</v>
      </c>
      <c r="B492">
        <v>100</v>
      </c>
      <c r="C492" t="str">
        <f t="shared" si="47"/>
        <v>2 SECRETARIA DEL INTERIOR Y CONVIVENCIA CIUDADANAL</v>
      </c>
      <c r="D492" t="str">
        <f t="shared" si="50"/>
        <v>02</v>
      </c>
      <c r="E492" t="s">
        <v>110</v>
      </c>
      <c r="F492" t="s">
        <v>113</v>
      </c>
      <c r="G492" s="2">
        <f t="shared" si="48"/>
        <v>2021130010142</v>
      </c>
      <c r="H492" t="str">
        <f>"R042"</f>
        <v>R042</v>
      </c>
      <c r="I492" t="s">
        <v>156</v>
      </c>
      <c r="J492" t="s">
        <v>26</v>
      </c>
      <c r="K492" t="s">
        <v>27</v>
      </c>
      <c r="L492" t="str">
        <f>+VLOOKUP(G492,Hoja2!$A:$B,2,FALSE)</f>
        <v>FORTALECIMIENTO DEL CUERPO DE BOMBEROS DEL DISTRITO DE   CARTAGENA DE INDIAS</v>
      </c>
      <c r="M492" t="str">
        <f t="shared" si="49"/>
        <v>2021130010142 FORTALECIMIENTO DEL CUERPO DE BOMBEROS DEL DISTRITO DE   CARTAGENA DE INDIAS</v>
      </c>
      <c r="N492" t="str">
        <f>+VLOOKUP(G492,Hoja1!$D:$G,2,FALSE)</f>
        <v>07. PILAR CARTAGENA RESILIENTE</v>
      </c>
      <c r="O492" t="str">
        <f>+VLOOKUP(G492,Hoja1!$D:$G,3,FALSE)</f>
        <v>7.4 LÍNEA ESTRATÉGICA GESTIÓN DEL RIESGO</v>
      </c>
      <c r="P492" t="str">
        <f>+VLOOKUP(G492,Hoja1!$D:$G,4,FALSE)</f>
        <v>7.4.4 FORTALECIMIENTO CUERPO DE BOMBEROS</v>
      </c>
      <c r="Q492" t="str">
        <f t="shared" si="45"/>
        <v>06</v>
      </c>
      <c r="R492" t="str">
        <f t="shared" si="46"/>
        <v>00</v>
      </c>
      <c r="S492" s="1">
        <v>0</v>
      </c>
      <c r="T492" s="1">
        <v>4668894818.6499996</v>
      </c>
      <c r="U492" s="1">
        <v>4668894818.6499996</v>
      </c>
      <c r="V492" s="1">
        <v>4119409333.3299999</v>
      </c>
      <c r="W492" s="1">
        <v>549485485.32000005</v>
      </c>
      <c r="X492" s="1">
        <v>0</v>
      </c>
      <c r="Y492" s="1">
        <v>0</v>
      </c>
      <c r="Z492" s="1">
        <v>0</v>
      </c>
      <c r="AA492" s="1">
        <v>0</v>
      </c>
      <c r="AB492" s="1">
        <v>4668894818.6499996</v>
      </c>
      <c r="AC492" s="1">
        <v>0</v>
      </c>
    </row>
    <row r="493" spans="1:29" hidden="1" x14ac:dyDescent="0.35">
      <c r="A493">
        <v>2023</v>
      </c>
      <c r="B493">
        <v>100</v>
      </c>
      <c r="C493" t="str">
        <f t="shared" si="47"/>
        <v>2 SECRETARIA DEL INTERIOR Y CONVIVENCIA CIUDADANAL</v>
      </c>
      <c r="D493" t="str">
        <f t="shared" si="50"/>
        <v>02</v>
      </c>
      <c r="E493" t="s">
        <v>110</v>
      </c>
      <c r="F493" t="s">
        <v>157</v>
      </c>
      <c r="G493" s="2">
        <f t="shared" si="48"/>
        <v>2020130010084</v>
      </c>
      <c r="H493" t="str">
        <f>"R053"</f>
        <v>R053</v>
      </c>
      <c r="I493" t="s">
        <v>109</v>
      </c>
      <c r="J493" t="s">
        <v>26</v>
      </c>
      <c r="K493" t="s">
        <v>27</v>
      </c>
      <c r="L493" t="str">
        <f>+VLOOKUP(G493,Hoja2!$A:$B,2,FALSE)</f>
        <v>ASISTENCIA Y ATENCION INTEGRAL A LOS NI?OS, NI?AS,  JOVENES  Y ADOLESCENTES EN RIESGO DE VINCULACION A  ACTIVIDADES DELICTIVAS Y  AQUELLOS EN CONFLICTO CON LA LEY PENAL EN EL DISTRITO DE   CARTAGENA DE INDIAS</v>
      </c>
      <c r="M493" t="str">
        <f t="shared" si="49"/>
        <v>2020130010084 ASISTENCIA Y ATENCION INTEGRAL A LOS NI?OS, NI?AS,  JOVENES  Y ADOLESCENTES EN RIESGO DE VINCULACION A  ACTIVIDADES DELICTIVAS Y  AQUELLOS EN CONFLICTO CON LA LEY PENAL EN EL DISTRITO DE   CARTAGENA DE INDIAS</v>
      </c>
      <c r="N493" t="str">
        <f>+VLOOKUP(G493,Hoja1!$D:$G,2,FALSE)</f>
        <v>10. PILAR: CARTAGENA TRANSPARENTE</v>
      </c>
      <c r="O493" t="str">
        <f>+VLOOKUP(G493,Hoja1!$D:$G,3,FALSE)</f>
        <v>10.3 LÍNEA ESTRATÉGICA: CONVIVENCIA Y SEGURIDAD PARA LA GOBERNABILIDAD</v>
      </c>
      <c r="P493" t="str">
        <f>+VLOOKUP(G493,Hoja1!$D:$G,4,FALSE)</f>
        <v>10.3.6 PROGRAMA: ASISTENCIA Y ATENCIÓN INTEGRAL A LOS NIÑOS, NIÑAS, ADOLESCENTES Y JÓVENES EN RIESGO DE VINCULARSE A ACTIVIDADES DELICTIVAS</v>
      </c>
      <c r="Q493" t="str">
        <f t="shared" si="45"/>
        <v>06</v>
      </c>
      <c r="R493" t="str">
        <f t="shared" si="46"/>
        <v>00</v>
      </c>
      <c r="S493" s="1">
        <v>0</v>
      </c>
      <c r="T493" s="1">
        <v>0</v>
      </c>
      <c r="U493" s="1">
        <v>0</v>
      </c>
      <c r="V493" s="1">
        <v>0</v>
      </c>
      <c r="W493" s="1">
        <v>0</v>
      </c>
      <c r="X493" s="1">
        <v>0</v>
      </c>
      <c r="Y493" s="1">
        <v>0</v>
      </c>
      <c r="Z493" s="1">
        <v>0</v>
      </c>
      <c r="AA493" s="1">
        <v>0</v>
      </c>
      <c r="AB493" s="1">
        <v>0</v>
      </c>
      <c r="AC493" s="1">
        <v>0</v>
      </c>
    </row>
    <row r="494" spans="1:29" hidden="1" x14ac:dyDescent="0.35">
      <c r="A494">
        <v>2023</v>
      </c>
      <c r="B494">
        <v>100</v>
      </c>
      <c r="C494" t="str">
        <f t="shared" si="47"/>
        <v>2 SECRETARIA DEL INTERIOR Y CONVIVENCIA CIUDADANAL</v>
      </c>
      <c r="D494" t="str">
        <f t="shared" si="50"/>
        <v>02</v>
      </c>
      <c r="E494" t="s">
        <v>110</v>
      </c>
      <c r="F494" t="s">
        <v>116</v>
      </c>
      <c r="G494" s="2">
        <f t="shared" si="48"/>
        <v>2020130010187</v>
      </c>
      <c r="H494" t="str">
        <f>"R053"</f>
        <v>R053</v>
      </c>
      <c r="I494" t="s">
        <v>109</v>
      </c>
      <c r="J494" t="s">
        <v>26</v>
      </c>
      <c r="K494" t="s">
        <v>27</v>
      </c>
      <c r="L494" t="str">
        <f>+VLOOKUP(G494,Hoja2!$A:$B,2,FALSE)</f>
        <v>CONSTRUCCION DE PAZ TERRITORIAL EN EL DISTRITO DE   CARTAGENA DE INDIAS</v>
      </c>
      <c r="M494" t="str">
        <f t="shared" si="49"/>
        <v>2020130010187 CONSTRUCCION DE PAZ TERRITORIAL EN EL DISTRITO DE   CARTAGENA DE INDIAS</v>
      </c>
      <c r="N494" t="str">
        <f>+VLOOKUP(G494,Hoja1!$D:$G,2,FALSE)</f>
        <v>10. PILAR: CARTAGENA TRANSPARENTE</v>
      </c>
      <c r="O494" t="str">
        <f>+VLOOKUP(G494,Hoja1!$D:$G,3,FALSE)</f>
        <v>10.5 LÍNEA ESTRATÉGICA: ATENCIÓN Y REPARACIÓN A VICTIMAS PARA LA CONSTRUCCIÓN DE LA PAZ TERRITORIAL</v>
      </c>
      <c r="P494" t="str">
        <f>+VLOOKUP(G494,Hoja1!$D:$G,4,FALSE)</f>
        <v>10.5.2 PROGRAMA: CONSTRUCCIÓN DE PAZ TERRITORIAL</v>
      </c>
      <c r="Q494" t="str">
        <f t="shared" si="45"/>
        <v>06</v>
      </c>
      <c r="R494" t="str">
        <f t="shared" si="46"/>
        <v>00</v>
      </c>
      <c r="S494" s="1">
        <v>0</v>
      </c>
      <c r="T494" s="1">
        <v>6184666.6699999999</v>
      </c>
      <c r="U494" s="1">
        <v>6184666.6699999999</v>
      </c>
      <c r="V494" s="1">
        <v>0</v>
      </c>
      <c r="W494" s="1">
        <v>6184666.6699999999</v>
      </c>
      <c r="X494" s="1">
        <v>0</v>
      </c>
      <c r="Y494" s="1">
        <v>0</v>
      </c>
      <c r="Z494" s="1">
        <v>0</v>
      </c>
      <c r="AA494" s="1">
        <v>0</v>
      </c>
      <c r="AB494" s="1">
        <v>6184666.6699999999</v>
      </c>
      <c r="AC494" s="1">
        <v>0</v>
      </c>
    </row>
    <row r="495" spans="1:29" hidden="1" x14ac:dyDescent="0.35">
      <c r="A495">
        <v>2023</v>
      </c>
      <c r="B495">
        <v>100</v>
      </c>
      <c r="C495" t="str">
        <f t="shared" si="47"/>
        <v>2 SECRETARIA DEL INTERIOR Y CONVIVENCIA CIUDADANAL</v>
      </c>
      <c r="D495" t="str">
        <f t="shared" si="50"/>
        <v>02</v>
      </c>
      <c r="E495" t="s">
        <v>110</v>
      </c>
      <c r="F495" t="s">
        <v>133</v>
      </c>
      <c r="G495" s="2">
        <f t="shared" si="48"/>
        <v>2020130010032</v>
      </c>
      <c r="H495" t="str">
        <f>"R138"</f>
        <v>R138</v>
      </c>
      <c r="I495" t="s">
        <v>158</v>
      </c>
      <c r="J495" t="s">
        <v>26</v>
      </c>
      <c r="K495" t="s">
        <v>27</v>
      </c>
      <c r="L495" t="str">
        <f>+VLOOKUP(G495,Hoja2!$A:$B,2,FALSE)</f>
        <v xml:space="preserve">FORTALECIMIENTO Y ATENCION INTEGRAL A INTERNOS DE LOS ESTABLECIMIENTOS CARCELARIOS DEL DISTRITO DE  CARTAGENA DE INDIAS </v>
      </c>
      <c r="M495" t="str">
        <f t="shared" si="49"/>
        <v xml:space="preserve">2020130010032 FORTALECIMIENTO Y ATENCION INTEGRAL A INTERNOS DE LOS ESTABLECIMIENTOS CARCELARIOS DEL DISTRITO DE  CARTAGENA DE INDIAS </v>
      </c>
      <c r="N495" t="str">
        <f>+VLOOKUP(G495,Hoja1!$D:$G,2,FALSE)</f>
        <v>10. PILAR: CARTAGENA TRANSPARENTE</v>
      </c>
      <c r="O495" t="str">
        <f>+VLOOKUP(G495,Hoja1!$D:$G,3,FALSE)</f>
        <v>10.4 LÍNEA ESTRATÉGICA DERECHOS HUMANOS PARA LA PAZ</v>
      </c>
      <c r="P495" t="str">
        <f>+VLOOKUP(G495,Hoja1!$D:$G,4,FALSE)</f>
        <v xml:space="preserve">10.4.2 PROGRAMA: SISTEMA PENITENCIARIO Y CARCELARIO EN EL MARCO DE LOS DERECHOS HUMANOS </v>
      </c>
      <c r="Q495" t="str">
        <f t="shared" si="45"/>
        <v>06</v>
      </c>
      <c r="R495" t="str">
        <f t="shared" si="46"/>
        <v>00</v>
      </c>
      <c r="S495" s="1">
        <v>0</v>
      </c>
      <c r="T495" s="1">
        <v>0.5</v>
      </c>
      <c r="U495" s="1">
        <v>0.5</v>
      </c>
      <c r="V495" s="1">
        <v>0</v>
      </c>
      <c r="W495" s="1">
        <v>0.5</v>
      </c>
      <c r="X495" s="1">
        <v>0</v>
      </c>
      <c r="Y495" s="1">
        <v>0</v>
      </c>
      <c r="Z495" s="1">
        <v>0</v>
      </c>
      <c r="AA495" s="1">
        <v>0</v>
      </c>
      <c r="AB495" s="1">
        <v>0.5</v>
      </c>
      <c r="AC495" s="1">
        <v>0</v>
      </c>
    </row>
    <row r="496" spans="1:29" hidden="1" x14ac:dyDescent="0.35">
      <c r="A496">
        <v>2023</v>
      </c>
      <c r="B496">
        <v>100</v>
      </c>
      <c r="C496" t="str">
        <f t="shared" si="47"/>
        <v>2 SECRETARIA DEL INTERIOR Y CONVIVENCIA CIUDADANAL</v>
      </c>
      <c r="D496" t="str">
        <f t="shared" si="50"/>
        <v>02</v>
      </c>
      <c r="E496" t="s">
        <v>110</v>
      </c>
      <c r="F496" t="s">
        <v>113</v>
      </c>
      <c r="G496" s="2">
        <f t="shared" si="48"/>
        <v>2021130010142</v>
      </c>
      <c r="H496" t="str">
        <f>"B042"</f>
        <v>B042</v>
      </c>
      <c r="I496" t="s">
        <v>159</v>
      </c>
      <c r="J496" t="s">
        <v>26</v>
      </c>
      <c r="K496" t="s">
        <v>27</v>
      </c>
      <c r="L496" t="str">
        <f>+VLOOKUP(G496,Hoja2!$A:$B,2,FALSE)</f>
        <v>FORTALECIMIENTO DEL CUERPO DE BOMBEROS DEL DISTRITO DE   CARTAGENA DE INDIAS</v>
      </c>
      <c r="M496" t="str">
        <f t="shared" si="49"/>
        <v>2021130010142 FORTALECIMIENTO DEL CUERPO DE BOMBEROS DEL DISTRITO DE   CARTAGENA DE INDIAS</v>
      </c>
      <c r="N496" t="str">
        <f>+VLOOKUP(G496,Hoja1!$D:$G,2,FALSE)</f>
        <v>07. PILAR CARTAGENA RESILIENTE</v>
      </c>
      <c r="O496" t="str">
        <f>+VLOOKUP(G496,Hoja1!$D:$G,3,FALSE)</f>
        <v>7.4 LÍNEA ESTRATÉGICA GESTIÓN DEL RIESGO</v>
      </c>
      <c r="P496" t="str">
        <f>+VLOOKUP(G496,Hoja1!$D:$G,4,FALSE)</f>
        <v>7.4.4 FORTALECIMIENTO CUERPO DE BOMBEROS</v>
      </c>
      <c r="Q496" t="str">
        <f t="shared" si="45"/>
        <v>06</v>
      </c>
      <c r="R496" t="str">
        <f t="shared" si="46"/>
        <v>00</v>
      </c>
      <c r="S496" s="1">
        <v>0</v>
      </c>
      <c r="T496" s="1">
        <v>295947064</v>
      </c>
      <c r="U496" s="1">
        <v>295947064</v>
      </c>
      <c r="V496" s="1">
        <v>93300000</v>
      </c>
      <c r="W496" s="1">
        <v>202647064</v>
      </c>
      <c r="X496" s="1">
        <v>26026666</v>
      </c>
      <c r="Y496" s="1">
        <v>8.7899999999999991</v>
      </c>
      <c r="Z496" s="1">
        <v>15933333</v>
      </c>
      <c r="AA496" s="1">
        <v>5.38</v>
      </c>
      <c r="AB496" s="1">
        <v>269920398</v>
      </c>
      <c r="AC496" s="1">
        <v>6600000</v>
      </c>
    </row>
    <row r="497" spans="1:29" hidden="1" x14ac:dyDescent="0.35">
      <c r="A497">
        <v>2023</v>
      </c>
      <c r="B497">
        <v>100</v>
      </c>
      <c r="C497" t="str">
        <f t="shared" si="47"/>
        <v>2 SECRETARIA DEL INTERIOR Y CONVIVENCIA CIUDADANAL</v>
      </c>
      <c r="D497" t="str">
        <f t="shared" si="50"/>
        <v>02</v>
      </c>
      <c r="E497" t="s">
        <v>110</v>
      </c>
      <c r="F497" t="s">
        <v>113</v>
      </c>
      <c r="G497" s="2">
        <f t="shared" si="48"/>
        <v>2021130010142</v>
      </c>
      <c r="H497" t="str">
        <f>"B044"</f>
        <v>B044</v>
      </c>
      <c r="I497" t="s">
        <v>160</v>
      </c>
      <c r="J497" t="s">
        <v>26</v>
      </c>
      <c r="K497" t="s">
        <v>27</v>
      </c>
      <c r="L497" t="str">
        <f>+VLOOKUP(G497,Hoja2!$A:$B,2,FALSE)</f>
        <v>FORTALECIMIENTO DEL CUERPO DE BOMBEROS DEL DISTRITO DE   CARTAGENA DE INDIAS</v>
      </c>
      <c r="M497" t="str">
        <f t="shared" si="49"/>
        <v>2021130010142 FORTALECIMIENTO DEL CUERPO DE BOMBEROS DEL DISTRITO DE   CARTAGENA DE INDIAS</v>
      </c>
      <c r="N497" t="str">
        <f>+VLOOKUP(G497,Hoja1!$D:$G,2,FALSE)</f>
        <v>07. PILAR CARTAGENA RESILIENTE</v>
      </c>
      <c r="O497" t="str">
        <f>+VLOOKUP(G497,Hoja1!$D:$G,3,FALSE)</f>
        <v>7.4 LÍNEA ESTRATÉGICA GESTIÓN DEL RIESGO</v>
      </c>
      <c r="P497" t="str">
        <f>+VLOOKUP(G497,Hoja1!$D:$G,4,FALSE)</f>
        <v>7.4.4 FORTALECIMIENTO CUERPO DE BOMBEROS</v>
      </c>
      <c r="Q497" t="str">
        <f t="shared" si="45"/>
        <v>06</v>
      </c>
      <c r="R497" t="str">
        <f t="shared" si="46"/>
        <v>00</v>
      </c>
      <c r="S497" s="1">
        <v>0</v>
      </c>
      <c r="T497" s="1">
        <v>656122025.13</v>
      </c>
      <c r="U497" s="1">
        <v>656122025.13</v>
      </c>
      <c r="V497" s="1">
        <v>360000000</v>
      </c>
      <c r="W497" s="1">
        <v>296122025.13</v>
      </c>
      <c r="X497" s="1">
        <v>334928982</v>
      </c>
      <c r="Y497" s="1">
        <v>51.05</v>
      </c>
      <c r="Z497" s="1">
        <v>0</v>
      </c>
      <c r="AA497" s="1">
        <v>0</v>
      </c>
      <c r="AB497" s="1">
        <v>321193043.13</v>
      </c>
      <c r="AC497" s="1">
        <v>0</v>
      </c>
    </row>
    <row r="498" spans="1:29" hidden="1" x14ac:dyDescent="0.35">
      <c r="A498">
        <v>2023</v>
      </c>
      <c r="B498">
        <v>100</v>
      </c>
      <c r="C498" t="str">
        <f t="shared" si="47"/>
        <v>2 SECRETARIA DEL INTERIOR Y CONVIVENCIA CIUDADANAL</v>
      </c>
      <c r="D498" t="str">
        <f t="shared" si="50"/>
        <v>02</v>
      </c>
      <c r="E498" t="s">
        <v>110</v>
      </c>
      <c r="F498" t="s">
        <v>118</v>
      </c>
      <c r="G498" s="2">
        <f t="shared" si="48"/>
        <v>2020130010031</v>
      </c>
      <c r="H498" t="str">
        <f>"B120"</f>
        <v>B120</v>
      </c>
      <c r="I498" t="s">
        <v>161</v>
      </c>
      <c r="J498" t="s">
        <v>26</v>
      </c>
      <c r="K498" t="s">
        <v>27</v>
      </c>
      <c r="L498" t="str">
        <f>+VLOOKUP(G498,Hoja2!$A:$B,2,FALSE)</f>
        <v>MEJORAMIENTO DE LA CONVIVENCIA CON LA IMPLEMENTACIN DEL CODIGO NACIONAL DE SEGURIDAD Y CONVIVENCIA CIUDADANA  Y  LA MODERNIZACION DE LAS INSPECCIONES DE POLICA EN EL DISTRITO DE  CARTAGENA DE INDIAS</v>
      </c>
      <c r="M498" t="str">
        <f t="shared" si="49"/>
        <v>2020130010031 MEJORAMIENTO DE LA CONVIVENCIA CON LA IMPLEMENTACIN DEL CODIGO NACIONAL DE SEGURIDAD Y CONVIVENCIA CIUDADANA  Y  LA MODERNIZACION DE LAS INSPECCIONES DE POLICA EN EL DISTRITO DE  CARTAGENA DE INDIAS</v>
      </c>
      <c r="N498" t="str">
        <f>+VLOOKUP(G498,Hoja1!$D:$G,2,FALSE)</f>
        <v>10. PILAR: CARTAGENA TRANSPARENTE</v>
      </c>
      <c r="O498" t="str">
        <f>+VLOOKUP(G498,Hoja1!$D:$G,3,FALSE)</f>
        <v>10.3 LÍNEA ESTRATÉGICA: CONVIVENCIA Y SEGURIDAD PARA LA GOBERNABILIDAD</v>
      </c>
      <c r="P498" t="str">
        <f>+VLOOKUP(G498,Hoja1!$D:$G,4,FALSE)</f>
        <v>10.3.3 PROGRAMA:  MEJORAR LA CONVIVENCIA CIUDADANA CON LA IMPLEMENTACIÓN DEL CÓDIGO NACIONAL DE SEGURIDAD Y CONVIVENCIA CIUDADANA</v>
      </c>
      <c r="Q498" t="str">
        <f t="shared" si="45"/>
        <v>06</v>
      </c>
      <c r="R498" t="str">
        <f t="shared" si="46"/>
        <v>00</v>
      </c>
      <c r="S498" s="1">
        <v>0</v>
      </c>
      <c r="T498" s="1">
        <v>18219942.850000001</v>
      </c>
      <c r="U498" s="1">
        <v>18219942.850000001</v>
      </c>
      <c r="V498" s="1">
        <v>3594542.25</v>
      </c>
      <c r="W498" s="1">
        <v>14625400.6</v>
      </c>
      <c r="X498" s="1">
        <v>3594542.25</v>
      </c>
      <c r="Y498" s="1">
        <v>19.73</v>
      </c>
      <c r="Z498" s="1">
        <v>3594542.25</v>
      </c>
      <c r="AA498" s="1">
        <v>19.73</v>
      </c>
      <c r="AB498" s="1">
        <v>14625400.6</v>
      </c>
      <c r="AC498" s="1">
        <v>3594542.25</v>
      </c>
    </row>
    <row r="499" spans="1:29" hidden="1" x14ac:dyDescent="0.35">
      <c r="A499">
        <v>2023</v>
      </c>
      <c r="B499">
        <v>100</v>
      </c>
      <c r="C499" t="str">
        <f t="shared" si="47"/>
        <v>2 SECRETARIA DEL INTERIOR Y CONVIVENCIA CIUDADANAL</v>
      </c>
      <c r="D499" t="str">
        <f t="shared" si="50"/>
        <v>02</v>
      </c>
      <c r="E499" t="s">
        <v>110</v>
      </c>
      <c r="F499" t="s">
        <v>119</v>
      </c>
      <c r="G499" s="2">
        <f t="shared" si="48"/>
        <v>2020130010037</v>
      </c>
      <c r="H499" t="str">
        <f>"B158"</f>
        <v>B158</v>
      </c>
      <c r="I499" t="s">
        <v>163</v>
      </c>
      <c r="J499" t="s">
        <v>26</v>
      </c>
      <c r="K499" t="s">
        <v>27</v>
      </c>
      <c r="L499" t="str">
        <f>+VLOOKUP(G499,Hoja2!$A:$B,2,FALSE)</f>
        <v>FORTALECIMIENTO DE LOS MECANISMOS COMUNITARIOS E INSTITUCIONALES DE PREVENCION Y REACCION A SITUACIONES DE RIESGO POR CONDUCTAS DELICTIVAS EN EL DISTRITO DE CARTAGENA DE INDIAS</v>
      </c>
      <c r="M499" t="str">
        <f t="shared" si="49"/>
        <v>2020130010037 FORTALECIMIENTO DE LOS MECANISMOS COMUNITARIOS E INSTITUCIONALES DE PREVENCION Y REACCION A SITUACIONES DE RIESGO POR CONDUCTAS DELICTIVAS EN EL DISTRITO DE CARTAGENA DE INDIAS</v>
      </c>
      <c r="N499" t="str">
        <f>+VLOOKUP(G499,Hoja1!$D:$G,2,FALSE)</f>
        <v>10. PILAR: CARTAGENA TRANSPARENTE</v>
      </c>
      <c r="O499" t="str">
        <f>+VLOOKUP(G499,Hoja1!$D:$G,3,FALSE)</f>
        <v>10.3 LÍNEA ESTRATÉGICA: CONVIVENCIA Y SEGURIDAD PARA LA GOBERNABILIDAD</v>
      </c>
      <c r="P499" t="str">
        <f>+VLOOKUP(G499,Hoja1!$D:$G,4,FALSE)</f>
        <v>10.3.2 PROGRAMA: FORTALECIMIENTO DE LA CONVIVENCIA Y LA SEGURIDAD CIUDADANA</v>
      </c>
      <c r="Q499" t="str">
        <f t="shared" si="45"/>
        <v>06</v>
      </c>
      <c r="R499" t="str">
        <f t="shared" si="46"/>
        <v>00</v>
      </c>
      <c r="S499" s="1">
        <v>0</v>
      </c>
      <c r="T499" s="1">
        <v>22560496.449999999</v>
      </c>
      <c r="U499" s="1">
        <v>22560496.449999999</v>
      </c>
      <c r="V499" s="1">
        <v>0</v>
      </c>
      <c r="W499" s="1">
        <v>22560496.449999999</v>
      </c>
      <c r="X499" s="1">
        <v>0</v>
      </c>
      <c r="Y499" s="1">
        <v>0</v>
      </c>
      <c r="Z499" s="1">
        <v>0</v>
      </c>
      <c r="AA499" s="1">
        <v>0</v>
      </c>
      <c r="AB499" s="1">
        <v>22560496.449999999</v>
      </c>
      <c r="AC499" s="1">
        <v>0</v>
      </c>
    </row>
    <row r="500" spans="1:29" hidden="1" x14ac:dyDescent="0.35">
      <c r="A500">
        <v>2023</v>
      </c>
      <c r="B500">
        <v>100</v>
      </c>
      <c r="C500" t="str">
        <f t="shared" si="47"/>
        <v>2 SECRETARIA DEL INTERIOR Y CONVIVENCIA CIUDADANAL</v>
      </c>
      <c r="D500" t="str">
        <f t="shared" si="50"/>
        <v>02</v>
      </c>
      <c r="E500" t="s">
        <v>110</v>
      </c>
      <c r="F500" t="s">
        <v>119</v>
      </c>
      <c r="G500" s="2">
        <f t="shared" si="48"/>
        <v>2020130010037</v>
      </c>
      <c r="H500" t="str">
        <f>"R005"</f>
        <v>R005</v>
      </c>
      <c r="I500" t="s">
        <v>165</v>
      </c>
      <c r="J500" t="s">
        <v>26</v>
      </c>
      <c r="K500" t="s">
        <v>27</v>
      </c>
      <c r="L500" t="str">
        <f>+VLOOKUP(G500,Hoja2!$A:$B,2,FALSE)</f>
        <v>FORTALECIMIENTO DE LOS MECANISMOS COMUNITARIOS E INSTITUCIONALES DE PREVENCION Y REACCION A SITUACIONES DE RIESGO POR CONDUCTAS DELICTIVAS EN EL DISTRITO DE CARTAGENA DE INDIAS</v>
      </c>
      <c r="M500" t="str">
        <f t="shared" si="49"/>
        <v>2020130010037 FORTALECIMIENTO DE LOS MECANISMOS COMUNITARIOS E INSTITUCIONALES DE PREVENCION Y REACCION A SITUACIONES DE RIESGO POR CONDUCTAS DELICTIVAS EN EL DISTRITO DE CARTAGENA DE INDIAS</v>
      </c>
      <c r="N500" t="str">
        <f>+VLOOKUP(G500,Hoja1!$D:$G,2,FALSE)</f>
        <v>10. PILAR: CARTAGENA TRANSPARENTE</v>
      </c>
      <c r="O500" t="str">
        <f>+VLOOKUP(G500,Hoja1!$D:$G,3,FALSE)</f>
        <v>10.3 LÍNEA ESTRATÉGICA: CONVIVENCIA Y SEGURIDAD PARA LA GOBERNABILIDAD</v>
      </c>
      <c r="P500" t="str">
        <f>+VLOOKUP(G500,Hoja1!$D:$G,4,FALSE)</f>
        <v>10.3.2 PROGRAMA: FORTALECIMIENTO DE LA CONVIVENCIA Y LA SEGURIDAD CIUDADANA</v>
      </c>
      <c r="Q500" t="str">
        <f t="shared" si="45"/>
        <v>06</v>
      </c>
      <c r="R500" t="str">
        <f t="shared" si="46"/>
        <v>00</v>
      </c>
      <c r="S500" s="1">
        <v>0</v>
      </c>
      <c r="T500" s="1">
        <v>60392178.909999996</v>
      </c>
      <c r="U500" s="1">
        <v>60392178.909999996</v>
      </c>
      <c r="V500" s="1">
        <v>0</v>
      </c>
      <c r="W500" s="1">
        <v>60392178.909999996</v>
      </c>
      <c r="X500" s="1">
        <v>0</v>
      </c>
      <c r="Y500" s="1">
        <v>0</v>
      </c>
      <c r="Z500" s="1">
        <v>0</v>
      </c>
      <c r="AA500" s="1">
        <v>0</v>
      </c>
      <c r="AB500" s="1">
        <v>60392178.909999996</v>
      </c>
      <c r="AC500" s="1">
        <v>0</v>
      </c>
    </row>
    <row r="501" spans="1:29" hidden="1" x14ac:dyDescent="0.35">
      <c r="A501">
        <v>2023</v>
      </c>
      <c r="B501">
        <v>100</v>
      </c>
      <c r="C501" t="str">
        <f t="shared" si="47"/>
        <v>2 SECRETARIA DEL INTERIOR Y CONVIVENCIA CIUDADANAL</v>
      </c>
      <c r="D501" t="str">
        <f t="shared" si="50"/>
        <v>02</v>
      </c>
      <c r="E501" t="s">
        <v>110</v>
      </c>
      <c r="F501" t="s">
        <v>140</v>
      </c>
      <c r="G501" s="2">
        <f t="shared" si="48"/>
        <v>2020130010304</v>
      </c>
      <c r="H501" t="str">
        <f>"R040"</f>
        <v>R040</v>
      </c>
      <c r="I501" t="s">
        <v>155</v>
      </c>
      <c r="J501" t="s">
        <v>26</v>
      </c>
      <c r="K501" t="s">
        <v>27</v>
      </c>
      <c r="L501" t="str">
        <f>+VLOOKUP(G501,Hoja2!$A:$B,2,FALSE)</f>
        <v>MEJORAMIENTO DE LA SEDE DE LA FISCALIA GENERAL DE LA NACION UBICADA EN EL BARRIO CRESPO CALLE 66 4 -86 EDIFICIO HOCOL PISOS 1 Y 2 DEL DISTRITO DE CARTAGENA DE INDIAS</v>
      </c>
      <c r="M501" t="str">
        <f t="shared" si="49"/>
        <v>2020130010304 MEJORAMIENTO DE LA SEDE DE LA FISCALIA GENERAL DE LA NACION UBICADA EN EL BARRIO CRESPO CALLE 66 4 -86 EDIFICIO HOCOL PISOS 1 Y 2 DEL DISTRITO DE CARTAGENA DE INDIAS</v>
      </c>
      <c r="N501" t="str">
        <f>+VLOOKUP(G501,Hoja1!$D:$G,2,FALSE)</f>
        <v>10. PILAR: CARTAGENA TRANSPARENTE</v>
      </c>
      <c r="O501" t="str">
        <f>+VLOOKUP(G501,Hoja1!$D:$G,3,FALSE)</f>
        <v>10.3 LÍNEA ESTRATÉGICA: CONVIVENCIA Y SEGURIDAD PARA LA GOBERNABILIDAD</v>
      </c>
      <c r="P501" t="str">
        <f>+VLOOKUP(G501,Hoja1!$D:$G,4,FALSE)</f>
        <v>10.3.1 PLAN INTEGRAL DE SEGURIDAD Y CONVIVENCIA CIUDADANA</v>
      </c>
      <c r="Q501" t="str">
        <f t="shared" si="45"/>
        <v>06</v>
      </c>
      <c r="R501" t="str">
        <f t="shared" si="46"/>
        <v>00</v>
      </c>
      <c r="S501" s="1">
        <v>0</v>
      </c>
      <c r="T501" s="1">
        <v>3360827760.02</v>
      </c>
      <c r="U501" s="1">
        <v>3360827760.02</v>
      </c>
      <c r="V501" s="1">
        <v>3360827760.02</v>
      </c>
      <c r="W501" s="1">
        <v>0</v>
      </c>
      <c r="X501" s="1">
        <v>994319011</v>
      </c>
      <c r="Y501" s="1">
        <v>29.59</v>
      </c>
      <c r="Z501" s="1">
        <v>989416414.60000002</v>
      </c>
      <c r="AA501" s="1">
        <v>29.44</v>
      </c>
      <c r="AB501" s="1">
        <v>2366508749.02</v>
      </c>
      <c r="AC501" s="1">
        <v>989416414.60000002</v>
      </c>
    </row>
    <row r="502" spans="1:29" hidden="1" x14ac:dyDescent="0.35">
      <c r="A502">
        <v>2023</v>
      </c>
      <c r="B502">
        <v>100</v>
      </c>
      <c r="C502" t="str">
        <f t="shared" si="47"/>
        <v>2 SECRETARIA DEL INTERIOR Y CONVIVENCIA CIUDADANAL</v>
      </c>
      <c r="D502" t="str">
        <f t="shared" si="50"/>
        <v>02</v>
      </c>
      <c r="E502" t="s">
        <v>110</v>
      </c>
      <c r="F502" t="s">
        <v>118</v>
      </c>
      <c r="G502" s="2">
        <f t="shared" si="48"/>
        <v>2020130010031</v>
      </c>
      <c r="H502" t="str">
        <f>"R120"</f>
        <v>R120</v>
      </c>
      <c r="I502" t="s">
        <v>166</v>
      </c>
      <c r="J502" t="s">
        <v>26</v>
      </c>
      <c r="K502" t="s">
        <v>27</v>
      </c>
      <c r="L502" t="str">
        <f>+VLOOKUP(G502,Hoja2!$A:$B,2,FALSE)</f>
        <v>MEJORAMIENTO DE LA CONVIVENCIA CON LA IMPLEMENTACIN DEL CODIGO NACIONAL DE SEGURIDAD Y CONVIVENCIA CIUDADANA  Y  LA MODERNIZACION DE LAS INSPECCIONES DE POLICA EN EL DISTRITO DE  CARTAGENA DE INDIAS</v>
      </c>
      <c r="M502" t="str">
        <f t="shared" si="49"/>
        <v>2020130010031 MEJORAMIENTO DE LA CONVIVENCIA CON LA IMPLEMENTACIN DEL CODIGO NACIONAL DE SEGURIDAD Y CONVIVENCIA CIUDADANA  Y  LA MODERNIZACION DE LAS INSPECCIONES DE POLICA EN EL DISTRITO DE  CARTAGENA DE INDIAS</v>
      </c>
      <c r="N502" t="str">
        <f>+VLOOKUP(G502,Hoja1!$D:$G,2,FALSE)</f>
        <v>10. PILAR: CARTAGENA TRANSPARENTE</v>
      </c>
      <c r="O502" t="str">
        <f>+VLOOKUP(G502,Hoja1!$D:$G,3,FALSE)</f>
        <v>10.3 LÍNEA ESTRATÉGICA: CONVIVENCIA Y SEGURIDAD PARA LA GOBERNABILIDAD</v>
      </c>
      <c r="P502" t="str">
        <f>+VLOOKUP(G502,Hoja1!$D:$G,4,FALSE)</f>
        <v>10.3.3 PROGRAMA:  MEJORAR LA CONVIVENCIA CIUDADANA CON LA IMPLEMENTACIÓN DEL CÓDIGO NACIONAL DE SEGURIDAD Y CONVIVENCIA CIUDADANA</v>
      </c>
      <c r="Q502" t="str">
        <f t="shared" si="45"/>
        <v>06</v>
      </c>
      <c r="R502" t="str">
        <f t="shared" si="46"/>
        <v>00</v>
      </c>
      <c r="S502" s="1">
        <v>0</v>
      </c>
      <c r="T502" s="1">
        <v>882715328.88</v>
      </c>
      <c r="U502" s="1">
        <v>882715328.88</v>
      </c>
      <c r="V502" s="1">
        <v>0</v>
      </c>
      <c r="W502" s="1">
        <v>882715328.88</v>
      </c>
      <c r="X502" s="1">
        <v>0</v>
      </c>
      <c r="Y502" s="1">
        <v>0</v>
      </c>
      <c r="Z502" s="1">
        <v>0</v>
      </c>
      <c r="AA502" s="1">
        <v>0</v>
      </c>
      <c r="AB502" s="1">
        <v>882715328.88</v>
      </c>
      <c r="AC502" s="1">
        <v>0</v>
      </c>
    </row>
    <row r="503" spans="1:29" hidden="1" x14ac:dyDescent="0.35">
      <c r="A503">
        <v>2023</v>
      </c>
      <c r="B503">
        <v>100</v>
      </c>
      <c r="C503" t="str">
        <f t="shared" si="47"/>
        <v>2 SECRETARIA DEL INTERIOR Y CONVIVENCIA CIUDADANAL</v>
      </c>
      <c r="D503" t="str">
        <f t="shared" si="50"/>
        <v>02</v>
      </c>
      <c r="E503" t="s">
        <v>110</v>
      </c>
      <c r="F503" t="s">
        <v>124</v>
      </c>
      <c r="G503" s="2">
        <f t="shared" si="48"/>
        <v>2021130010145</v>
      </c>
      <c r="H503" t="str">
        <f>"R138"</f>
        <v>R138</v>
      </c>
      <c r="I503" t="s">
        <v>158</v>
      </c>
      <c r="J503" t="s">
        <v>26</v>
      </c>
      <c r="K503" t="s">
        <v>27</v>
      </c>
      <c r="L503" t="str">
        <f>+VLOOKUP(G503,Hoja2!$A:$B,2,FALSE)</f>
        <v>FORTALECIMIENTO DE LA GOBERNANZA Y AUTODETERMINACION DE LA CULTURA EN INSTITUCIONES PROPIAS DE LA POBLACION INDIGENA EN EL DISTRITO DE CARTAGENA DE INDIAS</v>
      </c>
      <c r="M503" t="str">
        <f t="shared" si="49"/>
        <v>2021130010145 FORTALECIMIENTO DE LA GOBERNANZA Y AUTODETERMINACION DE LA CULTURA EN INSTITUCIONES PROPIAS DE LA POBLACION INDIGENA EN EL DISTRITO DE CARTAGENA DE INDIAS</v>
      </c>
      <c r="N503" t="str">
        <f>+VLOOKUP(G503,Hoja1!$D:$G,2,FALSE)</f>
        <v>11. EJE TRANSVERSAL: CARTAGENA CON ATENCION Y GARANTIA DE DERECHOS A POBLACION DIFERENCIAL.</v>
      </c>
      <c r="O503" t="str">
        <f>+VLOOKUP(G503,Hoja1!$D:$G,3,FALSE)</f>
        <v>11.1 LÍNEA ESTRATÉGICA PARA LA EQUIDAD E INCLUSIÓN DE LOS NEGROS, AFROS, PALENQUEROS E INDÍGENA.</v>
      </c>
      <c r="P503" t="str">
        <f>+VLOOKUP(G503,Hoja1!$D:$G,4,FALSE)</f>
        <v>11.1.7 PROGRAMA: FORTALECIMIENTO DE LA POBLACIÓN INDÍGENA EN EL DISTRITO DE CARTAGENA.</v>
      </c>
      <c r="Q503" t="str">
        <f t="shared" si="45"/>
        <v>06</v>
      </c>
      <c r="R503" t="str">
        <f t="shared" si="46"/>
        <v>00</v>
      </c>
      <c r="S503" s="1">
        <v>0</v>
      </c>
      <c r="T503" s="1">
        <v>600000000</v>
      </c>
      <c r="U503" s="1">
        <v>600000000</v>
      </c>
      <c r="V503" s="1">
        <v>600000000</v>
      </c>
      <c r="W503" s="1">
        <v>0</v>
      </c>
      <c r="X503" s="1">
        <v>0</v>
      </c>
      <c r="Y503" s="1">
        <v>0</v>
      </c>
      <c r="Z503" s="1">
        <v>0</v>
      </c>
      <c r="AA503" s="1">
        <v>0</v>
      </c>
      <c r="AB503" s="1">
        <v>600000000</v>
      </c>
      <c r="AC503" s="1">
        <v>0</v>
      </c>
    </row>
    <row r="504" spans="1:29" hidden="1" x14ac:dyDescent="0.35">
      <c r="A504">
        <v>2023</v>
      </c>
      <c r="B504">
        <v>100</v>
      </c>
      <c r="C504" t="str">
        <f t="shared" si="47"/>
        <v>2 SECRETARIA DEL INTERIOR Y CONVIVENCIA CIUDADANAL</v>
      </c>
      <c r="D504" t="str">
        <f t="shared" si="50"/>
        <v>02</v>
      </c>
      <c r="E504" t="s">
        <v>110</v>
      </c>
      <c r="F504" t="s">
        <v>119</v>
      </c>
      <c r="G504" s="2">
        <f t="shared" si="48"/>
        <v>2020130010037</v>
      </c>
      <c r="H504" t="str">
        <f>"R158"</f>
        <v>R158</v>
      </c>
      <c r="I504" t="s">
        <v>168</v>
      </c>
      <c r="J504" t="s">
        <v>26</v>
      </c>
      <c r="K504" t="s">
        <v>27</v>
      </c>
      <c r="L504" t="str">
        <f>+VLOOKUP(G504,Hoja2!$A:$B,2,FALSE)</f>
        <v>FORTALECIMIENTO DE LOS MECANISMOS COMUNITARIOS E INSTITUCIONALES DE PREVENCION Y REACCION A SITUACIONES DE RIESGO POR CONDUCTAS DELICTIVAS EN EL DISTRITO DE CARTAGENA DE INDIAS</v>
      </c>
      <c r="M504" t="str">
        <f t="shared" si="49"/>
        <v>2020130010037 FORTALECIMIENTO DE LOS MECANISMOS COMUNITARIOS E INSTITUCIONALES DE PREVENCION Y REACCION A SITUACIONES DE RIESGO POR CONDUCTAS DELICTIVAS EN EL DISTRITO DE CARTAGENA DE INDIAS</v>
      </c>
      <c r="N504" t="str">
        <f>+VLOOKUP(G504,Hoja1!$D:$G,2,FALSE)</f>
        <v>10. PILAR: CARTAGENA TRANSPARENTE</v>
      </c>
      <c r="O504" t="str">
        <f>+VLOOKUP(G504,Hoja1!$D:$G,3,FALSE)</f>
        <v>10.3 LÍNEA ESTRATÉGICA: CONVIVENCIA Y SEGURIDAD PARA LA GOBERNABILIDAD</v>
      </c>
      <c r="P504" t="str">
        <f>+VLOOKUP(G504,Hoja1!$D:$G,4,FALSE)</f>
        <v>10.3.2 PROGRAMA: FORTALECIMIENTO DE LA CONVIVENCIA Y LA SEGURIDAD CIUDADANA</v>
      </c>
      <c r="Q504" t="str">
        <f t="shared" si="45"/>
        <v>06</v>
      </c>
      <c r="R504" t="str">
        <f t="shared" si="46"/>
        <v>00</v>
      </c>
      <c r="S504" s="1">
        <v>0</v>
      </c>
      <c r="T504" s="1">
        <v>140316238.41</v>
      </c>
      <c r="U504" s="1">
        <v>140316238.41</v>
      </c>
      <c r="V504" s="1">
        <v>0</v>
      </c>
      <c r="W504" s="1">
        <v>140316238.41</v>
      </c>
      <c r="X504" s="1">
        <v>0</v>
      </c>
      <c r="Y504" s="1">
        <v>0</v>
      </c>
      <c r="Z504" s="1">
        <v>0</v>
      </c>
      <c r="AA504" s="1">
        <v>0</v>
      </c>
      <c r="AB504" s="1">
        <v>140316238.41</v>
      </c>
      <c r="AC504" s="1">
        <v>0</v>
      </c>
    </row>
    <row r="505" spans="1:29" hidden="1" x14ac:dyDescent="0.35">
      <c r="A505">
        <v>2023</v>
      </c>
      <c r="B505">
        <v>100</v>
      </c>
      <c r="C505" t="str">
        <f t="shared" si="47"/>
        <v>2 SECRETARIA DEL INTERIOR Y CONVIVENCIA CIUDADANAL</v>
      </c>
      <c r="D505" t="str">
        <f t="shared" si="50"/>
        <v>02</v>
      </c>
      <c r="E505" t="s">
        <v>110</v>
      </c>
      <c r="F505" t="s">
        <v>131</v>
      </c>
      <c r="G505" s="2">
        <f t="shared" si="48"/>
        <v>2020130010030</v>
      </c>
      <c r="H505" t="str">
        <f>"R053"</f>
        <v>R053</v>
      </c>
      <c r="I505" t="s">
        <v>109</v>
      </c>
      <c r="J505" t="s">
        <v>26</v>
      </c>
      <c r="K505" t="s">
        <v>27</v>
      </c>
      <c r="L505" t="str">
        <f>+VLOOKUP(G505,Hoja2!$A:$B,2,FALSE)</f>
        <v>FORTALECIMIENTO Y PROMOCION AL ACCESO A LA JUSTICIA DESDE LAS CASAS DE JUSTICIA Y COMISARIAS DE FAMILIA EN EL DISTRITO DE   CARTAGENA DE INDIAS</v>
      </c>
      <c r="M505" t="str">
        <f t="shared" si="49"/>
        <v>2020130010030 FORTALECIMIENTO Y PROMOCION AL ACCESO A LA JUSTICIA DESDE LAS CASAS DE JUSTICIA Y COMISARIAS DE FAMILIA EN EL DISTRITO DE   CARTAGENA DE INDIAS</v>
      </c>
      <c r="N505" t="str">
        <f>+VLOOKUP(G505,Hoja1!$D:$G,2,FALSE)</f>
        <v>10. PILAR: CARTAGENA TRANSPARENTE</v>
      </c>
      <c r="O505" t="str">
        <f>+VLOOKUP(G505,Hoja1!$D:$G,3,FALSE)</f>
        <v>10.3 LÍNEA ESTRATÉGICA: CONVIVENCIA Y SEGURIDAD PARA LA GOBERNABILIDAD</v>
      </c>
      <c r="P505" t="str">
        <f>+VLOOKUP(G505,Hoja1!$D:$G,4,FALSE)</f>
        <v>10.3.5 PROGRAMA:  PROMOCIÓN AL ACCESO A LA JUSTICIA</v>
      </c>
      <c r="Q505" t="str">
        <f t="shared" si="45"/>
        <v>06</v>
      </c>
      <c r="R505" t="str">
        <f t="shared" si="46"/>
        <v>00</v>
      </c>
      <c r="S505" s="1">
        <v>0</v>
      </c>
      <c r="T505" s="1">
        <v>6200000</v>
      </c>
      <c r="U505" s="1">
        <v>6200000</v>
      </c>
      <c r="V505" s="1">
        <v>5581710</v>
      </c>
      <c r="W505" s="1">
        <v>618290</v>
      </c>
      <c r="X505" s="1">
        <v>2500000</v>
      </c>
      <c r="Y505" s="1">
        <v>40.32</v>
      </c>
      <c r="Z505" s="1">
        <v>2500000</v>
      </c>
      <c r="AA505" s="1">
        <v>40.32</v>
      </c>
      <c r="AB505" s="1">
        <v>3700000</v>
      </c>
      <c r="AC505" s="1">
        <v>2500000</v>
      </c>
    </row>
    <row r="506" spans="1:29" hidden="1" x14ac:dyDescent="0.35">
      <c r="A506">
        <v>2023</v>
      </c>
      <c r="B506">
        <v>100</v>
      </c>
      <c r="C506" t="str">
        <f t="shared" si="47"/>
        <v>2 SECRETARIA DEL INTERIOR Y CONVIVENCIA CIUDADANAL</v>
      </c>
      <c r="D506" t="str">
        <f t="shared" si="50"/>
        <v>02</v>
      </c>
      <c r="E506" t="s">
        <v>110</v>
      </c>
      <c r="F506" t="s">
        <v>125</v>
      </c>
      <c r="G506" s="2">
        <f t="shared" si="48"/>
        <v>2021130010148</v>
      </c>
      <c r="H506" t="str">
        <f>"R138"</f>
        <v>R138</v>
      </c>
      <c r="I506" t="s">
        <v>158</v>
      </c>
      <c r="J506" t="s">
        <v>26</v>
      </c>
      <c r="K506" t="s">
        <v>27</v>
      </c>
      <c r="L506" t="str">
        <f>+VLOOKUP(G506,Hoja2!$A:$B,2,FALSE)</f>
        <v>FORTALECIMIENTO DEL PROCESO ORGANIZATIVO Y ATENCION DIFERENCIAL A LA POBLACION NEGRA, AFRODESCENDIENTE, RAIZAL Y PALENQUERA EN EL DISTRITO DE CARTAGENA DE INDIAS</v>
      </c>
      <c r="M506" t="str">
        <f t="shared" si="49"/>
        <v>2021130010148 FORTALECIMIENTO DEL PROCESO ORGANIZATIVO Y ATENCION DIFERENCIAL A LA POBLACION NEGRA, AFRODESCENDIENTE, RAIZAL Y PALENQUERA EN EL DISTRITO DE CARTAGENA DE INDIAS</v>
      </c>
      <c r="N506" t="str">
        <f>+VLOOKUP(G506,Hoja1!$D:$G,2,FALSE)</f>
        <v>11. EJE TRANSVERSAL: CARTAGENA CON ATENCION Y GARANTIA DE DERECHOS A POBLACION DIFERENCIAL.</v>
      </c>
      <c r="O506" t="str">
        <f>+VLOOKUP(G506,Hoja1!$D:$G,3,FALSE)</f>
        <v>11.1 LÍNEA ESTRATÉGICA PARA LA EQUIDAD E INCLUSIÓN DE LOS NEGROS, AFROS, PALENQUEROS E INDÍGENA.</v>
      </c>
      <c r="P506" t="str">
        <f>+VLOOKUP(G506,Hoja1!$D:$G,4,FALSE)</f>
        <v>11.1.1 FORTALECIMIENTO DE POBLACIÓN NEGRA, AFROCOLOMBIANA, RAIZAL Y PALENQUERA EN EL DISTRITO DE CARTAGENA</v>
      </c>
      <c r="Q506" t="str">
        <f t="shared" si="45"/>
        <v>06</v>
      </c>
      <c r="R506" t="str">
        <f t="shared" si="46"/>
        <v>00</v>
      </c>
      <c r="S506" s="1">
        <v>0</v>
      </c>
      <c r="T506" s="1">
        <v>70690404</v>
      </c>
      <c r="U506" s="1">
        <v>70690404</v>
      </c>
      <c r="V506" s="1">
        <v>70600265</v>
      </c>
      <c r="W506" s="1">
        <v>90139</v>
      </c>
      <c r="X506" s="1">
        <v>37183333</v>
      </c>
      <c r="Y506" s="1">
        <v>52.6</v>
      </c>
      <c r="Z506" s="1">
        <v>24850000</v>
      </c>
      <c r="AA506" s="1">
        <v>35.15</v>
      </c>
      <c r="AB506" s="1">
        <v>33507071</v>
      </c>
      <c r="AC506" s="1">
        <v>18250000</v>
      </c>
    </row>
    <row r="507" spans="1:29" hidden="1" x14ac:dyDescent="0.35">
      <c r="A507">
        <v>2023</v>
      </c>
      <c r="B507">
        <v>100</v>
      </c>
      <c r="C507" t="str">
        <f t="shared" si="47"/>
        <v>3 SECRETARIA DE HACIENDA PUBLICA</v>
      </c>
      <c r="D507" t="str">
        <f t="shared" ref="D507:D517" si="51">"03"</f>
        <v>03</v>
      </c>
      <c r="E507" t="s">
        <v>170</v>
      </c>
      <c r="F507" t="s">
        <v>173</v>
      </c>
      <c r="G507" s="2">
        <f t="shared" si="48"/>
        <v>2022130010001</v>
      </c>
      <c r="H507" t="str">
        <f>"R139"</f>
        <v>R139</v>
      </c>
      <c r="I507" t="s">
        <v>174</v>
      </c>
      <c r="J507" t="s">
        <v>26</v>
      </c>
      <c r="K507" t="s">
        <v>27</v>
      </c>
      <c r="L507" t="str">
        <f>+VLOOKUP(G507,Hoja2!$A:$B,2,FALSE)</f>
        <v>IMPLEMENTACION DE ESTRATEGIAS PARA EL MEJORAMIENTO Y SOSTENIBILIDAD DE LAS FINANZAS EN EL DISTRITO DE CARTAGENA DE INDIAS  CARTAGENA DE INDIAS</v>
      </c>
      <c r="M507" t="str">
        <f t="shared" si="49"/>
        <v>2022130010001 IMPLEMENTACION DE ESTRATEGIAS PARA EL MEJORAMIENTO Y SOSTENIBILIDAD DE LAS FINANZAS EN EL DISTRITO DE CARTAGENA DE INDIAS  CARTAGENA DE INDIAS</v>
      </c>
      <c r="N507" t="str">
        <f>+VLOOKUP(G507,Hoja1!$D:$G,2,FALSE)</f>
        <v>10. PILAR: CARTAGENA TRANSPARENTE</v>
      </c>
      <c r="O507" t="str">
        <f>+VLOOKUP(G507,Hoja1!$D:$G,3,FALSE)</f>
        <v>10.8 LÍNEA ESTRATÉGICA: FINANZAS PÚBLICAS PARA SALVAR A CARTAGENA</v>
      </c>
      <c r="P507" t="str">
        <f>+VLOOKUP(G507,Hoja1!$D:$G,4,FALSE)</f>
        <v>10.8.1 PROGRAMA: FINANZAS SOSTENIBLES PARA SALVAR A CARTAGENA</v>
      </c>
      <c r="Q507" t="str">
        <f t="shared" si="45"/>
        <v>06</v>
      </c>
      <c r="R507" t="str">
        <f t="shared" si="46"/>
        <v>00</v>
      </c>
      <c r="S507" s="1">
        <v>0</v>
      </c>
      <c r="T507" s="1">
        <v>19334250</v>
      </c>
      <c r="U507" s="1">
        <v>19334250</v>
      </c>
      <c r="V507" s="1">
        <v>0</v>
      </c>
      <c r="W507" s="1">
        <v>19334250</v>
      </c>
      <c r="X507" s="1">
        <v>0</v>
      </c>
      <c r="Y507" s="1">
        <v>0</v>
      </c>
      <c r="Z507" s="1">
        <v>0</v>
      </c>
      <c r="AA507" s="1">
        <v>0</v>
      </c>
      <c r="AB507" s="1">
        <v>19334250</v>
      </c>
      <c r="AC507" s="1">
        <v>0</v>
      </c>
    </row>
    <row r="508" spans="1:29" hidden="1" x14ac:dyDescent="0.35">
      <c r="A508">
        <v>2023</v>
      </c>
      <c r="B508">
        <v>100</v>
      </c>
      <c r="C508" t="str">
        <f t="shared" si="47"/>
        <v>3 SECRETARIA DE HACIENDA PUBLICA</v>
      </c>
      <c r="D508" t="str">
        <f t="shared" si="51"/>
        <v>03</v>
      </c>
      <c r="E508" t="s">
        <v>170</v>
      </c>
      <c r="F508" t="s">
        <v>173</v>
      </c>
      <c r="G508" s="2">
        <f t="shared" si="48"/>
        <v>2022130010001</v>
      </c>
      <c r="H508" t="str">
        <f>"R070"</f>
        <v>R070</v>
      </c>
      <c r="I508" t="s">
        <v>25</v>
      </c>
      <c r="J508" t="s">
        <v>26</v>
      </c>
      <c r="K508" t="s">
        <v>27</v>
      </c>
      <c r="L508" t="str">
        <f>+VLOOKUP(G508,Hoja2!$A:$B,2,FALSE)</f>
        <v>IMPLEMENTACION DE ESTRATEGIAS PARA EL MEJORAMIENTO Y SOSTENIBILIDAD DE LAS FINANZAS EN EL DISTRITO DE CARTAGENA DE INDIAS  CARTAGENA DE INDIAS</v>
      </c>
      <c r="M508" t="str">
        <f t="shared" si="49"/>
        <v>2022130010001 IMPLEMENTACION DE ESTRATEGIAS PARA EL MEJORAMIENTO Y SOSTENIBILIDAD DE LAS FINANZAS EN EL DISTRITO DE CARTAGENA DE INDIAS  CARTAGENA DE INDIAS</v>
      </c>
      <c r="N508" t="str">
        <f>+VLOOKUP(G508,Hoja1!$D:$G,2,FALSE)</f>
        <v>10. PILAR: CARTAGENA TRANSPARENTE</v>
      </c>
      <c r="O508" t="str">
        <f>+VLOOKUP(G508,Hoja1!$D:$G,3,FALSE)</f>
        <v>10.8 LÍNEA ESTRATÉGICA: FINANZAS PÚBLICAS PARA SALVAR A CARTAGENA</v>
      </c>
      <c r="P508" t="str">
        <f>+VLOOKUP(G508,Hoja1!$D:$G,4,FALSE)</f>
        <v>10.8.1 PROGRAMA: FINANZAS SOSTENIBLES PARA SALVAR A CARTAGENA</v>
      </c>
      <c r="Q508" t="str">
        <f t="shared" si="45"/>
        <v>06</v>
      </c>
      <c r="R508" t="str">
        <f t="shared" si="46"/>
        <v>00</v>
      </c>
      <c r="S508" s="1">
        <v>0</v>
      </c>
      <c r="T508" s="1">
        <v>1465273469.51</v>
      </c>
      <c r="U508" s="1">
        <v>1465273469.51</v>
      </c>
      <c r="V508" s="1">
        <v>1465000000</v>
      </c>
      <c r="W508" s="1">
        <v>273469.51</v>
      </c>
      <c r="X508" s="1">
        <v>1426539999</v>
      </c>
      <c r="Y508" s="1">
        <v>97.36</v>
      </c>
      <c r="Z508" s="1">
        <v>1380481666</v>
      </c>
      <c r="AA508" s="1">
        <v>94.21</v>
      </c>
      <c r="AB508" s="1">
        <v>38733470.509999998</v>
      </c>
      <c r="AC508" s="1">
        <v>1380481666</v>
      </c>
    </row>
    <row r="509" spans="1:29" hidden="1" x14ac:dyDescent="0.35">
      <c r="A509">
        <v>2023</v>
      </c>
      <c r="B509">
        <v>100</v>
      </c>
      <c r="C509" t="str">
        <f t="shared" si="47"/>
        <v>3 SECRETARIA DE HACIENDA PUBLICA</v>
      </c>
      <c r="D509" t="str">
        <f t="shared" si="51"/>
        <v>03</v>
      </c>
      <c r="E509" t="s">
        <v>170</v>
      </c>
      <c r="F509" t="s">
        <v>173</v>
      </c>
      <c r="G509" s="2">
        <f t="shared" si="48"/>
        <v>2022130010001</v>
      </c>
      <c r="H509" t="str">
        <f>"R075"</f>
        <v>R075</v>
      </c>
      <c r="I509" t="s">
        <v>196</v>
      </c>
      <c r="J509" t="s">
        <v>26</v>
      </c>
      <c r="K509" t="s">
        <v>27</v>
      </c>
      <c r="L509" t="str">
        <f>+VLOOKUP(G509,Hoja2!$A:$B,2,FALSE)</f>
        <v>IMPLEMENTACION DE ESTRATEGIAS PARA EL MEJORAMIENTO Y SOSTENIBILIDAD DE LAS FINANZAS EN EL DISTRITO DE CARTAGENA DE INDIAS  CARTAGENA DE INDIAS</v>
      </c>
      <c r="M509" t="str">
        <f t="shared" si="49"/>
        <v>2022130010001 IMPLEMENTACION DE ESTRATEGIAS PARA EL MEJORAMIENTO Y SOSTENIBILIDAD DE LAS FINANZAS EN EL DISTRITO DE CARTAGENA DE INDIAS  CARTAGENA DE INDIAS</v>
      </c>
      <c r="N509" t="str">
        <f>+VLOOKUP(G509,Hoja1!$D:$G,2,FALSE)</f>
        <v>10. PILAR: CARTAGENA TRANSPARENTE</v>
      </c>
      <c r="O509" t="str">
        <f>+VLOOKUP(G509,Hoja1!$D:$G,3,FALSE)</f>
        <v>10.8 LÍNEA ESTRATÉGICA: FINANZAS PÚBLICAS PARA SALVAR A CARTAGENA</v>
      </c>
      <c r="P509" t="str">
        <f>+VLOOKUP(G509,Hoja1!$D:$G,4,FALSE)</f>
        <v>10.8.1 PROGRAMA: FINANZAS SOSTENIBLES PARA SALVAR A CARTAGENA</v>
      </c>
      <c r="Q509" t="str">
        <f t="shared" si="45"/>
        <v>06</v>
      </c>
      <c r="R509" t="str">
        <f t="shared" si="46"/>
        <v>00</v>
      </c>
      <c r="S509" s="1">
        <v>0</v>
      </c>
      <c r="T509" s="1">
        <v>139933520</v>
      </c>
      <c r="U509" s="1">
        <v>139933520</v>
      </c>
      <c r="V509" s="1">
        <v>65269000</v>
      </c>
      <c r="W509" s="1">
        <v>74664520</v>
      </c>
      <c r="X509" s="1">
        <v>33161402</v>
      </c>
      <c r="Y509" s="1">
        <v>23.7</v>
      </c>
      <c r="Z509" s="1">
        <v>16580700.779999999</v>
      </c>
      <c r="AA509" s="1">
        <v>11.85</v>
      </c>
      <c r="AB509" s="1">
        <v>106772118</v>
      </c>
      <c r="AC509" s="1">
        <v>0</v>
      </c>
    </row>
    <row r="510" spans="1:29" hidden="1" x14ac:dyDescent="0.35">
      <c r="A510">
        <v>2023</v>
      </c>
      <c r="B510">
        <v>100</v>
      </c>
      <c r="C510" t="str">
        <f t="shared" si="47"/>
        <v>3 SECRETARIA DE HACIENDA PUBLICA</v>
      </c>
      <c r="D510" t="str">
        <f t="shared" si="51"/>
        <v>03</v>
      </c>
      <c r="E510" t="s">
        <v>170</v>
      </c>
      <c r="F510" t="s">
        <v>173</v>
      </c>
      <c r="G510" s="2">
        <f t="shared" si="48"/>
        <v>2022130010001</v>
      </c>
      <c r="H510" t="str">
        <f>"R108"</f>
        <v>R108</v>
      </c>
      <c r="I510" t="s">
        <v>197</v>
      </c>
      <c r="J510" t="s">
        <v>26</v>
      </c>
      <c r="K510" t="s">
        <v>27</v>
      </c>
      <c r="L510" t="str">
        <f>+VLOOKUP(G510,Hoja2!$A:$B,2,FALSE)</f>
        <v>IMPLEMENTACION DE ESTRATEGIAS PARA EL MEJORAMIENTO Y SOSTENIBILIDAD DE LAS FINANZAS EN EL DISTRITO DE CARTAGENA DE INDIAS  CARTAGENA DE INDIAS</v>
      </c>
      <c r="M510" t="str">
        <f t="shared" si="49"/>
        <v>2022130010001 IMPLEMENTACION DE ESTRATEGIAS PARA EL MEJORAMIENTO Y SOSTENIBILIDAD DE LAS FINANZAS EN EL DISTRITO DE CARTAGENA DE INDIAS  CARTAGENA DE INDIAS</v>
      </c>
      <c r="N510" t="str">
        <f>+VLOOKUP(G510,Hoja1!$D:$G,2,FALSE)</f>
        <v>10. PILAR: CARTAGENA TRANSPARENTE</v>
      </c>
      <c r="O510" t="str">
        <f>+VLOOKUP(G510,Hoja1!$D:$G,3,FALSE)</f>
        <v>10.8 LÍNEA ESTRATÉGICA: FINANZAS PÚBLICAS PARA SALVAR A CARTAGENA</v>
      </c>
      <c r="P510" t="str">
        <f>+VLOOKUP(G510,Hoja1!$D:$G,4,FALSE)</f>
        <v>10.8.1 PROGRAMA: FINANZAS SOSTENIBLES PARA SALVAR A CARTAGENA</v>
      </c>
      <c r="Q510" t="str">
        <f t="shared" si="45"/>
        <v>06</v>
      </c>
      <c r="R510" t="str">
        <f t="shared" si="46"/>
        <v>00</v>
      </c>
      <c r="S510" s="1">
        <v>0</v>
      </c>
      <c r="T510" s="1">
        <v>139643945.69</v>
      </c>
      <c r="U510" s="1">
        <v>139643945.69</v>
      </c>
      <c r="V510" s="1">
        <v>99383865</v>
      </c>
      <c r="W510" s="1">
        <v>40260080.689999998</v>
      </c>
      <c r="X510" s="1">
        <v>99259685</v>
      </c>
      <c r="Y510" s="1">
        <v>71.08</v>
      </c>
      <c r="Z510" s="1">
        <v>0</v>
      </c>
      <c r="AA510" s="1">
        <v>0</v>
      </c>
      <c r="AB510" s="1">
        <v>40384260.689999998</v>
      </c>
      <c r="AC510" s="1">
        <v>0</v>
      </c>
    </row>
    <row r="511" spans="1:29" hidden="1" x14ac:dyDescent="0.35">
      <c r="A511">
        <v>2023</v>
      </c>
      <c r="B511">
        <v>100</v>
      </c>
      <c r="C511" t="str">
        <f t="shared" si="47"/>
        <v>3 SECRETARIA DE HACIENDA PUBLICA</v>
      </c>
      <c r="D511" t="str">
        <f t="shared" si="51"/>
        <v>03</v>
      </c>
      <c r="E511" t="s">
        <v>170</v>
      </c>
      <c r="F511" t="s">
        <v>173</v>
      </c>
      <c r="G511" s="2">
        <f t="shared" si="48"/>
        <v>2022130010001</v>
      </c>
      <c r="H511" t="str">
        <f>"B001"</f>
        <v>B001</v>
      </c>
      <c r="I511" t="s">
        <v>98</v>
      </c>
      <c r="J511" t="s">
        <v>26</v>
      </c>
      <c r="K511" t="s">
        <v>27</v>
      </c>
      <c r="L511" t="str">
        <f>+VLOOKUP(G511,Hoja2!$A:$B,2,FALSE)</f>
        <v>IMPLEMENTACION DE ESTRATEGIAS PARA EL MEJORAMIENTO Y SOSTENIBILIDAD DE LAS FINANZAS EN EL DISTRITO DE CARTAGENA DE INDIAS  CARTAGENA DE INDIAS</v>
      </c>
      <c r="M511" t="str">
        <f t="shared" si="49"/>
        <v>2022130010001 IMPLEMENTACION DE ESTRATEGIAS PARA EL MEJORAMIENTO Y SOSTENIBILIDAD DE LAS FINANZAS EN EL DISTRITO DE CARTAGENA DE INDIAS  CARTAGENA DE INDIAS</v>
      </c>
      <c r="N511" t="str">
        <f>+VLOOKUP(G511,Hoja1!$D:$G,2,FALSE)</f>
        <v>10. PILAR: CARTAGENA TRANSPARENTE</v>
      </c>
      <c r="O511" t="str">
        <f>+VLOOKUP(G511,Hoja1!$D:$G,3,FALSE)</f>
        <v>10.8 LÍNEA ESTRATÉGICA: FINANZAS PÚBLICAS PARA SALVAR A CARTAGENA</v>
      </c>
      <c r="P511" t="str">
        <f>+VLOOKUP(G511,Hoja1!$D:$G,4,FALSE)</f>
        <v>10.8.1 PROGRAMA: FINANZAS SOSTENIBLES PARA SALVAR A CARTAGENA</v>
      </c>
      <c r="Q511" t="str">
        <f t="shared" si="45"/>
        <v>06</v>
      </c>
      <c r="R511" t="str">
        <f t="shared" si="46"/>
        <v>00</v>
      </c>
      <c r="S511" s="1">
        <v>0</v>
      </c>
      <c r="T511" s="1">
        <v>2000000000</v>
      </c>
      <c r="U511" s="1">
        <v>2000000000</v>
      </c>
      <c r="V511" s="1">
        <v>2000000000</v>
      </c>
      <c r="W511" s="1">
        <v>0</v>
      </c>
      <c r="X511" s="1">
        <v>1986545000</v>
      </c>
      <c r="Y511" s="1">
        <v>99.33</v>
      </c>
      <c r="Z511" s="1">
        <v>1986545000</v>
      </c>
      <c r="AA511" s="1">
        <v>99.33</v>
      </c>
      <c r="AB511" s="1">
        <v>13455000</v>
      </c>
      <c r="AC511" s="1">
        <v>1981150000</v>
      </c>
    </row>
    <row r="512" spans="1:29" hidden="1" x14ac:dyDescent="0.35">
      <c r="A512">
        <v>2023</v>
      </c>
      <c r="B512">
        <v>100</v>
      </c>
      <c r="C512" t="str">
        <f t="shared" si="47"/>
        <v>3 SECRETARIA DE HACIENDA PUBLICA</v>
      </c>
      <c r="D512" t="str">
        <f t="shared" si="51"/>
        <v>03</v>
      </c>
      <c r="E512" t="s">
        <v>170</v>
      </c>
      <c r="F512" t="s">
        <v>173</v>
      </c>
      <c r="G512" s="2">
        <f t="shared" si="48"/>
        <v>2022130010001</v>
      </c>
      <c r="H512" t="str">
        <f>"R124"</f>
        <v>R124</v>
      </c>
      <c r="I512" t="s">
        <v>42</v>
      </c>
      <c r="J512" t="s">
        <v>26</v>
      </c>
      <c r="K512" t="s">
        <v>27</v>
      </c>
      <c r="L512" t="str">
        <f>+VLOOKUP(G512,Hoja2!$A:$B,2,FALSE)</f>
        <v>IMPLEMENTACION DE ESTRATEGIAS PARA EL MEJORAMIENTO Y SOSTENIBILIDAD DE LAS FINANZAS EN EL DISTRITO DE CARTAGENA DE INDIAS  CARTAGENA DE INDIAS</v>
      </c>
      <c r="M512" t="str">
        <f t="shared" si="49"/>
        <v>2022130010001 IMPLEMENTACION DE ESTRATEGIAS PARA EL MEJORAMIENTO Y SOSTENIBILIDAD DE LAS FINANZAS EN EL DISTRITO DE CARTAGENA DE INDIAS  CARTAGENA DE INDIAS</v>
      </c>
      <c r="N512" t="str">
        <f>+VLOOKUP(G512,Hoja1!$D:$G,2,FALSE)</f>
        <v>10. PILAR: CARTAGENA TRANSPARENTE</v>
      </c>
      <c r="O512" t="str">
        <f>+VLOOKUP(G512,Hoja1!$D:$G,3,FALSE)</f>
        <v>10.8 LÍNEA ESTRATÉGICA: FINANZAS PÚBLICAS PARA SALVAR A CARTAGENA</v>
      </c>
      <c r="P512" t="str">
        <f>+VLOOKUP(G512,Hoja1!$D:$G,4,FALSE)</f>
        <v>10.8.1 PROGRAMA: FINANZAS SOSTENIBLES PARA SALVAR A CARTAGENA</v>
      </c>
      <c r="Q512" t="str">
        <f t="shared" si="45"/>
        <v>06</v>
      </c>
      <c r="R512" t="str">
        <f t="shared" si="46"/>
        <v>00</v>
      </c>
      <c r="S512" s="1">
        <v>0</v>
      </c>
      <c r="T512" s="1">
        <v>2256570854</v>
      </c>
      <c r="U512" s="1">
        <v>2256570854</v>
      </c>
      <c r="V512" s="1">
        <v>2238455187</v>
      </c>
      <c r="W512" s="1">
        <v>18115667</v>
      </c>
      <c r="X512" s="1">
        <v>1782093330</v>
      </c>
      <c r="Y512" s="1">
        <v>78.97</v>
      </c>
      <c r="Z512" s="1">
        <v>1672804001</v>
      </c>
      <c r="AA512" s="1">
        <v>74.13</v>
      </c>
      <c r="AB512" s="1">
        <v>474477524</v>
      </c>
      <c r="AC512" s="1">
        <v>1672804001</v>
      </c>
    </row>
    <row r="513" spans="1:29" hidden="1" x14ac:dyDescent="0.35">
      <c r="A513">
        <v>2023</v>
      </c>
      <c r="B513">
        <v>100</v>
      </c>
      <c r="C513" t="str">
        <f t="shared" si="47"/>
        <v>3 SECRETARIA DE HACIENDA PUBLICA</v>
      </c>
      <c r="D513" t="str">
        <f t="shared" si="51"/>
        <v>03</v>
      </c>
      <c r="E513" t="s">
        <v>170</v>
      </c>
      <c r="F513" t="s">
        <v>198</v>
      </c>
      <c r="G513" s="2">
        <f t="shared" si="48"/>
        <v>2020130010325</v>
      </c>
      <c r="H513" t="str">
        <f>"R138"</f>
        <v>R138</v>
      </c>
      <c r="I513" t="s">
        <v>158</v>
      </c>
      <c r="J513" t="s">
        <v>26</v>
      </c>
      <c r="K513" t="s">
        <v>27</v>
      </c>
      <c r="L513" t="str">
        <f>+VLOOKUP(G513,Hoja2!$A:$B,2,FALSE)</f>
        <v>CONSOLIDACION DEL CIERRE DE BRECHAS PARA LA EMPLEABILIDAD Y EMPLEOS INCLUSIVOS A LOS GRUPOS POBLACIONALES VULNERABLES EN EL DISTRITO DE   CARTAGENA DE INDIAS</v>
      </c>
      <c r="M513" t="str">
        <f t="shared" si="49"/>
        <v>2020130010325 CONSOLIDACION DEL CIERRE DE BRECHAS PARA LA EMPLEABILIDAD Y EMPLEOS INCLUSIVOS A LOS GRUPOS POBLACIONALES VULNERABLES EN EL DISTRITO DE   CARTAGENA DE INDIAS</v>
      </c>
      <c r="N513" t="str">
        <f>+VLOOKUP(G513,Hoja1!$D:$G,2,FALSE)</f>
        <v>09. PILAR CARTAGENA CONTINGENTE</v>
      </c>
      <c r="O513" t="str">
        <f>+VLOOKUP(G513,Hoja1!$D:$G,3,FALSE)</f>
        <v>9.1 LÍNEA ESTRATÉGICA: DESARROLLO ECONÓMICO Y EMPLEABILIDAD</v>
      </c>
      <c r="P513" t="str">
        <f>+VLOOKUP(G513,Hoja1!$D:$G,4,FALSE)</f>
        <v>9.1.7 PROGRAMA: CIERRE DE BRECHAS DE EMPLEABILIDAD</v>
      </c>
      <c r="Q513" t="str">
        <f t="shared" si="45"/>
        <v>06</v>
      </c>
      <c r="R513" t="str">
        <f t="shared" si="46"/>
        <v>00</v>
      </c>
      <c r="S513" s="1">
        <v>0</v>
      </c>
      <c r="T513" s="1">
        <v>50474580</v>
      </c>
      <c r="U513" s="1">
        <v>50474580</v>
      </c>
      <c r="V513" s="1">
        <v>50474580</v>
      </c>
      <c r="W513" s="1">
        <v>0</v>
      </c>
      <c r="X513" s="1">
        <v>50474580</v>
      </c>
      <c r="Y513" s="1">
        <v>100</v>
      </c>
      <c r="Z513" s="1">
        <v>42097440</v>
      </c>
      <c r="AA513" s="1">
        <v>83.4</v>
      </c>
      <c r="AB513" s="1">
        <v>0</v>
      </c>
      <c r="AC513" s="1">
        <v>42097440</v>
      </c>
    </row>
    <row r="514" spans="1:29" hidden="1" x14ac:dyDescent="0.35">
      <c r="A514">
        <v>2023</v>
      </c>
      <c r="B514">
        <v>100</v>
      </c>
      <c r="C514" t="str">
        <f t="shared" si="47"/>
        <v>3 SECRETARIA DE HACIENDA PUBLICA</v>
      </c>
      <c r="D514" t="str">
        <f t="shared" si="51"/>
        <v>03</v>
      </c>
      <c r="E514" t="s">
        <v>170</v>
      </c>
      <c r="F514" t="s">
        <v>180</v>
      </c>
      <c r="G514" s="2">
        <f t="shared" si="48"/>
        <v>2020130010296</v>
      </c>
      <c r="H514" t="str">
        <f>"R138"</f>
        <v>R138</v>
      </c>
      <c r="I514" t="s">
        <v>158</v>
      </c>
      <c r="J514" t="s">
        <v>26</v>
      </c>
      <c r="K514" t="s">
        <v>27</v>
      </c>
      <c r="L514" t="str">
        <f>+VLOOKUP(G514,Hoja2!$A:$B,2,FALSE)</f>
        <v>IMPLEMENTACION DEL CENTRO DE FOMENTO AL EMPRENDIMIENTO Y A LA EMPLEABILIDAD PARA UNA CARTAGENA DE INDIAS INCLUSIVA Y MAS COMPETITIVA EN  CARTAGENA DE INDIAS</v>
      </c>
      <c r="M514" t="str">
        <f t="shared" si="49"/>
        <v>2020130010296 IMPLEMENTACION DEL CENTRO DE FOMENTO AL EMPRENDIMIENTO Y A LA EMPLEABILIDAD PARA UNA CARTAGENA DE INDIAS INCLUSIVA Y MAS COMPETITIVA EN  CARTAGENA DE INDIAS</v>
      </c>
      <c r="N514" t="str">
        <f>+VLOOKUP(G514,Hoja1!$D:$G,2,FALSE)</f>
        <v>09. PILAR CARTAGENA CONTINGENTE</v>
      </c>
      <c r="O514" t="str">
        <f>+VLOOKUP(G514,Hoja1!$D:$G,3,FALSE)</f>
        <v>9.1 LÍNEA ESTRATÉGICA: DESARROLLO ECONÓMICO Y EMPLEABILIDAD</v>
      </c>
      <c r="P514" t="str">
        <f>+VLOOKUP(G514,Hoja1!$D:$G,4,FALSE)</f>
        <v>9.1.5 PROGRAMA: CARTAGENA FACILITA EL EMPRENDIMIENTO</v>
      </c>
      <c r="Q514" t="str">
        <f t="shared" ref="Q514:Q577" si="52">"06"</f>
        <v>06</v>
      </c>
      <c r="R514" t="str">
        <f t="shared" ref="R514:R577" si="53">"00"</f>
        <v>00</v>
      </c>
      <c r="S514" s="1">
        <v>0</v>
      </c>
      <c r="T514" s="1">
        <v>493976000</v>
      </c>
      <c r="U514" s="1">
        <v>493976000</v>
      </c>
      <c r="V514" s="1">
        <v>400000000</v>
      </c>
      <c r="W514" s="1">
        <v>93976000</v>
      </c>
      <c r="X514" s="1">
        <v>400000000</v>
      </c>
      <c r="Y514" s="1">
        <v>80.98</v>
      </c>
      <c r="Z514" s="1">
        <v>0</v>
      </c>
      <c r="AA514" s="1">
        <v>0</v>
      </c>
      <c r="AB514" s="1">
        <v>93976000</v>
      </c>
      <c r="AC514" s="1">
        <v>0</v>
      </c>
    </row>
    <row r="515" spans="1:29" hidden="1" x14ac:dyDescent="0.35">
      <c r="A515">
        <v>2023</v>
      </c>
      <c r="B515">
        <v>100</v>
      </c>
      <c r="C515" t="str">
        <f t="shared" ref="C515:C578" si="54">+(VALUE(D515))&amp;" "&amp;E515</f>
        <v>3 SECRETARIA DE HACIENDA PUBLICA</v>
      </c>
      <c r="D515" t="str">
        <f t="shared" si="51"/>
        <v>03</v>
      </c>
      <c r="E515" t="s">
        <v>170</v>
      </c>
      <c r="F515" t="s">
        <v>186</v>
      </c>
      <c r="G515" s="2">
        <f t="shared" ref="G515:G578" si="55">VALUE(RIGHT(F515,13))</f>
        <v>2021130010280</v>
      </c>
      <c r="H515" t="str">
        <f>"R138"</f>
        <v>R138</v>
      </c>
      <c r="I515" t="s">
        <v>158</v>
      </c>
      <c r="J515" t="s">
        <v>26</v>
      </c>
      <c r="K515" t="s">
        <v>27</v>
      </c>
      <c r="L515" t="str">
        <f>+VLOOKUP(G515,Hoja2!$A:$B,2,FALSE)</f>
        <v xml:space="preserve">IMPLEMENTACION DE ESTRATEGIAS DE INCLUSION PRODUCTIVAS EN POBLACION JOVEN DEL DISTRITO DE CARTAGENA </v>
      </c>
      <c r="M515" t="str">
        <f t="shared" ref="M515:M578" si="56">+G515&amp;" "&amp;L515</f>
        <v xml:space="preserve">2021130010280 IMPLEMENTACION DE ESTRATEGIAS DE INCLUSION PRODUCTIVAS EN POBLACION JOVEN DEL DISTRITO DE CARTAGENA </v>
      </c>
      <c r="N515" t="str">
        <f>+VLOOKUP(G515,Hoja1!$D:$G,2,FALSE)</f>
        <v>09. PILAR CARTAGENA CONTINGENTE</v>
      </c>
      <c r="O515" t="str">
        <f>+VLOOKUP(G515,Hoja1!$D:$G,3,FALSE)</f>
        <v>9.1 LÍNEA ESTRATÉGICA: DESARROLLO ECONÓMICO Y EMPLEABILIDAD</v>
      </c>
      <c r="P515" t="str">
        <f>+VLOOKUP(G515,Hoja1!$D:$G,4,FALSE)</f>
        <v>9.1.3 PROGRAMA: "EMPLEO INCLUSIVO PARA LOS JÓVENES”</v>
      </c>
      <c r="Q515" t="str">
        <f t="shared" si="52"/>
        <v>06</v>
      </c>
      <c r="R515" t="str">
        <f t="shared" si="53"/>
        <v>00</v>
      </c>
      <c r="S515" s="1">
        <v>0</v>
      </c>
      <c r="T515" s="1">
        <v>300000000</v>
      </c>
      <c r="U515" s="1">
        <v>300000000</v>
      </c>
      <c r="V515" s="1">
        <v>0</v>
      </c>
      <c r="W515" s="1">
        <v>300000000</v>
      </c>
      <c r="X515" s="1">
        <v>0</v>
      </c>
      <c r="Y515" s="1">
        <v>0</v>
      </c>
      <c r="Z515" s="1">
        <v>0</v>
      </c>
      <c r="AA515" s="1">
        <v>0</v>
      </c>
      <c r="AB515" s="1">
        <v>300000000</v>
      </c>
      <c r="AC515" s="1">
        <v>0</v>
      </c>
    </row>
    <row r="516" spans="1:29" hidden="1" x14ac:dyDescent="0.35">
      <c r="A516">
        <v>2023</v>
      </c>
      <c r="B516">
        <v>100</v>
      </c>
      <c r="C516" t="str">
        <f t="shared" si="54"/>
        <v>3 SECRETARIA DE HACIENDA PUBLICA</v>
      </c>
      <c r="D516" t="str">
        <f t="shared" si="51"/>
        <v>03</v>
      </c>
      <c r="E516" t="s">
        <v>170</v>
      </c>
      <c r="F516" t="s">
        <v>190</v>
      </c>
      <c r="G516" s="2">
        <f t="shared" si="55"/>
        <v>2021130010282</v>
      </c>
      <c r="H516" t="str">
        <f>"R138"</f>
        <v>R138</v>
      </c>
      <c r="I516" t="s">
        <v>158</v>
      </c>
      <c r="J516" t="s">
        <v>26</v>
      </c>
      <c r="K516" t="s">
        <v>27</v>
      </c>
      <c r="L516" t="str">
        <f>+VLOOKUP(G516,Hoja2!$A:$B,2,FALSE)</f>
        <v xml:space="preserve">FORTALECIMIENTO DE LAS ESTRATEGIAS DE INCLUSION PRODUCTIVA PARA POBLACION NEGRA, AFROCOLOMBIANA, RAIZAL Y PALENQUERA EN EL DISTRITO DE CARTAGENA </v>
      </c>
      <c r="M516" t="str">
        <f t="shared" si="56"/>
        <v xml:space="preserve">2021130010282 FORTALECIMIENTO DE LAS ESTRATEGIAS DE INCLUSION PRODUCTIVA PARA POBLACION NEGRA, AFROCOLOMBIANA, RAIZAL Y PALENQUERA EN EL DISTRITO DE CARTAGENA </v>
      </c>
      <c r="N516" t="str">
        <f>+VLOOKUP(G516,Hoja1!$D:$G,2,FALSE)</f>
        <v>11. EJE TRANSVERSAL: CARTAGENA CON ATENCION Y GARANTIA DE DERECHOS A POBLACION DIFERENCIAL.</v>
      </c>
      <c r="O516" t="str">
        <f>+VLOOKUP(G516,Hoja1!$D:$G,3,FALSE)</f>
        <v>11.1 LÍNEA ESTRATÉGICA PARA LA EQUIDAD E INCLUSIÓN DE LOS NEGROS, AFROS, PALENQUEROS E INDÍGENA.</v>
      </c>
      <c r="P516" t="str">
        <f>+VLOOKUP(G516,Hoja1!$D:$G,4,FALSE)</f>
        <v>11.1.2 FORTALECIMIENTO E INCLUSIÓN PRODUCTIVA PARA POBLACIÓN NEGRA, AFROCOLOMBIANA, RAIZAL Y PALENQUERA EN EL DISTRITO DE CARTAGENA</v>
      </c>
      <c r="Q516" t="str">
        <f t="shared" si="52"/>
        <v>06</v>
      </c>
      <c r="R516" t="str">
        <f t="shared" si="53"/>
        <v>00</v>
      </c>
      <c r="S516" s="1">
        <v>0</v>
      </c>
      <c r="T516" s="1">
        <v>150000000</v>
      </c>
      <c r="U516" s="1">
        <v>150000000</v>
      </c>
      <c r="V516" s="1">
        <v>150000000</v>
      </c>
      <c r="W516" s="1">
        <v>0</v>
      </c>
      <c r="X516" s="1">
        <v>98892546</v>
      </c>
      <c r="Y516" s="1">
        <v>65.930000000000007</v>
      </c>
      <c r="Z516" s="1">
        <v>98892546</v>
      </c>
      <c r="AA516" s="1">
        <v>65.930000000000007</v>
      </c>
      <c r="AB516" s="1">
        <v>51107454</v>
      </c>
      <c r="AC516" s="1">
        <v>98892546</v>
      </c>
    </row>
    <row r="517" spans="1:29" hidden="1" x14ac:dyDescent="0.35">
      <c r="A517">
        <v>2023</v>
      </c>
      <c r="B517">
        <v>100</v>
      </c>
      <c r="C517" t="str">
        <f t="shared" si="54"/>
        <v>3 SECRETARIA DE HACIENDA PUBLICA</v>
      </c>
      <c r="D517" t="str">
        <f t="shared" si="51"/>
        <v>03</v>
      </c>
      <c r="E517" t="s">
        <v>170</v>
      </c>
      <c r="F517" t="s">
        <v>173</v>
      </c>
      <c r="G517" s="2">
        <f t="shared" si="55"/>
        <v>2022130010001</v>
      </c>
      <c r="H517" t="str">
        <f>"R138"</f>
        <v>R138</v>
      </c>
      <c r="I517" t="s">
        <v>158</v>
      </c>
      <c r="J517" t="s">
        <v>26</v>
      </c>
      <c r="K517" t="s">
        <v>27</v>
      </c>
      <c r="L517" t="str">
        <f>+VLOOKUP(G517,Hoja2!$A:$B,2,FALSE)</f>
        <v>IMPLEMENTACION DE ESTRATEGIAS PARA EL MEJORAMIENTO Y SOSTENIBILIDAD DE LAS FINANZAS EN EL DISTRITO DE CARTAGENA DE INDIAS  CARTAGENA DE INDIAS</v>
      </c>
      <c r="M517" t="str">
        <f t="shared" si="56"/>
        <v>2022130010001 IMPLEMENTACION DE ESTRATEGIAS PARA EL MEJORAMIENTO Y SOSTENIBILIDAD DE LAS FINANZAS EN EL DISTRITO DE CARTAGENA DE INDIAS  CARTAGENA DE INDIAS</v>
      </c>
      <c r="N517" t="str">
        <f>+VLOOKUP(G517,Hoja1!$D:$G,2,FALSE)</f>
        <v>10. PILAR: CARTAGENA TRANSPARENTE</v>
      </c>
      <c r="O517" t="str">
        <f>+VLOOKUP(G517,Hoja1!$D:$G,3,FALSE)</f>
        <v>10.8 LÍNEA ESTRATÉGICA: FINANZAS PÚBLICAS PARA SALVAR A CARTAGENA</v>
      </c>
      <c r="P517" t="str">
        <f>+VLOOKUP(G517,Hoja1!$D:$G,4,FALSE)</f>
        <v>10.8.1 PROGRAMA: FINANZAS SOSTENIBLES PARA SALVAR A CARTAGENA</v>
      </c>
      <c r="Q517" t="str">
        <f t="shared" si="52"/>
        <v>06</v>
      </c>
      <c r="R517" t="str">
        <f t="shared" si="53"/>
        <v>00</v>
      </c>
      <c r="S517" s="1">
        <v>0</v>
      </c>
      <c r="T517" s="1">
        <v>1469474825.8399999</v>
      </c>
      <c r="U517" s="1">
        <v>1469474825.8399999</v>
      </c>
      <c r="V517" s="1">
        <v>77936450</v>
      </c>
      <c r="W517" s="1">
        <v>1391538375.8399999</v>
      </c>
      <c r="X517" s="1">
        <v>0</v>
      </c>
      <c r="Y517" s="1">
        <v>0</v>
      </c>
      <c r="Z517" s="1">
        <v>0</v>
      </c>
      <c r="AA517" s="1">
        <v>0</v>
      </c>
      <c r="AB517" s="1">
        <v>1469474825.8399999</v>
      </c>
      <c r="AC517" s="1">
        <v>0</v>
      </c>
    </row>
    <row r="518" spans="1:29" hidden="1" x14ac:dyDescent="0.35">
      <c r="A518">
        <v>2023</v>
      </c>
      <c r="B518">
        <v>100</v>
      </c>
      <c r="C518" t="str">
        <f t="shared" si="54"/>
        <v>4 LOCALIDAD TURISTICA Y DE LA VIRGEN</v>
      </c>
      <c r="D518" t="str">
        <f>"04"</f>
        <v>04</v>
      </c>
      <c r="E518" t="s">
        <v>200</v>
      </c>
      <c r="F518" t="s">
        <v>201</v>
      </c>
      <c r="G518" s="2">
        <f t="shared" si="55"/>
        <v>130010402</v>
      </c>
      <c r="H518" t="str">
        <f>"C095"</f>
        <v>C095</v>
      </c>
      <c r="I518" t="s">
        <v>241</v>
      </c>
      <c r="J518" t="s">
        <v>26</v>
      </c>
      <c r="K518" t="s">
        <v>27</v>
      </c>
      <c r="L518" t="str">
        <f>+VLOOKUP(G518,Hoja2!$A:$B,2,FALSE)</f>
        <v xml:space="preserve">MODERNIZACION DEL SISTEMA DISTRITAL DE PLANEACION Y DESCENTRALIZACION  </v>
      </c>
      <c r="M518" t="str">
        <f t="shared" si="56"/>
        <v xml:space="preserve">130010402 MODERNIZACION DEL SISTEMA DISTRITAL DE PLANEACION Y DESCENTRALIZACION  </v>
      </c>
      <c r="N518" t="str">
        <f>+VLOOKUP(G518,Hoja1!$D:$G,2,FALSE)</f>
        <v>10. PILAR: CARTAGENA TRANSPARENTE</v>
      </c>
      <c r="O518" t="str">
        <f>+VLOOKUP(G518,Hoja1!$D:$G,3,FALSE)</f>
        <v>10.7 LÍNEA ESTRATÉGICA: PARTICIPACIÓN Y DESCENTRALIZACIÓN</v>
      </c>
      <c r="P518" t="str">
        <f>+VLOOKUP(G518,Hoja1!$D:$G,4,FALSE)</f>
        <v xml:space="preserve">10.7.2 PROGRAMA: MODERNIZACIÓN DEL SISTEMA DISTRITAL DE PLANEACIÓN Y DESCENTRALIZACIÓN  </v>
      </c>
      <c r="Q518" t="str">
        <f t="shared" si="52"/>
        <v>06</v>
      </c>
      <c r="R518" t="str">
        <f t="shared" si="53"/>
        <v>00</v>
      </c>
      <c r="S518" s="1">
        <v>0</v>
      </c>
      <c r="T518" s="1">
        <v>25677.33</v>
      </c>
      <c r="U518" s="1">
        <v>25677.33</v>
      </c>
      <c r="V518" s="1">
        <v>0</v>
      </c>
      <c r="W518" s="1">
        <v>25677.33</v>
      </c>
      <c r="X518" s="1">
        <v>0</v>
      </c>
      <c r="Y518" s="1">
        <v>0</v>
      </c>
      <c r="Z518" s="1">
        <v>0</v>
      </c>
      <c r="AA518" s="1">
        <v>0</v>
      </c>
      <c r="AB518" s="1">
        <v>25677.33</v>
      </c>
      <c r="AC518" s="1">
        <v>0</v>
      </c>
    </row>
    <row r="519" spans="1:29" hidden="1" x14ac:dyDescent="0.35">
      <c r="A519">
        <v>2023</v>
      </c>
      <c r="B519">
        <v>100</v>
      </c>
      <c r="C519" t="str">
        <f t="shared" si="54"/>
        <v>4 LOCALIDAD TURISTICA Y DE LA VIRGEN</v>
      </c>
      <c r="D519" t="str">
        <f>"04"</f>
        <v>04</v>
      </c>
      <c r="E519" t="s">
        <v>200</v>
      </c>
      <c r="F519" t="s">
        <v>201</v>
      </c>
      <c r="G519" s="2">
        <f t="shared" si="55"/>
        <v>130010402</v>
      </c>
      <c r="H519" t="str">
        <f>"S095"</f>
        <v>S095</v>
      </c>
      <c r="I519" t="s">
        <v>243</v>
      </c>
      <c r="J519" t="s">
        <v>26</v>
      </c>
      <c r="K519" t="s">
        <v>27</v>
      </c>
      <c r="L519" t="str">
        <f>+VLOOKUP(G519,Hoja2!$A:$B,2,FALSE)</f>
        <v xml:space="preserve">MODERNIZACION DEL SISTEMA DISTRITAL DE PLANEACION Y DESCENTRALIZACION  </v>
      </c>
      <c r="M519" t="str">
        <f t="shared" si="56"/>
        <v xml:space="preserve">130010402 MODERNIZACION DEL SISTEMA DISTRITAL DE PLANEACION Y DESCENTRALIZACION  </v>
      </c>
      <c r="N519" t="str">
        <f>+VLOOKUP(G519,Hoja1!$D:$G,2,FALSE)</f>
        <v>10. PILAR: CARTAGENA TRANSPARENTE</v>
      </c>
      <c r="O519" t="str">
        <f>+VLOOKUP(G519,Hoja1!$D:$G,3,FALSE)</f>
        <v>10.7 LÍNEA ESTRATÉGICA: PARTICIPACIÓN Y DESCENTRALIZACIÓN</v>
      </c>
      <c r="P519" t="str">
        <f>+VLOOKUP(G519,Hoja1!$D:$G,4,FALSE)</f>
        <v xml:space="preserve">10.7.2 PROGRAMA: MODERNIZACIÓN DEL SISTEMA DISTRITAL DE PLANEACIÓN Y DESCENTRALIZACIÓN  </v>
      </c>
      <c r="Q519" t="str">
        <f t="shared" si="52"/>
        <v>06</v>
      </c>
      <c r="R519" t="str">
        <f t="shared" si="53"/>
        <v>00</v>
      </c>
      <c r="S519" s="1">
        <v>0</v>
      </c>
      <c r="T519" s="1">
        <v>5672542.3899999997</v>
      </c>
      <c r="U519" s="1">
        <v>5672542.3899999997</v>
      </c>
      <c r="V519" s="1">
        <v>0</v>
      </c>
      <c r="W519" s="1">
        <v>5672542.3899999997</v>
      </c>
      <c r="X519" s="1">
        <v>0</v>
      </c>
      <c r="Y519" s="1">
        <v>0</v>
      </c>
      <c r="Z519" s="1">
        <v>0</v>
      </c>
      <c r="AA519" s="1">
        <v>0</v>
      </c>
      <c r="AB519" s="1">
        <v>5672542.3899999997</v>
      </c>
      <c r="AC519" s="1">
        <v>0</v>
      </c>
    </row>
    <row r="520" spans="1:29" hidden="1" x14ac:dyDescent="0.35">
      <c r="A520">
        <v>2023</v>
      </c>
      <c r="B520">
        <v>100</v>
      </c>
      <c r="C520" t="str">
        <f t="shared" si="54"/>
        <v>5 SECRETARIA GENERAL</v>
      </c>
      <c r="D520" t="str">
        <f t="shared" ref="D520:D544" si="57">"05"</f>
        <v>05</v>
      </c>
      <c r="E520" t="s">
        <v>245</v>
      </c>
      <c r="F520" t="s">
        <v>246</v>
      </c>
      <c r="G520" s="2">
        <f t="shared" si="55"/>
        <v>2021130010216</v>
      </c>
      <c r="H520" t="str">
        <f>"086"</f>
        <v>086</v>
      </c>
      <c r="I520" t="s">
        <v>85</v>
      </c>
      <c r="J520" t="s">
        <v>26</v>
      </c>
      <c r="K520" t="s">
        <v>27</v>
      </c>
      <c r="L520" t="str">
        <f>+VLOOKUP(G520,Hoja2!$A:$B,2,FALSE)</f>
        <v>FORTALECIMIENTO DEL ECOSISTEMA DE COOPERACION DEL DISTRITO DE CARTAGENA DE INDIAS</v>
      </c>
      <c r="M520" t="str">
        <f t="shared" si="56"/>
        <v>2021130010216 FORTALECIMIENTO DEL ECOSISTEMA DE COOPERACION DEL DISTRITO DE CARTAGENA DE INDIAS</v>
      </c>
      <c r="N520" t="str">
        <f>+VLOOKUP(G520,Hoja1!$D:$G,2,FALSE)</f>
        <v>09. PILAR CARTAGENA CONTINGENTE</v>
      </c>
      <c r="O520" t="str">
        <f>+VLOOKUP(G520,Hoja1!$D:$G,3,FALSE)</f>
        <v>9.1 LÍNEA ESTRATÉGICA: DESARROLLO ECONÓMICO Y EMPLEABILIDAD</v>
      </c>
      <c r="P520" t="str">
        <f>+VLOOKUP(G520,Hoja1!$D:$G,4,FALSE)</f>
        <v>9.1.12 PROGRAMA: MAS COOPERACIÓN INTERNACIONAL</v>
      </c>
      <c r="Q520" t="str">
        <f t="shared" si="52"/>
        <v>06</v>
      </c>
      <c r="R520" t="str">
        <f t="shared" si="53"/>
        <v>00</v>
      </c>
      <c r="S520" s="1">
        <v>0</v>
      </c>
      <c r="T520" s="1">
        <v>30907196.170000002</v>
      </c>
      <c r="U520" s="1">
        <v>30907196.170000002</v>
      </c>
      <c r="V520" s="1">
        <v>0</v>
      </c>
      <c r="W520" s="1">
        <v>30907196.170000002</v>
      </c>
      <c r="X520" s="1">
        <v>0</v>
      </c>
      <c r="Y520" s="1">
        <v>0</v>
      </c>
      <c r="Z520" s="1">
        <v>0</v>
      </c>
      <c r="AA520" s="1">
        <v>0</v>
      </c>
      <c r="AB520" s="1">
        <v>30907196.170000002</v>
      </c>
      <c r="AC520" s="1">
        <v>0</v>
      </c>
    </row>
    <row r="521" spans="1:29" hidden="1" x14ac:dyDescent="0.35">
      <c r="A521">
        <v>2023</v>
      </c>
      <c r="B521">
        <v>100</v>
      </c>
      <c r="C521" t="str">
        <f t="shared" si="54"/>
        <v>5 SECRETARIA GENERAL</v>
      </c>
      <c r="D521" t="str">
        <f t="shared" si="57"/>
        <v>05</v>
      </c>
      <c r="E521" t="s">
        <v>245</v>
      </c>
      <c r="F521" t="s">
        <v>268</v>
      </c>
      <c r="G521" s="2">
        <f t="shared" si="55"/>
        <v>2021130010212</v>
      </c>
      <c r="H521" t="str">
        <f>"B185"</f>
        <v>B185</v>
      </c>
      <c r="I521" t="s">
        <v>312</v>
      </c>
      <c r="J521" t="s">
        <v>26</v>
      </c>
      <c r="K521" t="s">
        <v>27</v>
      </c>
      <c r="L521" t="str">
        <f>+VLOOKUP(G521,Hoja2!$A:$B,2,FALSE)</f>
        <v>ACTUALIZACION IMPLEMENTACION DEL PLAN DE GESTION INTEGRAL DE RESIDUOS SOLIDOS (PGIRS) EN EL DISTRITO DE CARTAGENA DE INDIAS CARTAGENA DE INDIAS</v>
      </c>
      <c r="M521" t="str">
        <f t="shared" si="56"/>
        <v>2021130010212 ACTUALIZACION IMPLEMENTACION DEL PLAN DE GESTION INTEGRAL DE RESIDUOS SOLIDOS (PGIRS) EN EL DISTRITO DE CARTAGENA DE INDIAS CARTAGENA DE INDIAS</v>
      </c>
      <c r="N521" t="str">
        <f>+VLOOKUP(G521,Hoja1!$D:$G,2,FALSE)</f>
        <v>07. PILAR CARTAGENA RESILIENTE</v>
      </c>
      <c r="O521" t="str">
        <f>+VLOOKUP(G521,Hoja1!$D:$G,3,FALSE)</f>
        <v>7.6 LÍNEA ESTRATÉGICA SERVICIOS PÚBLICOS BÁSICOS DEL DISTRITO DE CARTAGENA DE INDIAS: “TODOS CON TODO”</v>
      </c>
      <c r="P521" t="str">
        <f>+VLOOKUP(G521,Hoja1!$D:$G,4,FALSE)</f>
        <v>7.6.3 GESTIÓN INTEGRAL DE RESIDUOS SÓLIDOS "CULTURA CIUDADANA PARA EL RECICLAJE INCLUSIVO Y LA ECONOMÍA CIRCULAR"</v>
      </c>
      <c r="Q521" t="str">
        <f t="shared" si="52"/>
        <v>06</v>
      </c>
      <c r="R521" t="str">
        <f t="shared" si="53"/>
        <v>00</v>
      </c>
      <c r="S521" s="1">
        <v>0</v>
      </c>
      <c r="T521" s="1">
        <v>681995152.96000004</v>
      </c>
      <c r="U521" s="1">
        <v>681995152.96000004</v>
      </c>
      <c r="V521" s="1">
        <v>0</v>
      </c>
      <c r="W521" s="1">
        <v>681995152.96000004</v>
      </c>
      <c r="X521" s="1">
        <v>0</v>
      </c>
      <c r="Y521" s="1">
        <v>0</v>
      </c>
      <c r="Z521" s="1">
        <v>0</v>
      </c>
      <c r="AA521" s="1">
        <v>0</v>
      </c>
      <c r="AB521" s="1">
        <v>681995152.96000004</v>
      </c>
      <c r="AC521" s="1">
        <v>0</v>
      </c>
    </row>
    <row r="522" spans="1:29" hidden="1" x14ac:dyDescent="0.35">
      <c r="A522">
        <v>2023</v>
      </c>
      <c r="B522">
        <v>100</v>
      </c>
      <c r="C522" t="str">
        <f t="shared" si="54"/>
        <v>5 SECRETARIA GENERAL</v>
      </c>
      <c r="D522" t="str">
        <f t="shared" si="57"/>
        <v>05</v>
      </c>
      <c r="E522" t="s">
        <v>245</v>
      </c>
      <c r="F522" t="s">
        <v>305</v>
      </c>
      <c r="G522" s="2">
        <f t="shared" si="55"/>
        <v>2021130010195</v>
      </c>
      <c r="H522" t="str">
        <f>"R121"</f>
        <v>R121</v>
      </c>
      <c r="I522" t="s">
        <v>313</v>
      </c>
      <c r="J522" t="s">
        <v>26</v>
      </c>
      <c r="K522" t="s">
        <v>27</v>
      </c>
      <c r="L522" t="str">
        <f>+VLOOKUP(G522,Hoja2!$A:$B,2,FALSE)</f>
        <v xml:space="preserve">IMPLEMENTACION DE LA OPTIMIZACION DEL SERVICIO DE ALUMBRADO PUBLICO Y EL SUMINISTRO DE ENERGIA PARA EL SISTEMA, EN EL DISTRITO DE CARTAGENA DE INDIAS </v>
      </c>
      <c r="M522" t="str">
        <f t="shared" si="56"/>
        <v xml:space="preserve">2021130010195 IMPLEMENTACION DE LA OPTIMIZACION DEL SERVICIO DE ALUMBRADO PUBLICO Y EL SUMINISTRO DE ENERGIA PARA EL SISTEMA, EN EL DISTRITO DE CARTAGENA DE INDIAS </v>
      </c>
      <c r="N522" t="str">
        <f>+VLOOKUP(G522,Hoja1!$D:$G,2,FALSE)</f>
        <v>07. PILAR CARTAGENA RESILIENTE</v>
      </c>
      <c r="O522" t="str">
        <f>+VLOOKUP(G522,Hoja1!$D:$G,3,FALSE)</f>
        <v>7.6 LÍNEA ESTRATÉGICA SERVICIOS PÚBLICOS BÁSICOS DEL DISTRITO DE CARTAGENA DE INDIAS: “TODOS CON TODO”</v>
      </c>
      <c r="P522" t="str">
        <f>+VLOOKUP(G522,Hoja1!$D:$G,4,FALSE)</f>
        <v>7.6.2 ENERGÍA ASEQUIBLE, CONFIABLE SOSTENIBLE Y MODERNA PARA TODOS.</v>
      </c>
      <c r="Q522" t="str">
        <f t="shared" si="52"/>
        <v>06</v>
      </c>
      <c r="R522" t="str">
        <f t="shared" si="53"/>
        <v>00</v>
      </c>
      <c r="S522" s="1">
        <v>0</v>
      </c>
      <c r="T522" s="1">
        <v>12190562841.43</v>
      </c>
      <c r="U522" s="1">
        <v>12190562841.43</v>
      </c>
      <c r="V522" s="1">
        <v>9332031249</v>
      </c>
      <c r="W522" s="1">
        <v>2858531592.4299998</v>
      </c>
      <c r="X522" s="1">
        <v>9332031249</v>
      </c>
      <c r="Y522" s="1">
        <v>76.55</v>
      </c>
      <c r="Z522" s="1">
        <v>4506856943</v>
      </c>
      <c r="AA522" s="1">
        <v>36.97</v>
      </c>
      <c r="AB522" s="1">
        <v>2858531592.4299998</v>
      </c>
      <c r="AC522" s="1">
        <v>4506856943</v>
      </c>
    </row>
    <row r="523" spans="1:29" hidden="1" x14ac:dyDescent="0.35">
      <c r="A523">
        <v>2023</v>
      </c>
      <c r="B523">
        <v>100</v>
      </c>
      <c r="C523" t="str">
        <f t="shared" si="54"/>
        <v>5 SECRETARIA GENERAL</v>
      </c>
      <c r="D523" t="str">
        <f t="shared" si="57"/>
        <v>05</v>
      </c>
      <c r="E523" t="s">
        <v>245</v>
      </c>
      <c r="F523" t="s">
        <v>248</v>
      </c>
      <c r="G523" s="2">
        <f t="shared" si="55"/>
        <v>2021130010202</v>
      </c>
      <c r="H523" t="str">
        <f t="shared" ref="H523:H530" si="58">"B001"</f>
        <v>B001</v>
      </c>
      <c r="I523" t="s">
        <v>98</v>
      </c>
      <c r="J523" t="s">
        <v>26</v>
      </c>
      <c r="K523" t="s">
        <v>27</v>
      </c>
      <c r="L523" t="str">
        <f>+VLOOKUP(G523,Hoja2!$A:$B,2,FALSE)</f>
        <v>IMPLEMENTACION DE LA GARANTIA AL ACCESO A UNA ENERGIA LIMPIA, ASEQUIBLE, SEGURA, SOSTENIBLE, MODERNA Y EFICIENTE PARA LAS ZONAS RURAL E INSULAR DE CARTAGENA DE INDIAS</v>
      </c>
      <c r="M523" t="str">
        <f t="shared" si="56"/>
        <v>2021130010202 IMPLEMENTACION DE LA GARANTIA AL ACCESO A UNA ENERGIA LIMPIA, ASEQUIBLE, SEGURA, SOSTENIBLE, MODERNA Y EFICIENTE PARA LAS ZONAS RURAL E INSULAR DE CARTAGENA DE INDIAS</v>
      </c>
      <c r="N523" t="str">
        <f>+VLOOKUP(G523,Hoja1!$D:$G,2,FALSE)</f>
        <v>07. PILAR CARTAGENA RESILIENTE</v>
      </c>
      <c r="O523" t="str">
        <f>+VLOOKUP(G523,Hoja1!$D:$G,3,FALSE)</f>
        <v>7.6 LÍNEA ESTRATÉGICA SERVICIOS PÚBLICOS BÁSICOS DEL DISTRITO DE CARTAGENA DE INDIAS: “TODOS CON TODO”</v>
      </c>
      <c r="P523" t="str">
        <f>+VLOOKUP(G523,Hoja1!$D:$G,4,FALSE)</f>
        <v>7.6.2 ENERGÍA ASEQUIBLE, CONFIABLE SOSTENIBLE Y MODERNA PARA TODOS.</v>
      </c>
      <c r="Q523" t="str">
        <f t="shared" si="52"/>
        <v>06</v>
      </c>
      <c r="R523" t="str">
        <f t="shared" si="53"/>
        <v>00</v>
      </c>
      <c r="S523" s="1">
        <v>0</v>
      </c>
      <c r="T523" s="1">
        <v>27000000</v>
      </c>
      <c r="U523" s="1">
        <v>27000000</v>
      </c>
      <c r="V523" s="1">
        <v>27000000</v>
      </c>
      <c r="W523" s="1">
        <v>0</v>
      </c>
      <c r="X523" s="1">
        <v>27000000</v>
      </c>
      <c r="Y523" s="1">
        <v>100</v>
      </c>
      <c r="Z523" s="1">
        <v>0</v>
      </c>
      <c r="AA523" s="1">
        <v>0</v>
      </c>
      <c r="AB523" s="1">
        <v>0</v>
      </c>
      <c r="AC523" s="1">
        <v>0</v>
      </c>
    </row>
    <row r="524" spans="1:29" hidden="1" x14ac:dyDescent="0.35">
      <c r="A524">
        <v>2023</v>
      </c>
      <c r="B524">
        <v>100</v>
      </c>
      <c r="C524" t="str">
        <f t="shared" si="54"/>
        <v>5 SECRETARIA GENERAL</v>
      </c>
      <c r="D524" t="str">
        <f t="shared" si="57"/>
        <v>05</v>
      </c>
      <c r="E524" t="s">
        <v>245</v>
      </c>
      <c r="F524" t="s">
        <v>250</v>
      </c>
      <c r="G524" s="2">
        <f t="shared" si="55"/>
        <v>2021130010172</v>
      </c>
      <c r="H524" t="str">
        <f t="shared" si="58"/>
        <v>B001</v>
      </c>
      <c r="I524" t="s">
        <v>98</v>
      </c>
      <c r="J524" t="s">
        <v>26</v>
      </c>
      <c r="K524" t="s">
        <v>27</v>
      </c>
      <c r="L524" t="str">
        <f>+VLOOKUP(G524,Hoja2!$A:$B,2,FALSE)</f>
        <v>IMPLEMENTACION DEL PROGRAMA DE FORMACION INTEGRAL ESCUELA TALLER CARTAGENA DE INDIAS DEL DISTRITO DE  CARTAGENA DE INDIAS</v>
      </c>
      <c r="M524" t="str">
        <f t="shared" si="56"/>
        <v>2021130010172 IMPLEMENTACION DEL PROGRAMA DE FORMACION INTEGRAL ESCUELA TALLER CARTAGENA DE INDIAS DEL DISTRITO DE  CARTAGENA DE INDIAS</v>
      </c>
      <c r="N524" t="str">
        <f>+VLOOKUP(G524,Hoja1!$D:$G,2,FALSE)</f>
        <v>08. PILAR CARTAGENA INCLUYENTE</v>
      </c>
      <c r="O524" t="str">
        <f>+VLOOKUP(G524,Hoja1!$D:$G,3,FALSE)</f>
        <v>8.2 LÍNEA ESTRATEGICA DE EDUCACION: CULTURA DE LA FORMACION "CON LA EDUCACION PARA TODOS Y TODAS SALVAMOS JUNTOS A CARTAGENA"</v>
      </c>
      <c r="P524" t="str">
        <f>+VLOOKUP(G524,Hoja1!$D:$G,4,FALSE)</f>
        <v>8.2.9 PROGRAMA: POR UNA EDUCACIÓN POST SECUNDARIA DISTRITAL</v>
      </c>
      <c r="Q524" t="str">
        <f t="shared" si="52"/>
        <v>06</v>
      </c>
      <c r="R524" t="str">
        <f t="shared" si="53"/>
        <v>00</v>
      </c>
      <c r="S524" s="1">
        <v>0</v>
      </c>
      <c r="T524" s="1">
        <v>1147327653</v>
      </c>
      <c r="U524" s="1">
        <v>1147327653</v>
      </c>
      <c r="V524" s="1">
        <v>1147327653</v>
      </c>
      <c r="W524" s="1">
        <v>0</v>
      </c>
      <c r="X524" s="1">
        <v>1147327653</v>
      </c>
      <c r="Y524" s="1">
        <v>100</v>
      </c>
      <c r="Z524" s="1">
        <v>1147327653</v>
      </c>
      <c r="AA524" s="1">
        <v>100</v>
      </c>
      <c r="AB524" s="1">
        <v>0</v>
      </c>
      <c r="AC524" s="1">
        <v>1147281761</v>
      </c>
    </row>
    <row r="525" spans="1:29" hidden="1" x14ac:dyDescent="0.35">
      <c r="A525">
        <v>2023</v>
      </c>
      <c r="B525">
        <v>100</v>
      </c>
      <c r="C525" t="str">
        <f t="shared" si="54"/>
        <v>5 SECRETARIA GENERAL</v>
      </c>
      <c r="D525" t="str">
        <f t="shared" si="57"/>
        <v>05</v>
      </c>
      <c r="E525" t="s">
        <v>245</v>
      </c>
      <c r="F525" t="s">
        <v>266</v>
      </c>
      <c r="G525" s="2">
        <f t="shared" si="55"/>
        <v>2021130010196</v>
      </c>
      <c r="H525" t="str">
        <f t="shared" si="58"/>
        <v>B001</v>
      </c>
      <c r="I525" t="s">
        <v>98</v>
      </c>
      <c r="J525" t="s">
        <v>26</v>
      </c>
      <c r="K525" t="s">
        <v>27</v>
      </c>
      <c r="L525" t="str">
        <f>+VLOOKUP(G525,Hoja2!$A:$B,2,FALSE)</f>
        <v>ADMINISTRACION DEL FONDO DE SOLIDARIDAD Y REDISTRIBUCION DEL INGRESOS PARA LOS SERVICIOS PUBLICOS DOMICILIARIOS DE ACUEDUCTO, ALCANTARILLADO Y ASEO EN EL DISTRITO DE CARTAGENA DE INDIAS</v>
      </c>
      <c r="M525" t="str">
        <f t="shared" si="56"/>
        <v>2021130010196 ADMINISTRACION DEL FONDO DE SOLIDARIDAD Y REDISTRIBUCION DEL INGRESOS PARA LOS SERVICIOS PUBLICOS DOMICILIARIOS DE ACUEDUCTO, ALCANTARILLADO Y ASEO EN EL DISTRITO DE CARTAGENA DE INDIAS</v>
      </c>
      <c r="N525" t="str">
        <f>+VLOOKUP(G525,Hoja1!$D:$G,2,FALSE)</f>
        <v>07. PILAR CARTAGENA RESILIENTE</v>
      </c>
      <c r="O525" t="str">
        <f>+VLOOKUP(G525,Hoja1!$D:$G,3,FALSE)</f>
        <v>7.6 LÍNEA ESTRATÉGICA SERVICIOS PÚBLICOS BÁSICOS DEL DISTRITO DE CARTAGENA DE INDIAS: “TODOS CON TODO”</v>
      </c>
      <c r="P525" t="str">
        <f>+VLOOKUP(G525,Hoja1!$D:$G,4,FALSE)</f>
        <v>7.6.1 DE AHORRO Y USO EFICIENTE DE LOS SERVICIOS PÚBLICOS, "AGUA Y SANEAMIENTO BÁSICO PARA TODOS"</v>
      </c>
      <c r="Q525" t="str">
        <f t="shared" si="52"/>
        <v>06</v>
      </c>
      <c r="R525" t="str">
        <f t="shared" si="53"/>
        <v>00</v>
      </c>
      <c r="S525" s="1">
        <v>0</v>
      </c>
      <c r="T525" s="1">
        <v>2244425947</v>
      </c>
      <c r="U525" s="1">
        <v>2244425947</v>
      </c>
      <c r="V525" s="1">
        <v>2244425947</v>
      </c>
      <c r="W525" s="1">
        <v>0</v>
      </c>
      <c r="X525" s="1">
        <v>2244425947</v>
      </c>
      <c r="Y525" s="1">
        <v>100</v>
      </c>
      <c r="Z525" s="1">
        <v>2244425947</v>
      </c>
      <c r="AA525" s="1">
        <v>100</v>
      </c>
      <c r="AB525" s="1">
        <v>0</v>
      </c>
      <c r="AC525" s="1">
        <v>2244425947</v>
      </c>
    </row>
    <row r="526" spans="1:29" hidden="1" x14ac:dyDescent="0.35">
      <c r="A526">
        <v>2023</v>
      </c>
      <c r="B526">
        <v>100</v>
      </c>
      <c r="C526" t="str">
        <f t="shared" si="54"/>
        <v>5 SECRETARIA GENERAL</v>
      </c>
      <c r="D526" t="str">
        <f t="shared" si="57"/>
        <v>05</v>
      </c>
      <c r="E526" t="s">
        <v>245</v>
      </c>
      <c r="F526" t="s">
        <v>268</v>
      </c>
      <c r="G526" s="2">
        <f t="shared" si="55"/>
        <v>2021130010212</v>
      </c>
      <c r="H526" t="str">
        <f t="shared" si="58"/>
        <v>B001</v>
      </c>
      <c r="I526" t="s">
        <v>98</v>
      </c>
      <c r="J526" t="s">
        <v>26</v>
      </c>
      <c r="K526" t="s">
        <v>27</v>
      </c>
      <c r="L526" t="str">
        <f>+VLOOKUP(G526,Hoja2!$A:$B,2,FALSE)</f>
        <v>ACTUALIZACION IMPLEMENTACION DEL PLAN DE GESTION INTEGRAL DE RESIDUOS SOLIDOS (PGIRS) EN EL DISTRITO DE CARTAGENA DE INDIAS CARTAGENA DE INDIAS</v>
      </c>
      <c r="M526" t="str">
        <f t="shared" si="56"/>
        <v>2021130010212 ACTUALIZACION IMPLEMENTACION DEL PLAN DE GESTION INTEGRAL DE RESIDUOS SOLIDOS (PGIRS) EN EL DISTRITO DE CARTAGENA DE INDIAS CARTAGENA DE INDIAS</v>
      </c>
      <c r="N526" t="str">
        <f>+VLOOKUP(G526,Hoja1!$D:$G,2,FALSE)</f>
        <v>07. PILAR CARTAGENA RESILIENTE</v>
      </c>
      <c r="O526" t="str">
        <f>+VLOOKUP(G526,Hoja1!$D:$G,3,FALSE)</f>
        <v>7.6 LÍNEA ESTRATÉGICA SERVICIOS PÚBLICOS BÁSICOS DEL DISTRITO DE CARTAGENA DE INDIAS: “TODOS CON TODO”</v>
      </c>
      <c r="P526" t="str">
        <f>+VLOOKUP(G526,Hoja1!$D:$G,4,FALSE)</f>
        <v>7.6.3 GESTIÓN INTEGRAL DE RESIDUOS SÓLIDOS "CULTURA CIUDADANA PARA EL RECICLAJE INCLUSIVO Y LA ECONOMÍA CIRCULAR"</v>
      </c>
      <c r="Q526" t="str">
        <f t="shared" si="52"/>
        <v>06</v>
      </c>
      <c r="R526" t="str">
        <f t="shared" si="53"/>
        <v>00</v>
      </c>
      <c r="S526" s="1">
        <v>0</v>
      </c>
      <c r="T526" s="1">
        <v>800000000</v>
      </c>
      <c r="U526" s="1">
        <v>800000000</v>
      </c>
      <c r="V526" s="1">
        <v>800000000</v>
      </c>
      <c r="W526" s="1">
        <v>0</v>
      </c>
      <c r="X526" s="1">
        <v>781834603</v>
      </c>
      <c r="Y526" s="1">
        <v>97.73</v>
      </c>
      <c r="Z526" s="1">
        <v>781834603</v>
      </c>
      <c r="AA526" s="1">
        <v>97.73</v>
      </c>
      <c r="AB526" s="1">
        <v>18165397</v>
      </c>
      <c r="AC526" s="1">
        <v>781834603</v>
      </c>
    </row>
    <row r="527" spans="1:29" hidden="1" x14ac:dyDescent="0.35">
      <c r="A527">
        <v>2023</v>
      </c>
      <c r="B527">
        <v>100</v>
      </c>
      <c r="C527" t="str">
        <f t="shared" si="54"/>
        <v>5 SECRETARIA GENERAL</v>
      </c>
      <c r="D527" t="str">
        <f t="shared" si="57"/>
        <v>05</v>
      </c>
      <c r="E527" t="s">
        <v>245</v>
      </c>
      <c r="F527" t="s">
        <v>270</v>
      </c>
      <c r="G527" s="2">
        <f t="shared" si="55"/>
        <v>2021130010292</v>
      </c>
      <c r="H527" t="str">
        <f t="shared" si="58"/>
        <v>B001</v>
      </c>
      <c r="I527" t="s">
        <v>98</v>
      </c>
      <c r="J527" t="s">
        <v>26</v>
      </c>
      <c r="K527" t="s">
        <v>27</v>
      </c>
      <c r="L527" t="str">
        <f>+VLOOKUP(G527,Hoja2!$A:$B,2,FALSE)</f>
        <v>DEFINICION E IMPLEMENTACION DEL ESQUEMA DE PRESTACION DE LOS SERVICIOS DE ACUEDUCTO Y ALCANTARILLADO DE LAS COMUNIDADES DE TIERRA BOMBA, ARCHIPIELAGO DE SAN BERNARDO, ISLA FUERTE E ISLA DE BARU,</v>
      </c>
      <c r="M527" t="str">
        <f t="shared" si="56"/>
        <v>2021130010292 DEFINICION E IMPLEMENTACION DEL ESQUEMA DE PRESTACION DE LOS SERVICIOS DE ACUEDUCTO Y ALCANTARILLADO DE LAS COMUNIDADES DE TIERRA BOMBA, ARCHIPIELAGO DE SAN BERNARDO, ISLA FUERTE E ISLA DE BARU,</v>
      </c>
      <c r="N527" t="str">
        <f>+VLOOKUP(G527,Hoja1!$D:$G,2,FALSE)</f>
        <v>07. PILAR CARTAGENA RESILIENTE</v>
      </c>
      <c r="O527" t="str">
        <f>+VLOOKUP(G527,Hoja1!$D:$G,3,FALSE)</f>
        <v>7.6 LÍNEA ESTRATÉGICA SERVICIOS PÚBLICOS BÁSICOS DEL DISTRITO DE CARTAGENA DE INDIAS: “TODOS CON TODO”</v>
      </c>
      <c r="P527" t="str">
        <f>+VLOOKUP(G527,Hoja1!$D:$G,4,FALSE)</f>
        <v>7.6.1 DE AHORRO Y USO EFICIENTE DE LOS SERVICIOS PÚBLICOS, "AGUA Y SANEAMIENTO BÁSICO PARA TODOS"</v>
      </c>
      <c r="Q527" t="str">
        <f t="shared" si="52"/>
        <v>06</v>
      </c>
      <c r="R527" t="str">
        <f t="shared" si="53"/>
        <v>00</v>
      </c>
      <c r="S527" s="1">
        <v>0</v>
      </c>
      <c r="T527" s="1">
        <v>2503583168.7800002</v>
      </c>
      <c r="U527" s="1">
        <v>2503583168.7800002</v>
      </c>
      <c r="V527" s="1">
        <v>2503483168.7800002</v>
      </c>
      <c r="W527" s="1">
        <v>100000</v>
      </c>
      <c r="X527" s="1">
        <v>2503483168.7800002</v>
      </c>
      <c r="Y527" s="1">
        <v>100</v>
      </c>
      <c r="Z527" s="1">
        <v>2503483168.7800002</v>
      </c>
      <c r="AA527" s="1">
        <v>100</v>
      </c>
      <c r="AB527" s="1">
        <v>100000</v>
      </c>
      <c r="AC527" s="1">
        <v>2294006488</v>
      </c>
    </row>
    <row r="528" spans="1:29" hidden="1" x14ac:dyDescent="0.35">
      <c r="A528">
        <v>2023</v>
      </c>
      <c r="B528">
        <v>100</v>
      </c>
      <c r="C528" t="str">
        <f t="shared" si="54"/>
        <v>5 SECRETARIA GENERAL</v>
      </c>
      <c r="D528" t="str">
        <f t="shared" si="57"/>
        <v>05</v>
      </c>
      <c r="E528" t="s">
        <v>245</v>
      </c>
      <c r="F528" t="s">
        <v>272</v>
      </c>
      <c r="G528" s="2">
        <f t="shared" si="55"/>
        <v>2021130010293</v>
      </c>
      <c r="H528" t="str">
        <f t="shared" si="58"/>
        <v>B001</v>
      </c>
      <c r="I528" t="s">
        <v>98</v>
      </c>
      <c r="J528" t="s">
        <v>26</v>
      </c>
      <c r="K528" t="s">
        <v>27</v>
      </c>
      <c r="L528" t="str">
        <f>+VLOOKUP(G528,Hoja2!$A:$B,2,FALSE)</f>
        <v xml:space="preserve">SANEAMIENTO DE FORMA SEGURA PARA TODOS EN EL DISTRITO DE CARTAGENA </v>
      </c>
      <c r="M528" t="str">
        <f t="shared" si="56"/>
        <v xml:space="preserve">2021130010293 SANEAMIENTO DE FORMA SEGURA PARA TODOS EN EL DISTRITO DE CARTAGENA </v>
      </c>
      <c r="N528" t="str">
        <f>+VLOOKUP(G528,Hoja1!$D:$G,2,FALSE)</f>
        <v>07. PILAR CARTAGENA RESILIENTE</v>
      </c>
      <c r="O528" t="str">
        <f>+VLOOKUP(G528,Hoja1!$D:$G,3,FALSE)</f>
        <v>7.6 LÍNEA ESTRATÉGICA SERVICIOS PÚBLICOS BÁSICOS DEL DISTRITO DE CARTAGENA DE INDIAS: “TODOS CON TODO”</v>
      </c>
      <c r="P528" t="str">
        <f>+VLOOKUP(G528,Hoja1!$D:$G,4,FALSE)</f>
        <v>7.6.1 DE AHORRO Y USO EFICIENTE DE LOS SERVICIOS PÚBLICOS, "AGUA Y SANEAMIENTO BÁSICO PARA TODOS"</v>
      </c>
      <c r="Q528" t="str">
        <f t="shared" si="52"/>
        <v>06</v>
      </c>
      <c r="R528" t="str">
        <f t="shared" si="53"/>
        <v>00</v>
      </c>
      <c r="S528" s="1">
        <v>0</v>
      </c>
      <c r="T528" s="1">
        <v>500000000</v>
      </c>
      <c r="U528" s="1">
        <v>500000000</v>
      </c>
      <c r="V528" s="1">
        <v>100000000</v>
      </c>
      <c r="W528" s="1">
        <v>400000000</v>
      </c>
      <c r="X528" s="1">
        <v>100000000</v>
      </c>
      <c r="Y528" s="1">
        <v>20</v>
      </c>
      <c r="Z528" s="1">
        <v>0</v>
      </c>
      <c r="AA528" s="1">
        <v>0</v>
      </c>
      <c r="AB528" s="1">
        <v>400000000</v>
      </c>
      <c r="AC528" s="1">
        <v>0</v>
      </c>
    </row>
    <row r="529" spans="1:29" hidden="1" x14ac:dyDescent="0.35">
      <c r="A529">
        <v>2023</v>
      </c>
      <c r="B529">
        <v>100</v>
      </c>
      <c r="C529" t="str">
        <f t="shared" si="54"/>
        <v>5 SECRETARIA GENERAL</v>
      </c>
      <c r="D529" t="str">
        <f t="shared" si="57"/>
        <v>05</v>
      </c>
      <c r="E529" t="s">
        <v>245</v>
      </c>
      <c r="F529" t="s">
        <v>274</v>
      </c>
      <c r="G529" s="2">
        <f t="shared" si="55"/>
        <v>2021130010285</v>
      </c>
      <c r="H529" t="str">
        <f t="shared" si="58"/>
        <v>B001</v>
      </c>
      <c r="I529" t="s">
        <v>98</v>
      </c>
      <c r="J529" t="s">
        <v>26</v>
      </c>
      <c r="K529" t="s">
        <v>27</v>
      </c>
      <c r="L529" t="str">
        <f>+VLOOKUP(G529,Hoja2!$A:$B,2,FALSE)</f>
        <v>DISE?O IMPLEMENTACION DE LA ESTRATEGIA DISTRITAL DE TRANSPARENCIA, PREVENCION DE LA CORRUPCION Y CULTURA CIUDADANA ANTICORRUPCION, PARA EL FORTALECIMIENTO DE LA CONFIANZA EN LAS INSTITUCIONES DEL DISTRITO DE CARTAGENA DE INDIAS</v>
      </c>
      <c r="M529" t="str">
        <f t="shared" si="56"/>
        <v>2021130010285 DISE?O IMPLEMENTACION DE LA ESTRATEGIA DISTRITAL DE TRANSPARENCIA, PREVENCION DE LA CORRUPCION Y CULTURA CIUDADANA ANTICORRUPCION, PARA EL FORTALECIMIENTO DE LA CONFIANZA EN LAS INSTITUCIONES DEL DISTRITO DE CARTAGENA DE INDIAS</v>
      </c>
      <c r="N529" t="str">
        <f>+VLOOKUP(G529,Hoja1!$D:$G,2,FALSE)</f>
        <v>10. PILAR: CARTAGENA TRANSPARENTE</v>
      </c>
      <c r="O529" t="str">
        <f>+VLOOKUP(G529,Hoja1!$D:$G,3,FALSE)</f>
        <v>10.1 LÍNEA ESTRATÉGICA GESTIÓN Y DESEMPEÑO INSTITUCIONAL PARA LA GOBERNANZA</v>
      </c>
      <c r="P529" t="str">
        <f>+VLOOKUP(G529,Hoja1!$D:$G,4,FALSE)</f>
        <v>10.1.2 PROGRAMA: TRANSPARENCIA PARA EL FORTALECIMIENTO DE LA CONFIANZA EN LAS INSTITUCIONES DEL DISTRITO DE CARTAGENA.</v>
      </c>
      <c r="Q529" t="str">
        <f t="shared" si="52"/>
        <v>06</v>
      </c>
      <c r="R529" t="str">
        <f t="shared" si="53"/>
        <v>00</v>
      </c>
      <c r="S529" s="1">
        <v>0</v>
      </c>
      <c r="T529" s="1">
        <v>500000000</v>
      </c>
      <c r="U529" s="1">
        <v>500000000</v>
      </c>
      <c r="V529" s="1">
        <v>500000000</v>
      </c>
      <c r="W529" s="1">
        <v>0</v>
      </c>
      <c r="X529" s="1">
        <v>324052686</v>
      </c>
      <c r="Y529" s="1">
        <v>64.81</v>
      </c>
      <c r="Z529" s="1">
        <v>174052686</v>
      </c>
      <c r="AA529" s="1">
        <v>34.81</v>
      </c>
      <c r="AB529" s="1">
        <v>175947314</v>
      </c>
      <c r="AC529" s="1">
        <v>52831611.600000001</v>
      </c>
    </row>
    <row r="530" spans="1:29" hidden="1" x14ac:dyDescent="0.35">
      <c r="A530">
        <v>2023</v>
      </c>
      <c r="B530">
        <v>100</v>
      </c>
      <c r="C530" t="str">
        <f t="shared" si="54"/>
        <v>5 SECRETARIA GENERAL</v>
      </c>
      <c r="D530" t="str">
        <f t="shared" si="57"/>
        <v>05</v>
      </c>
      <c r="E530" t="s">
        <v>245</v>
      </c>
      <c r="F530" t="s">
        <v>246</v>
      </c>
      <c r="G530" s="2">
        <f t="shared" si="55"/>
        <v>2021130010216</v>
      </c>
      <c r="H530" t="str">
        <f t="shared" si="58"/>
        <v>B001</v>
      </c>
      <c r="I530" t="s">
        <v>98</v>
      </c>
      <c r="J530" t="s">
        <v>26</v>
      </c>
      <c r="K530" t="s">
        <v>27</v>
      </c>
      <c r="L530" t="str">
        <f>+VLOOKUP(G530,Hoja2!$A:$B,2,FALSE)</f>
        <v>FORTALECIMIENTO DEL ECOSISTEMA DE COOPERACION DEL DISTRITO DE CARTAGENA DE INDIAS</v>
      </c>
      <c r="M530" t="str">
        <f t="shared" si="56"/>
        <v>2021130010216 FORTALECIMIENTO DEL ECOSISTEMA DE COOPERACION DEL DISTRITO DE CARTAGENA DE INDIAS</v>
      </c>
      <c r="N530" t="str">
        <f>+VLOOKUP(G530,Hoja1!$D:$G,2,FALSE)</f>
        <v>09. PILAR CARTAGENA CONTINGENTE</v>
      </c>
      <c r="O530" t="str">
        <f>+VLOOKUP(G530,Hoja1!$D:$G,3,FALSE)</f>
        <v>9.1 LÍNEA ESTRATÉGICA: DESARROLLO ECONÓMICO Y EMPLEABILIDAD</v>
      </c>
      <c r="P530" t="str">
        <f>+VLOOKUP(G530,Hoja1!$D:$G,4,FALSE)</f>
        <v>9.1.12 PROGRAMA: MAS COOPERACIÓN INTERNACIONAL</v>
      </c>
      <c r="Q530" t="str">
        <f t="shared" si="52"/>
        <v>06</v>
      </c>
      <c r="R530" t="str">
        <f t="shared" si="53"/>
        <v>00</v>
      </c>
      <c r="S530" s="1">
        <v>0</v>
      </c>
      <c r="T530" s="1">
        <v>200000000</v>
      </c>
      <c r="U530" s="1">
        <v>200000000</v>
      </c>
      <c r="V530" s="1">
        <v>0</v>
      </c>
      <c r="W530" s="1">
        <v>200000000</v>
      </c>
      <c r="X530" s="1">
        <v>0</v>
      </c>
      <c r="Y530" s="1">
        <v>0</v>
      </c>
      <c r="Z530" s="1">
        <v>0</v>
      </c>
      <c r="AA530" s="1">
        <v>0</v>
      </c>
      <c r="AB530" s="1">
        <v>200000000</v>
      </c>
      <c r="AC530" s="1">
        <v>0</v>
      </c>
    </row>
    <row r="531" spans="1:29" hidden="1" x14ac:dyDescent="0.35">
      <c r="A531">
        <v>2023</v>
      </c>
      <c r="B531">
        <v>100</v>
      </c>
      <c r="C531" t="str">
        <f t="shared" si="54"/>
        <v>5 SECRETARIA GENERAL</v>
      </c>
      <c r="D531" t="str">
        <f t="shared" si="57"/>
        <v>05</v>
      </c>
      <c r="E531" t="s">
        <v>245</v>
      </c>
      <c r="F531" t="s">
        <v>266</v>
      </c>
      <c r="G531" s="2">
        <f t="shared" si="55"/>
        <v>2021130010196</v>
      </c>
      <c r="H531" t="str">
        <f>"B055"</f>
        <v>B055</v>
      </c>
      <c r="I531" t="s">
        <v>315</v>
      </c>
      <c r="J531" t="s">
        <v>26</v>
      </c>
      <c r="K531" t="s">
        <v>27</v>
      </c>
      <c r="L531" t="str">
        <f>+VLOOKUP(G531,Hoja2!$A:$B,2,FALSE)</f>
        <v>ADMINISTRACION DEL FONDO DE SOLIDARIDAD Y REDISTRIBUCION DEL INGRESOS PARA LOS SERVICIOS PUBLICOS DOMICILIARIOS DE ACUEDUCTO, ALCANTARILLADO Y ASEO EN EL DISTRITO DE CARTAGENA DE INDIAS</v>
      </c>
      <c r="M531" t="str">
        <f t="shared" si="56"/>
        <v>2021130010196 ADMINISTRACION DEL FONDO DE SOLIDARIDAD Y REDISTRIBUCION DEL INGRESOS PARA LOS SERVICIOS PUBLICOS DOMICILIARIOS DE ACUEDUCTO, ALCANTARILLADO Y ASEO EN EL DISTRITO DE CARTAGENA DE INDIAS</v>
      </c>
      <c r="N531" t="str">
        <f>+VLOOKUP(G531,Hoja1!$D:$G,2,FALSE)</f>
        <v>07. PILAR CARTAGENA RESILIENTE</v>
      </c>
      <c r="O531" t="str">
        <f>+VLOOKUP(G531,Hoja1!$D:$G,3,FALSE)</f>
        <v>7.6 LÍNEA ESTRATÉGICA SERVICIOS PÚBLICOS BÁSICOS DEL DISTRITO DE CARTAGENA DE INDIAS: “TODOS CON TODO”</v>
      </c>
      <c r="P531" t="str">
        <f>+VLOOKUP(G531,Hoja1!$D:$G,4,FALSE)</f>
        <v>7.6.1 DE AHORRO Y USO EFICIENTE DE LOS SERVICIOS PÚBLICOS, "AGUA Y SANEAMIENTO BÁSICO PARA TODOS"</v>
      </c>
      <c r="Q531" t="str">
        <f t="shared" si="52"/>
        <v>06</v>
      </c>
      <c r="R531" t="str">
        <f t="shared" si="53"/>
        <v>00</v>
      </c>
      <c r="S531" s="1">
        <v>0</v>
      </c>
      <c r="T531" s="1">
        <v>7366501810.0100002</v>
      </c>
      <c r="U531" s="1">
        <v>7366501810.0100002</v>
      </c>
      <c r="V531" s="1">
        <v>7344586675.8199997</v>
      </c>
      <c r="W531" s="1">
        <v>21915134.190000001</v>
      </c>
      <c r="X531" s="1">
        <v>7344586675.8199997</v>
      </c>
      <c r="Y531" s="1">
        <v>99.7</v>
      </c>
      <c r="Z531" s="1">
        <v>7344586675.8199997</v>
      </c>
      <c r="AA531" s="1">
        <v>99.7</v>
      </c>
      <c r="AB531" s="1">
        <v>21915134.190000001</v>
      </c>
      <c r="AC531" s="1">
        <v>7344586675.8199997</v>
      </c>
    </row>
    <row r="532" spans="1:29" hidden="1" x14ac:dyDescent="0.35">
      <c r="A532">
        <v>2023</v>
      </c>
      <c r="B532">
        <v>100</v>
      </c>
      <c r="C532" t="str">
        <f t="shared" si="54"/>
        <v>5 SECRETARIA GENERAL</v>
      </c>
      <c r="D532" t="str">
        <f t="shared" si="57"/>
        <v>05</v>
      </c>
      <c r="E532" t="s">
        <v>245</v>
      </c>
      <c r="F532" t="s">
        <v>270</v>
      </c>
      <c r="G532" s="2">
        <f t="shared" si="55"/>
        <v>2021130010292</v>
      </c>
      <c r="H532" t="str">
        <f>"B062"</f>
        <v>B062</v>
      </c>
      <c r="I532" t="s">
        <v>101</v>
      </c>
      <c r="J532" t="s">
        <v>26</v>
      </c>
      <c r="K532" t="s">
        <v>27</v>
      </c>
      <c r="L532" t="str">
        <f>+VLOOKUP(G532,Hoja2!$A:$B,2,FALSE)</f>
        <v>DEFINICION E IMPLEMENTACION DEL ESQUEMA DE PRESTACION DE LOS SERVICIOS DE ACUEDUCTO Y ALCANTARILLADO DE LAS COMUNIDADES DE TIERRA BOMBA, ARCHIPIELAGO DE SAN BERNARDO, ISLA FUERTE E ISLA DE BARU,</v>
      </c>
      <c r="M532" t="str">
        <f t="shared" si="56"/>
        <v>2021130010292 DEFINICION E IMPLEMENTACION DEL ESQUEMA DE PRESTACION DE LOS SERVICIOS DE ACUEDUCTO Y ALCANTARILLADO DE LAS COMUNIDADES DE TIERRA BOMBA, ARCHIPIELAGO DE SAN BERNARDO, ISLA FUERTE E ISLA DE BARU,</v>
      </c>
      <c r="N532" t="str">
        <f>+VLOOKUP(G532,Hoja1!$D:$G,2,FALSE)</f>
        <v>07. PILAR CARTAGENA RESILIENTE</v>
      </c>
      <c r="O532" t="str">
        <f>+VLOOKUP(G532,Hoja1!$D:$G,3,FALSE)</f>
        <v>7.6 LÍNEA ESTRATÉGICA SERVICIOS PÚBLICOS BÁSICOS DEL DISTRITO DE CARTAGENA DE INDIAS: “TODOS CON TODO”</v>
      </c>
      <c r="P532" t="str">
        <f>+VLOOKUP(G532,Hoja1!$D:$G,4,FALSE)</f>
        <v>7.6.1 DE AHORRO Y USO EFICIENTE DE LOS SERVICIOS PÚBLICOS, "AGUA Y SANEAMIENTO BÁSICO PARA TODOS"</v>
      </c>
      <c r="Q532" t="str">
        <f t="shared" si="52"/>
        <v>06</v>
      </c>
      <c r="R532" t="str">
        <f t="shared" si="53"/>
        <v>00</v>
      </c>
      <c r="S532" s="1">
        <v>0</v>
      </c>
      <c r="T532" s="1">
        <v>607512675.67999995</v>
      </c>
      <c r="U532" s="1">
        <v>607512675.67999995</v>
      </c>
      <c r="V532" s="1">
        <v>334685529.22000003</v>
      </c>
      <c r="W532" s="1">
        <v>272827146.45999998</v>
      </c>
      <c r="X532" s="1">
        <v>334685529.22000003</v>
      </c>
      <c r="Y532" s="1">
        <v>55.09</v>
      </c>
      <c r="Z532" s="1">
        <v>334685529.22000003</v>
      </c>
      <c r="AA532" s="1">
        <v>55.09</v>
      </c>
      <c r="AB532" s="1">
        <v>272827146.45999998</v>
      </c>
      <c r="AC532" s="1">
        <v>334685529.22000003</v>
      </c>
    </row>
    <row r="533" spans="1:29" hidden="1" x14ac:dyDescent="0.35">
      <c r="A533">
        <v>2023</v>
      </c>
      <c r="B533">
        <v>100</v>
      </c>
      <c r="C533" t="str">
        <f t="shared" si="54"/>
        <v>5 SECRETARIA GENERAL</v>
      </c>
      <c r="D533" t="str">
        <f t="shared" si="57"/>
        <v>05</v>
      </c>
      <c r="E533" t="s">
        <v>245</v>
      </c>
      <c r="F533" t="s">
        <v>270</v>
      </c>
      <c r="G533" s="2">
        <f t="shared" si="55"/>
        <v>2021130010292</v>
      </c>
      <c r="H533" t="str">
        <f>"B070"</f>
        <v>B070</v>
      </c>
      <c r="I533" t="s">
        <v>316</v>
      </c>
      <c r="J533" t="s">
        <v>26</v>
      </c>
      <c r="K533" t="s">
        <v>27</v>
      </c>
      <c r="L533" t="str">
        <f>+VLOOKUP(G533,Hoja2!$A:$B,2,FALSE)</f>
        <v>DEFINICION E IMPLEMENTACION DEL ESQUEMA DE PRESTACION DE LOS SERVICIOS DE ACUEDUCTO Y ALCANTARILLADO DE LAS COMUNIDADES DE TIERRA BOMBA, ARCHIPIELAGO DE SAN BERNARDO, ISLA FUERTE E ISLA DE BARU,</v>
      </c>
      <c r="M533" t="str">
        <f t="shared" si="56"/>
        <v>2021130010292 DEFINICION E IMPLEMENTACION DEL ESQUEMA DE PRESTACION DE LOS SERVICIOS DE ACUEDUCTO Y ALCANTARILLADO DE LAS COMUNIDADES DE TIERRA BOMBA, ARCHIPIELAGO DE SAN BERNARDO, ISLA FUERTE E ISLA DE BARU,</v>
      </c>
      <c r="N533" t="str">
        <f>+VLOOKUP(G533,Hoja1!$D:$G,2,FALSE)</f>
        <v>07. PILAR CARTAGENA RESILIENTE</v>
      </c>
      <c r="O533" t="str">
        <f>+VLOOKUP(G533,Hoja1!$D:$G,3,FALSE)</f>
        <v>7.6 LÍNEA ESTRATÉGICA SERVICIOS PÚBLICOS BÁSICOS DEL DISTRITO DE CARTAGENA DE INDIAS: “TODOS CON TODO”</v>
      </c>
      <c r="P533" t="str">
        <f>+VLOOKUP(G533,Hoja1!$D:$G,4,FALSE)</f>
        <v>7.6.1 DE AHORRO Y USO EFICIENTE DE LOS SERVICIOS PÚBLICOS, "AGUA Y SANEAMIENTO BÁSICO PARA TODOS"</v>
      </c>
      <c r="Q533" t="str">
        <f t="shared" si="52"/>
        <v>06</v>
      </c>
      <c r="R533" t="str">
        <f t="shared" si="53"/>
        <v>00</v>
      </c>
      <c r="S533" s="1">
        <v>0</v>
      </c>
      <c r="T533" s="1">
        <v>1251224685.3599999</v>
      </c>
      <c r="U533" s="1">
        <v>1251224685.3599999</v>
      </c>
      <c r="V533" s="1">
        <v>192381531</v>
      </c>
      <c r="W533" s="1">
        <v>1058843154.36</v>
      </c>
      <c r="X533" s="1">
        <v>192381531</v>
      </c>
      <c r="Y533" s="1">
        <v>15.38</v>
      </c>
      <c r="Z533" s="1">
        <v>192381531</v>
      </c>
      <c r="AA533" s="1">
        <v>15.38</v>
      </c>
      <c r="AB533" s="1">
        <v>1058843154.36</v>
      </c>
      <c r="AC533" s="1">
        <v>0</v>
      </c>
    </row>
    <row r="534" spans="1:29" hidden="1" x14ac:dyDescent="0.35">
      <c r="A534">
        <v>2023</v>
      </c>
      <c r="B534">
        <v>100</v>
      </c>
      <c r="C534" t="str">
        <f t="shared" si="54"/>
        <v>5 SECRETARIA GENERAL</v>
      </c>
      <c r="D534" t="str">
        <f t="shared" si="57"/>
        <v>05</v>
      </c>
      <c r="E534" t="s">
        <v>245</v>
      </c>
      <c r="F534" t="s">
        <v>266</v>
      </c>
      <c r="G534" s="2">
        <f t="shared" si="55"/>
        <v>2021130010196</v>
      </c>
      <c r="H534" t="str">
        <f>"B111"</f>
        <v>B111</v>
      </c>
      <c r="I534" t="s">
        <v>317</v>
      </c>
      <c r="J534" t="s">
        <v>26</v>
      </c>
      <c r="K534" t="s">
        <v>27</v>
      </c>
      <c r="L534" t="str">
        <f>+VLOOKUP(G534,Hoja2!$A:$B,2,FALSE)</f>
        <v>ADMINISTRACION DEL FONDO DE SOLIDARIDAD Y REDISTRIBUCION DEL INGRESOS PARA LOS SERVICIOS PUBLICOS DOMICILIARIOS DE ACUEDUCTO, ALCANTARILLADO Y ASEO EN EL DISTRITO DE CARTAGENA DE INDIAS</v>
      </c>
      <c r="M534" t="str">
        <f t="shared" si="56"/>
        <v>2021130010196 ADMINISTRACION DEL FONDO DE SOLIDARIDAD Y REDISTRIBUCION DEL INGRESOS PARA LOS SERVICIOS PUBLICOS DOMICILIARIOS DE ACUEDUCTO, ALCANTARILLADO Y ASEO EN EL DISTRITO DE CARTAGENA DE INDIAS</v>
      </c>
      <c r="N534" t="str">
        <f>+VLOOKUP(G534,Hoja1!$D:$G,2,FALSE)</f>
        <v>07. PILAR CARTAGENA RESILIENTE</v>
      </c>
      <c r="O534" t="str">
        <f>+VLOOKUP(G534,Hoja1!$D:$G,3,FALSE)</f>
        <v>7.6 LÍNEA ESTRATÉGICA SERVICIOS PÚBLICOS BÁSICOS DEL DISTRITO DE CARTAGENA DE INDIAS: “TODOS CON TODO”</v>
      </c>
      <c r="P534" t="str">
        <f>+VLOOKUP(G534,Hoja1!$D:$G,4,FALSE)</f>
        <v>7.6.1 DE AHORRO Y USO EFICIENTE DE LOS SERVICIOS PÚBLICOS, "AGUA Y SANEAMIENTO BÁSICO PARA TODOS"</v>
      </c>
      <c r="Q534" t="str">
        <f t="shared" si="52"/>
        <v>06</v>
      </c>
      <c r="R534" t="str">
        <f t="shared" si="53"/>
        <v>00</v>
      </c>
      <c r="S534" s="1">
        <v>0</v>
      </c>
      <c r="T534" s="1">
        <v>85897823</v>
      </c>
      <c r="U534" s="1">
        <v>85897823</v>
      </c>
      <c r="V534" s="1">
        <v>85897823</v>
      </c>
      <c r="W534" s="1">
        <v>0</v>
      </c>
      <c r="X534" s="1">
        <v>85897823</v>
      </c>
      <c r="Y534" s="1">
        <v>100</v>
      </c>
      <c r="Z534" s="1">
        <v>85897823</v>
      </c>
      <c r="AA534" s="1">
        <v>100</v>
      </c>
      <c r="AB534" s="1">
        <v>0</v>
      </c>
      <c r="AC534" s="1">
        <v>85897823</v>
      </c>
    </row>
    <row r="535" spans="1:29" hidden="1" x14ac:dyDescent="0.35">
      <c r="A535">
        <v>2023</v>
      </c>
      <c r="B535">
        <v>100</v>
      </c>
      <c r="C535" t="str">
        <f t="shared" si="54"/>
        <v>5 SECRETARIA GENERAL</v>
      </c>
      <c r="D535" t="str">
        <f t="shared" si="57"/>
        <v>05</v>
      </c>
      <c r="E535" t="s">
        <v>245</v>
      </c>
      <c r="F535" t="s">
        <v>270</v>
      </c>
      <c r="G535" s="2">
        <f t="shared" si="55"/>
        <v>2021130010292</v>
      </c>
      <c r="H535" t="str">
        <f>"B139"</f>
        <v>B139</v>
      </c>
      <c r="I535" t="s">
        <v>318</v>
      </c>
      <c r="J535" t="s">
        <v>26</v>
      </c>
      <c r="K535" t="s">
        <v>27</v>
      </c>
      <c r="L535" t="str">
        <f>+VLOOKUP(G535,Hoja2!$A:$B,2,FALSE)</f>
        <v>DEFINICION E IMPLEMENTACION DEL ESQUEMA DE PRESTACION DE LOS SERVICIOS DE ACUEDUCTO Y ALCANTARILLADO DE LAS COMUNIDADES DE TIERRA BOMBA, ARCHIPIELAGO DE SAN BERNARDO, ISLA FUERTE E ISLA DE BARU,</v>
      </c>
      <c r="M535" t="str">
        <f t="shared" si="56"/>
        <v>2021130010292 DEFINICION E IMPLEMENTACION DEL ESQUEMA DE PRESTACION DE LOS SERVICIOS DE ACUEDUCTO Y ALCANTARILLADO DE LAS COMUNIDADES DE TIERRA BOMBA, ARCHIPIELAGO DE SAN BERNARDO, ISLA FUERTE E ISLA DE BARU,</v>
      </c>
      <c r="N535" t="str">
        <f>+VLOOKUP(G535,Hoja1!$D:$G,2,FALSE)</f>
        <v>07. PILAR CARTAGENA RESILIENTE</v>
      </c>
      <c r="O535" t="str">
        <f>+VLOOKUP(G535,Hoja1!$D:$G,3,FALSE)</f>
        <v>7.6 LÍNEA ESTRATÉGICA SERVICIOS PÚBLICOS BÁSICOS DEL DISTRITO DE CARTAGENA DE INDIAS: “TODOS CON TODO”</v>
      </c>
      <c r="P535" t="str">
        <f>+VLOOKUP(G535,Hoja1!$D:$G,4,FALSE)</f>
        <v>7.6.1 DE AHORRO Y USO EFICIENTE DE LOS SERVICIOS PÚBLICOS, "AGUA Y SANEAMIENTO BÁSICO PARA TODOS"</v>
      </c>
      <c r="Q535" t="str">
        <f t="shared" si="52"/>
        <v>06</v>
      </c>
      <c r="R535" t="str">
        <f t="shared" si="53"/>
        <v>00</v>
      </c>
      <c r="S535" s="1">
        <v>0</v>
      </c>
      <c r="T535" s="1">
        <v>30916522</v>
      </c>
      <c r="U535" s="1">
        <v>30916522</v>
      </c>
      <c r="V535" s="1">
        <v>0</v>
      </c>
      <c r="W535" s="1">
        <v>30916522</v>
      </c>
      <c r="X535" s="1">
        <v>0</v>
      </c>
      <c r="Y535" s="1">
        <v>0</v>
      </c>
      <c r="Z535" s="1">
        <v>0</v>
      </c>
      <c r="AA535" s="1">
        <v>0</v>
      </c>
      <c r="AB535" s="1">
        <v>30916522</v>
      </c>
      <c r="AC535" s="1">
        <v>0</v>
      </c>
    </row>
    <row r="536" spans="1:29" hidden="1" x14ac:dyDescent="0.35">
      <c r="A536">
        <v>2023</v>
      </c>
      <c r="B536">
        <v>100</v>
      </c>
      <c r="C536" t="str">
        <f t="shared" si="54"/>
        <v>5 SECRETARIA GENERAL</v>
      </c>
      <c r="D536" t="str">
        <f t="shared" si="57"/>
        <v>05</v>
      </c>
      <c r="E536" t="s">
        <v>245</v>
      </c>
      <c r="F536" t="s">
        <v>270</v>
      </c>
      <c r="G536" s="2">
        <f t="shared" si="55"/>
        <v>2021130010292</v>
      </c>
      <c r="H536" t="str">
        <f>"B140"</f>
        <v>B140</v>
      </c>
      <c r="I536" t="s">
        <v>319</v>
      </c>
      <c r="J536" t="s">
        <v>26</v>
      </c>
      <c r="K536" t="s">
        <v>27</v>
      </c>
      <c r="L536" t="str">
        <f>+VLOOKUP(G536,Hoja2!$A:$B,2,FALSE)</f>
        <v>DEFINICION E IMPLEMENTACION DEL ESQUEMA DE PRESTACION DE LOS SERVICIOS DE ACUEDUCTO Y ALCANTARILLADO DE LAS COMUNIDADES DE TIERRA BOMBA, ARCHIPIELAGO DE SAN BERNARDO, ISLA FUERTE E ISLA DE BARU,</v>
      </c>
      <c r="M536" t="str">
        <f t="shared" si="56"/>
        <v>2021130010292 DEFINICION E IMPLEMENTACION DEL ESQUEMA DE PRESTACION DE LOS SERVICIOS DE ACUEDUCTO Y ALCANTARILLADO DE LAS COMUNIDADES DE TIERRA BOMBA, ARCHIPIELAGO DE SAN BERNARDO, ISLA FUERTE E ISLA DE BARU,</v>
      </c>
      <c r="N536" t="str">
        <f>+VLOOKUP(G536,Hoja1!$D:$G,2,FALSE)</f>
        <v>07. PILAR CARTAGENA RESILIENTE</v>
      </c>
      <c r="O536" t="str">
        <f>+VLOOKUP(G536,Hoja1!$D:$G,3,FALSE)</f>
        <v>7.6 LÍNEA ESTRATÉGICA SERVICIOS PÚBLICOS BÁSICOS DEL DISTRITO DE CARTAGENA DE INDIAS: “TODOS CON TODO”</v>
      </c>
      <c r="P536" t="str">
        <f>+VLOOKUP(G536,Hoja1!$D:$G,4,FALSE)</f>
        <v>7.6.1 DE AHORRO Y USO EFICIENTE DE LOS SERVICIOS PÚBLICOS, "AGUA Y SANEAMIENTO BÁSICO PARA TODOS"</v>
      </c>
      <c r="Q536" t="str">
        <f t="shared" si="52"/>
        <v>06</v>
      </c>
      <c r="R536" t="str">
        <f t="shared" si="53"/>
        <v>00</v>
      </c>
      <c r="S536" s="1">
        <v>0</v>
      </c>
      <c r="T536" s="1">
        <v>106762948.18000001</v>
      </c>
      <c r="U536" s="1">
        <v>106762948.18000001</v>
      </c>
      <c r="V536" s="1">
        <v>0</v>
      </c>
      <c r="W536" s="1">
        <v>106762948.18000001</v>
      </c>
      <c r="X536" s="1">
        <v>0</v>
      </c>
      <c r="Y536" s="1">
        <v>0</v>
      </c>
      <c r="Z536" s="1">
        <v>0</v>
      </c>
      <c r="AA536" s="1">
        <v>0</v>
      </c>
      <c r="AB536" s="1">
        <v>106762948.18000001</v>
      </c>
      <c r="AC536" s="1">
        <v>0</v>
      </c>
    </row>
    <row r="537" spans="1:29" hidden="1" x14ac:dyDescent="0.35">
      <c r="A537">
        <v>2023</v>
      </c>
      <c r="B537">
        <v>100</v>
      </c>
      <c r="C537" t="str">
        <f t="shared" si="54"/>
        <v>5 SECRETARIA GENERAL</v>
      </c>
      <c r="D537" t="str">
        <f t="shared" si="57"/>
        <v>05</v>
      </c>
      <c r="E537" t="s">
        <v>245</v>
      </c>
      <c r="F537" t="s">
        <v>305</v>
      </c>
      <c r="G537" s="2">
        <f t="shared" si="55"/>
        <v>2021130010195</v>
      </c>
      <c r="H537" t="str">
        <f>"B162"</f>
        <v>B162</v>
      </c>
      <c r="I537" t="s">
        <v>320</v>
      </c>
      <c r="J537" t="s">
        <v>26</v>
      </c>
      <c r="K537" t="s">
        <v>27</v>
      </c>
      <c r="L537" t="str">
        <f>+VLOOKUP(G537,Hoja2!$A:$B,2,FALSE)</f>
        <v xml:space="preserve">IMPLEMENTACION DE LA OPTIMIZACION DEL SERVICIO DE ALUMBRADO PUBLICO Y EL SUMINISTRO DE ENERGIA PARA EL SISTEMA, EN EL DISTRITO DE CARTAGENA DE INDIAS </v>
      </c>
      <c r="M537" t="str">
        <f t="shared" si="56"/>
        <v xml:space="preserve">2021130010195 IMPLEMENTACION DE LA OPTIMIZACION DEL SERVICIO DE ALUMBRADO PUBLICO Y EL SUMINISTRO DE ENERGIA PARA EL SISTEMA, EN EL DISTRITO DE CARTAGENA DE INDIAS </v>
      </c>
      <c r="N537" t="str">
        <f>+VLOOKUP(G537,Hoja1!$D:$G,2,FALSE)</f>
        <v>07. PILAR CARTAGENA RESILIENTE</v>
      </c>
      <c r="O537" t="str">
        <f>+VLOOKUP(G537,Hoja1!$D:$G,3,FALSE)</f>
        <v>7.6 LÍNEA ESTRATÉGICA SERVICIOS PÚBLICOS BÁSICOS DEL DISTRITO DE CARTAGENA DE INDIAS: “TODOS CON TODO”</v>
      </c>
      <c r="P537" t="str">
        <f>+VLOOKUP(G537,Hoja1!$D:$G,4,FALSE)</f>
        <v>7.6.2 ENERGÍA ASEQUIBLE, CONFIABLE SOSTENIBLE Y MODERNA PARA TODOS.</v>
      </c>
      <c r="Q537" t="str">
        <f t="shared" si="52"/>
        <v>06</v>
      </c>
      <c r="R537" t="str">
        <f t="shared" si="53"/>
        <v>00</v>
      </c>
      <c r="S537" s="1">
        <v>0</v>
      </c>
      <c r="T537" s="1">
        <v>1536214274</v>
      </c>
      <c r="U537" s="1">
        <v>1536214274</v>
      </c>
      <c r="V537" s="1">
        <v>692700367</v>
      </c>
      <c r="W537" s="1">
        <v>843513907</v>
      </c>
      <c r="X537" s="1">
        <v>692700367</v>
      </c>
      <c r="Y537" s="1">
        <v>45.09</v>
      </c>
      <c r="Z537" s="1">
        <v>0</v>
      </c>
      <c r="AA537" s="1">
        <v>0</v>
      </c>
      <c r="AB537" s="1">
        <v>843513907</v>
      </c>
      <c r="AC537" s="1">
        <v>0</v>
      </c>
    </row>
    <row r="538" spans="1:29" hidden="1" x14ac:dyDescent="0.35">
      <c r="A538">
        <v>2023</v>
      </c>
      <c r="B538">
        <v>100</v>
      </c>
      <c r="C538" t="str">
        <f t="shared" si="54"/>
        <v>5 SECRETARIA GENERAL</v>
      </c>
      <c r="D538" t="str">
        <f t="shared" si="57"/>
        <v>05</v>
      </c>
      <c r="E538" t="s">
        <v>245</v>
      </c>
      <c r="F538" t="s">
        <v>284</v>
      </c>
      <c r="G538" s="2">
        <f t="shared" si="55"/>
        <v>2021130010190</v>
      </c>
      <c r="H538" t="str">
        <f>"R041"</f>
        <v>R041</v>
      </c>
      <c r="I538" t="s">
        <v>321</v>
      </c>
      <c r="J538" t="s">
        <v>26</v>
      </c>
      <c r="K538" t="s">
        <v>27</v>
      </c>
      <c r="L538" t="str">
        <f>+VLOOKUP(G538,Hoja2!$A:$B,2,FALSE)</f>
        <v>FORTALECIMIENTO DEL SISTEMA INTEGRADO DE MERCADOS PUBLICOS MEDIANTE EL DESARROLLO DE ACTIVIDADES Y/O ACTUACIONES ADMINISTRATIVAS, OPERATIVAS, JURIDICAS, CONTRACTUALES Y AMBIENTALES EN EL DISTRITO DE CARTAGENA DE INDIAS</v>
      </c>
      <c r="M538" t="str">
        <f t="shared" si="56"/>
        <v>2021130010190 FORTALECIMIENTO DEL SISTEMA INTEGRADO DE MERCADOS PUBLICOS MEDIANTE EL DESARROLLO DE ACTIVIDADES Y/O ACTUACIONES ADMINISTRATIVAS, OPERATIVAS, JURIDICAS, CONTRACTUALES Y AMBIENTALES EN EL DISTRITO DE CARTAGENA DE INDIAS</v>
      </c>
      <c r="N538" t="str">
        <f>+VLOOKUP(G538,Hoja1!$D:$G,2,FALSE)</f>
        <v>09. PILAR CARTAGENA CONTINGENTE</v>
      </c>
      <c r="O538" t="str">
        <f>+VLOOKUP(G538,Hoja1!$D:$G,3,FALSE)</f>
        <v>9.1 LÍNEA ESTRATÉGICA: DESARROLLO ECONÓMICO Y EMPLEABILIDAD</v>
      </c>
      <c r="P538" t="str">
        <f>+VLOOKUP(G538,Hoja1!$D:$G,4,FALSE)</f>
        <v>9.1.11 PROGRAMA: SISTEMAS DE MERCADOS PÚBLICOS</v>
      </c>
      <c r="Q538" t="str">
        <f t="shared" si="52"/>
        <v>06</v>
      </c>
      <c r="R538" t="str">
        <f t="shared" si="53"/>
        <v>00</v>
      </c>
      <c r="S538" s="1">
        <v>0</v>
      </c>
      <c r="T538" s="1">
        <v>32860293.890000001</v>
      </c>
      <c r="U538" s="1">
        <v>32860293.890000001</v>
      </c>
      <c r="V538" s="1">
        <v>32860293.890000001</v>
      </c>
      <c r="W538" s="1">
        <v>0</v>
      </c>
      <c r="X538" s="1">
        <v>32860293.890000001</v>
      </c>
      <c r="Y538" s="1">
        <v>100</v>
      </c>
      <c r="Z538" s="1">
        <v>32860293.890000001</v>
      </c>
      <c r="AA538" s="1">
        <v>100</v>
      </c>
      <c r="AB538" s="1">
        <v>0</v>
      </c>
      <c r="AC538" s="1">
        <v>32860293.890000001</v>
      </c>
    </row>
    <row r="539" spans="1:29" hidden="1" x14ac:dyDescent="0.35">
      <c r="A539">
        <v>2023</v>
      </c>
      <c r="B539">
        <v>100</v>
      </c>
      <c r="C539" t="str">
        <f t="shared" si="54"/>
        <v>5 SECRETARIA GENERAL</v>
      </c>
      <c r="D539" t="str">
        <f t="shared" si="57"/>
        <v>05</v>
      </c>
      <c r="E539" t="s">
        <v>245</v>
      </c>
      <c r="F539" t="s">
        <v>266</v>
      </c>
      <c r="G539" s="2">
        <f t="shared" si="55"/>
        <v>2021130010196</v>
      </c>
      <c r="H539" t="str">
        <f>"R055"</f>
        <v>R055</v>
      </c>
      <c r="I539" t="s">
        <v>322</v>
      </c>
      <c r="J539" t="s">
        <v>26</v>
      </c>
      <c r="K539" t="s">
        <v>27</v>
      </c>
      <c r="L539" t="str">
        <f>+VLOOKUP(G539,Hoja2!$A:$B,2,FALSE)</f>
        <v>ADMINISTRACION DEL FONDO DE SOLIDARIDAD Y REDISTRIBUCION DEL INGRESOS PARA LOS SERVICIOS PUBLICOS DOMICILIARIOS DE ACUEDUCTO, ALCANTARILLADO Y ASEO EN EL DISTRITO DE CARTAGENA DE INDIAS</v>
      </c>
      <c r="M539" t="str">
        <f t="shared" si="56"/>
        <v>2021130010196 ADMINISTRACION DEL FONDO DE SOLIDARIDAD Y REDISTRIBUCION DEL INGRESOS PARA LOS SERVICIOS PUBLICOS DOMICILIARIOS DE ACUEDUCTO, ALCANTARILLADO Y ASEO EN EL DISTRITO DE CARTAGENA DE INDIAS</v>
      </c>
      <c r="N539" t="str">
        <f>+VLOOKUP(G539,Hoja1!$D:$G,2,FALSE)</f>
        <v>07. PILAR CARTAGENA RESILIENTE</v>
      </c>
      <c r="O539" t="str">
        <f>+VLOOKUP(G539,Hoja1!$D:$G,3,FALSE)</f>
        <v>7.6 LÍNEA ESTRATÉGICA SERVICIOS PÚBLICOS BÁSICOS DEL DISTRITO DE CARTAGENA DE INDIAS: “TODOS CON TODO”</v>
      </c>
      <c r="P539" t="str">
        <f>+VLOOKUP(G539,Hoja1!$D:$G,4,FALSE)</f>
        <v>7.6.1 DE AHORRO Y USO EFICIENTE DE LOS SERVICIOS PÚBLICOS, "AGUA Y SANEAMIENTO BÁSICO PARA TODOS"</v>
      </c>
      <c r="Q539" t="str">
        <f t="shared" si="52"/>
        <v>06</v>
      </c>
      <c r="R539" t="str">
        <f t="shared" si="53"/>
        <v>00</v>
      </c>
      <c r="S539" s="1">
        <v>0</v>
      </c>
      <c r="T539" s="1">
        <v>3490071405.0300002</v>
      </c>
      <c r="U539" s="1">
        <v>3490071405.0300002</v>
      </c>
      <c r="V539" s="1">
        <v>3490071405</v>
      </c>
      <c r="W539" s="1">
        <v>0.03</v>
      </c>
      <c r="X539" s="1">
        <v>3490071405</v>
      </c>
      <c r="Y539" s="1">
        <v>100</v>
      </c>
      <c r="Z539" s="1">
        <v>3490071405</v>
      </c>
      <c r="AA539" s="1">
        <v>100</v>
      </c>
      <c r="AB539" s="1">
        <v>0.03</v>
      </c>
      <c r="AC539" s="1">
        <v>3490071405</v>
      </c>
    </row>
    <row r="540" spans="1:29" hidden="1" x14ac:dyDescent="0.35">
      <c r="A540">
        <v>2023</v>
      </c>
      <c r="B540">
        <v>100</v>
      </c>
      <c r="C540" t="str">
        <f t="shared" si="54"/>
        <v>5 SECRETARIA GENERAL</v>
      </c>
      <c r="D540" t="str">
        <f t="shared" si="57"/>
        <v>05</v>
      </c>
      <c r="E540" t="s">
        <v>245</v>
      </c>
      <c r="F540" t="s">
        <v>266</v>
      </c>
      <c r="G540" s="2">
        <f t="shared" si="55"/>
        <v>2021130010196</v>
      </c>
      <c r="H540" t="str">
        <f>"R062"</f>
        <v>R062</v>
      </c>
      <c r="I540" t="s">
        <v>323</v>
      </c>
      <c r="J540" t="s">
        <v>26</v>
      </c>
      <c r="K540" t="s">
        <v>27</v>
      </c>
      <c r="L540" t="str">
        <f>+VLOOKUP(G540,Hoja2!$A:$B,2,FALSE)</f>
        <v>ADMINISTRACION DEL FONDO DE SOLIDARIDAD Y REDISTRIBUCION DEL INGRESOS PARA LOS SERVICIOS PUBLICOS DOMICILIARIOS DE ACUEDUCTO, ALCANTARILLADO Y ASEO EN EL DISTRITO DE CARTAGENA DE INDIAS</v>
      </c>
      <c r="M540" t="str">
        <f t="shared" si="56"/>
        <v>2021130010196 ADMINISTRACION DEL FONDO DE SOLIDARIDAD Y REDISTRIBUCION DEL INGRESOS PARA LOS SERVICIOS PUBLICOS DOMICILIARIOS DE ACUEDUCTO, ALCANTARILLADO Y ASEO EN EL DISTRITO DE CARTAGENA DE INDIAS</v>
      </c>
      <c r="N540" t="str">
        <f>+VLOOKUP(G540,Hoja1!$D:$G,2,FALSE)</f>
        <v>07. PILAR CARTAGENA RESILIENTE</v>
      </c>
      <c r="O540" t="str">
        <f>+VLOOKUP(G540,Hoja1!$D:$G,3,FALSE)</f>
        <v>7.6 LÍNEA ESTRATÉGICA SERVICIOS PÚBLICOS BÁSICOS DEL DISTRITO DE CARTAGENA DE INDIAS: “TODOS CON TODO”</v>
      </c>
      <c r="P540" t="str">
        <f>+VLOOKUP(G540,Hoja1!$D:$G,4,FALSE)</f>
        <v>7.6.1 DE AHORRO Y USO EFICIENTE DE LOS SERVICIOS PÚBLICOS, "AGUA Y SANEAMIENTO BÁSICO PARA TODOS"</v>
      </c>
      <c r="Q540" t="str">
        <f t="shared" si="52"/>
        <v>06</v>
      </c>
      <c r="R540" t="str">
        <f t="shared" si="53"/>
        <v>00</v>
      </c>
      <c r="S540" s="1">
        <v>0</v>
      </c>
      <c r="T540" s="1">
        <v>174897541</v>
      </c>
      <c r="U540" s="1">
        <v>174897541</v>
      </c>
      <c r="V540" s="1">
        <v>174897541</v>
      </c>
      <c r="W540" s="1">
        <v>0</v>
      </c>
      <c r="X540" s="1">
        <v>174897541</v>
      </c>
      <c r="Y540" s="1">
        <v>100</v>
      </c>
      <c r="Z540" s="1">
        <v>174897541</v>
      </c>
      <c r="AA540" s="1">
        <v>100</v>
      </c>
      <c r="AB540" s="1">
        <v>0</v>
      </c>
      <c r="AC540" s="1">
        <v>174897541</v>
      </c>
    </row>
    <row r="541" spans="1:29" hidden="1" x14ac:dyDescent="0.35">
      <c r="A541">
        <v>2023</v>
      </c>
      <c r="B541">
        <v>100</v>
      </c>
      <c r="C541" t="str">
        <f t="shared" si="54"/>
        <v>5 SECRETARIA GENERAL</v>
      </c>
      <c r="D541" t="str">
        <f t="shared" si="57"/>
        <v>05</v>
      </c>
      <c r="E541" t="s">
        <v>245</v>
      </c>
      <c r="F541" t="s">
        <v>284</v>
      </c>
      <c r="G541" s="2">
        <f t="shared" si="55"/>
        <v>2021130010190</v>
      </c>
      <c r="H541" t="str">
        <f>"R070"</f>
        <v>R070</v>
      </c>
      <c r="I541" t="s">
        <v>25</v>
      </c>
      <c r="J541" t="s">
        <v>26</v>
      </c>
      <c r="K541" t="s">
        <v>27</v>
      </c>
      <c r="L541" t="str">
        <f>+VLOOKUP(G541,Hoja2!$A:$B,2,FALSE)</f>
        <v>FORTALECIMIENTO DEL SISTEMA INTEGRADO DE MERCADOS PUBLICOS MEDIANTE EL DESARROLLO DE ACTIVIDADES Y/O ACTUACIONES ADMINISTRATIVAS, OPERATIVAS, JURIDICAS, CONTRACTUALES Y AMBIENTALES EN EL DISTRITO DE CARTAGENA DE INDIAS</v>
      </c>
      <c r="M541" t="str">
        <f t="shared" si="56"/>
        <v>2021130010190 FORTALECIMIENTO DEL SISTEMA INTEGRADO DE MERCADOS PUBLICOS MEDIANTE EL DESARROLLO DE ACTIVIDADES Y/O ACTUACIONES ADMINISTRATIVAS, OPERATIVAS, JURIDICAS, CONTRACTUALES Y AMBIENTALES EN EL DISTRITO DE CARTAGENA DE INDIAS</v>
      </c>
      <c r="N541" t="str">
        <f>+VLOOKUP(G541,Hoja1!$D:$G,2,FALSE)</f>
        <v>09. PILAR CARTAGENA CONTINGENTE</v>
      </c>
      <c r="O541" t="str">
        <f>+VLOOKUP(G541,Hoja1!$D:$G,3,FALSE)</f>
        <v>9.1 LÍNEA ESTRATÉGICA: DESARROLLO ECONÓMICO Y EMPLEABILIDAD</v>
      </c>
      <c r="P541" t="str">
        <f>+VLOOKUP(G541,Hoja1!$D:$G,4,FALSE)</f>
        <v>9.1.11 PROGRAMA: SISTEMAS DE MERCADOS PÚBLICOS</v>
      </c>
      <c r="Q541" t="str">
        <f t="shared" si="52"/>
        <v>06</v>
      </c>
      <c r="R541" t="str">
        <f t="shared" si="53"/>
        <v>00</v>
      </c>
      <c r="S541" s="1">
        <v>0</v>
      </c>
      <c r="T541" s="1">
        <v>45089030</v>
      </c>
      <c r="U541" s="1">
        <v>45089030</v>
      </c>
      <c r="V541" s="1">
        <v>45089030</v>
      </c>
      <c r="W541" s="1">
        <v>0</v>
      </c>
      <c r="X541" s="1">
        <v>45089023</v>
      </c>
      <c r="Y541" s="1">
        <v>100</v>
      </c>
      <c r="Z541" s="1">
        <v>45089023</v>
      </c>
      <c r="AA541" s="1">
        <v>100</v>
      </c>
      <c r="AB541" s="1">
        <v>7</v>
      </c>
      <c r="AC541" s="1">
        <v>45089023</v>
      </c>
    </row>
    <row r="542" spans="1:29" hidden="1" x14ac:dyDescent="0.35">
      <c r="A542">
        <v>2023</v>
      </c>
      <c r="B542">
        <v>100</v>
      </c>
      <c r="C542" t="str">
        <f t="shared" si="54"/>
        <v>5 SECRETARIA GENERAL</v>
      </c>
      <c r="D542" t="str">
        <f t="shared" si="57"/>
        <v>05</v>
      </c>
      <c r="E542" t="s">
        <v>245</v>
      </c>
      <c r="F542" t="s">
        <v>256</v>
      </c>
      <c r="G542" s="2">
        <f t="shared" si="55"/>
        <v>2021130010146</v>
      </c>
      <c r="H542" t="str">
        <f>"R107"</f>
        <v>R107</v>
      </c>
      <c r="I542" t="s">
        <v>37</v>
      </c>
      <c r="J542" t="s">
        <v>26</v>
      </c>
      <c r="K542" t="s">
        <v>27</v>
      </c>
      <c r="L542" t="str">
        <f>+VLOOKUP(G542,Hoja2!$A:$B,2,FALSE)</f>
        <v>APOYO A LA REALIZACION DEL FESTIVAL INTERNACIONAL DE CINE DE CARTAGENA FICCI 2021 PARA LOS BARRIOS DE CARTAGENA DE INDIAS</v>
      </c>
      <c r="M542" t="str">
        <f t="shared" si="56"/>
        <v>2021130010146 APOYO A LA REALIZACION DEL FESTIVAL INTERNACIONAL DE CINE DE CARTAGENA FICCI 2021 PARA LOS BARRIOS DE CARTAGENA DE INDIAS</v>
      </c>
      <c r="N542" t="str">
        <f>+VLOOKUP(G542,Hoja1!$D:$G,2,FALSE)</f>
        <v>09. PILAR CARTAGENA CONTINGENTE</v>
      </c>
      <c r="O542" t="str">
        <f>+VLOOKUP(G542,Hoja1!$D:$G,3,FALSE)</f>
        <v>9.3 LÍNEA ESTRATÉGICA: TURISMO, MOTOR DE REACTIVACIÓN ECONÓMICA PARA CARTAGENA DE INDIAS</v>
      </c>
      <c r="P542" t="str">
        <f>+VLOOKUP(G542,Hoja1!$D:$G,4,FALSE)</f>
        <v>9.3.1 PROGRAMA: PROMOCIÓN NACIONAL E INTERNACIONAL DE CARTAGENA DE INDIAS</v>
      </c>
      <c r="Q542" t="str">
        <f t="shared" si="52"/>
        <v>06</v>
      </c>
      <c r="R542" t="str">
        <f t="shared" si="53"/>
        <v>00</v>
      </c>
      <c r="S542" s="1">
        <v>0</v>
      </c>
      <c r="T542" s="1">
        <v>14910027</v>
      </c>
      <c r="U542" s="1">
        <v>14910027</v>
      </c>
      <c r="V542" s="1">
        <v>0</v>
      </c>
      <c r="W542" s="1">
        <v>14910027</v>
      </c>
      <c r="X542" s="1">
        <v>0</v>
      </c>
      <c r="Y542" s="1">
        <v>0</v>
      </c>
      <c r="Z542" s="1">
        <v>0</v>
      </c>
      <c r="AA542" s="1">
        <v>0</v>
      </c>
      <c r="AB542" s="1">
        <v>14910027</v>
      </c>
      <c r="AC542" s="1">
        <v>0</v>
      </c>
    </row>
    <row r="543" spans="1:29" hidden="1" x14ac:dyDescent="0.35">
      <c r="A543">
        <v>2023</v>
      </c>
      <c r="B543">
        <v>100</v>
      </c>
      <c r="C543" t="str">
        <f t="shared" si="54"/>
        <v>5 SECRETARIA GENERAL</v>
      </c>
      <c r="D543" t="str">
        <f t="shared" si="57"/>
        <v>05</v>
      </c>
      <c r="E543" t="s">
        <v>245</v>
      </c>
      <c r="F543" t="s">
        <v>266</v>
      </c>
      <c r="G543" s="2">
        <f t="shared" si="55"/>
        <v>2021130010196</v>
      </c>
      <c r="H543" t="str">
        <f>"R111"</f>
        <v>R111</v>
      </c>
      <c r="I543" t="s">
        <v>324</v>
      </c>
      <c r="J543" t="s">
        <v>26</v>
      </c>
      <c r="K543" t="s">
        <v>27</v>
      </c>
      <c r="L543" t="str">
        <f>+VLOOKUP(G543,Hoja2!$A:$B,2,FALSE)</f>
        <v>ADMINISTRACION DEL FONDO DE SOLIDARIDAD Y REDISTRIBUCION DEL INGRESOS PARA LOS SERVICIOS PUBLICOS DOMICILIARIOS DE ACUEDUCTO, ALCANTARILLADO Y ASEO EN EL DISTRITO DE CARTAGENA DE INDIAS</v>
      </c>
      <c r="M543" t="str">
        <f t="shared" si="56"/>
        <v>2021130010196 ADMINISTRACION DEL FONDO DE SOLIDARIDAD Y REDISTRIBUCION DEL INGRESOS PARA LOS SERVICIOS PUBLICOS DOMICILIARIOS DE ACUEDUCTO, ALCANTARILLADO Y ASEO EN EL DISTRITO DE CARTAGENA DE INDIAS</v>
      </c>
      <c r="N543" t="str">
        <f>+VLOOKUP(G543,Hoja1!$D:$G,2,FALSE)</f>
        <v>07. PILAR CARTAGENA RESILIENTE</v>
      </c>
      <c r="O543" t="str">
        <f>+VLOOKUP(G543,Hoja1!$D:$G,3,FALSE)</f>
        <v>7.6 LÍNEA ESTRATÉGICA SERVICIOS PÚBLICOS BÁSICOS DEL DISTRITO DE CARTAGENA DE INDIAS: “TODOS CON TODO”</v>
      </c>
      <c r="P543" t="str">
        <f>+VLOOKUP(G543,Hoja1!$D:$G,4,FALSE)</f>
        <v>7.6.1 DE AHORRO Y USO EFICIENTE DE LOS SERVICIOS PÚBLICOS, "AGUA Y SANEAMIENTO BÁSICO PARA TODOS"</v>
      </c>
      <c r="Q543" t="str">
        <f t="shared" si="52"/>
        <v>06</v>
      </c>
      <c r="R543" t="str">
        <f t="shared" si="53"/>
        <v>00</v>
      </c>
      <c r="S543" s="1">
        <v>0</v>
      </c>
      <c r="T543" s="1">
        <v>89171393</v>
      </c>
      <c r="U543" s="1">
        <v>89171393</v>
      </c>
      <c r="V543" s="1">
        <v>89171393</v>
      </c>
      <c r="W543" s="1">
        <v>0</v>
      </c>
      <c r="X543" s="1">
        <v>89171393</v>
      </c>
      <c r="Y543" s="1">
        <v>100</v>
      </c>
      <c r="Z543" s="1">
        <v>89171393</v>
      </c>
      <c r="AA543" s="1">
        <v>100</v>
      </c>
      <c r="AB543" s="1">
        <v>0</v>
      </c>
      <c r="AC543" s="1">
        <v>89171393</v>
      </c>
    </row>
    <row r="544" spans="1:29" hidden="1" x14ac:dyDescent="0.35">
      <c r="A544">
        <v>2023</v>
      </c>
      <c r="B544">
        <v>100</v>
      </c>
      <c r="C544" t="str">
        <f t="shared" si="54"/>
        <v>5 SECRETARIA GENERAL</v>
      </c>
      <c r="D544" t="str">
        <f t="shared" si="57"/>
        <v>05</v>
      </c>
      <c r="E544" t="s">
        <v>245</v>
      </c>
      <c r="F544" t="s">
        <v>301</v>
      </c>
      <c r="G544" s="2">
        <f t="shared" si="55"/>
        <v>2021130010208</v>
      </c>
      <c r="H544" t="str">
        <f>"R138"</f>
        <v>R138</v>
      </c>
      <c r="I544" t="s">
        <v>158</v>
      </c>
      <c r="J544" t="s">
        <v>26</v>
      </c>
      <c r="K544" t="s">
        <v>27</v>
      </c>
      <c r="L544" t="str">
        <f>+VLOOKUP(G544,Hoja2!$A:$B,2,FALSE)</f>
        <v xml:space="preserve"> ACTUALIZACION EXTENSION DE REDES DE ACUEDUCTO EN EL DISTRITO DE CARTAGENA  DE INDIAS</v>
      </c>
      <c r="M544" t="str">
        <f t="shared" si="56"/>
        <v>2021130010208  ACTUALIZACION EXTENSION DE REDES DE ACUEDUCTO EN EL DISTRITO DE CARTAGENA  DE INDIAS</v>
      </c>
      <c r="N544" t="str">
        <f>+VLOOKUP(G544,Hoja1!$D:$G,2,FALSE)</f>
        <v>07. PILAR CARTAGENA RESILIENTE</v>
      </c>
      <c r="O544" t="str">
        <f>+VLOOKUP(G544,Hoja1!$D:$G,3,FALSE)</f>
        <v>7.6 LÍNEA ESTRATÉGICA SERVICIOS PÚBLICOS BÁSICOS DEL DISTRITO DE CARTAGENA DE INDIAS: “TODOS CON TODO”</v>
      </c>
      <c r="P544" t="str">
        <f>+VLOOKUP(G544,Hoja1!$D:$G,4,FALSE)</f>
        <v>7.6.1 DE AHORRO Y USO EFICIENTE DE LOS SERVICIOS PÚBLICOS, "AGUA Y SANEAMIENTO BÁSICO PARA TODOS"</v>
      </c>
      <c r="Q544" t="str">
        <f t="shared" si="52"/>
        <v>06</v>
      </c>
      <c r="R544" t="str">
        <f t="shared" si="53"/>
        <v>00</v>
      </c>
      <c r="S544" s="1">
        <v>0</v>
      </c>
      <c r="T544" s="1">
        <v>250000000</v>
      </c>
      <c r="U544" s="1">
        <v>250000000</v>
      </c>
      <c r="V544" s="1">
        <v>0</v>
      </c>
      <c r="W544" s="1">
        <v>250000000</v>
      </c>
      <c r="X544" s="1">
        <v>0</v>
      </c>
      <c r="Y544" s="1">
        <v>0</v>
      </c>
      <c r="Z544" s="1">
        <v>0</v>
      </c>
      <c r="AA544" s="1">
        <v>0</v>
      </c>
      <c r="AB544" s="1">
        <v>250000000</v>
      </c>
      <c r="AC544" s="1">
        <v>0</v>
      </c>
    </row>
    <row r="545" spans="1:29" hidden="1" x14ac:dyDescent="0.35">
      <c r="A545">
        <v>2023</v>
      </c>
      <c r="B545">
        <v>100</v>
      </c>
      <c r="C545" t="str">
        <f t="shared" si="54"/>
        <v>6 SECRETARIA DE INFRAESTRUCTURA</v>
      </c>
      <c r="D545" t="str">
        <f t="shared" ref="D545:D555" si="59">"06"</f>
        <v>06</v>
      </c>
      <c r="E545" t="s">
        <v>326</v>
      </c>
      <c r="F545" t="s">
        <v>329</v>
      </c>
      <c r="G545" s="2">
        <f t="shared" si="55"/>
        <v>2021130010184</v>
      </c>
      <c r="H545" t="str">
        <f>"R138"</f>
        <v>R138</v>
      </c>
      <c r="I545" t="s">
        <v>158</v>
      </c>
      <c r="J545" t="s">
        <v>26</v>
      </c>
      <c r="K545" t="s">
        <v>27</v>
      </c>
      <c r="L545" t="str">
        <f>+VLOOKUP(G545,Hoja2!$A:$B,2,FALSE)</f>
        <v>RECUPERACION Y APROVECHAMIENTO INTEGRAL DEL SISTEMA INTEGRAL DE CA?OS, LAGOS Y CIENAGAS DEL DISTRITO DE CARTAGENA DE INDIAS</v>
      </c>
      <c r="M545" t="str">
        <f t="shared" si="56"/>
        <v>2021130010184 RECUPERACION Y APROVECHAMIENTO INTEGRAL DEL SISTEMA INTEGRAL DE CA?OS, LAGOS Y CIENAGAS DEL DISTRITO DE CARTAGENA DE INDIAS</v>
      </c>
      <c r="N545" t="str">
        <f>+VLOOKUP(G545,Hoja1!$D:$G,2,FALSE)</f>
        <v>07. PILAR CARTAGENA RESILIENTE</v>
      </c>
      <c r="O545" t="str">
        <f>+VLOOKUP(G545,Hoja1!$D:$G,3,FALSE)</f>
        <v>7.3 LÍNEA ESTRATÉGICA DESARROLLO URBANO</v>
      </c>
      <c r="P545" t="str">
        <f>+VLOOKUP(G545,Hoja1!$D:$G,4,FALSE)</f>
        <v>7.3.5 INTEGRAL DE CAÑOS, LAGOS Y CIÉNAGAS DE CARTAGENA DE INDIAS</v>
      </c>
      <c r="Q545" t="str">
        <f t="shared" si="52"/>
        <v>06</v>
      </c>
      <c r="R545" t="str">
        <f t="shared" si="53"/>
        <v>00</v>
      </c>
      <c r="S545" s="1">
        <v>0</v>
      </c>
      <c r="T545" s="1">
        <v>599067842</v>
      </c>
      <c r="U545" s="1">
        <v>599067842</v>
      </c>
      <c r="V545" s="1">
        <v>169117564</v>
      </c>
      <c r="W545" s="1">
        <v>429950278</v>
      </c>
      <c r="X545" s="1">
        <v>0</v>
      </c>
      <c r="Y545" s="1">
        <v>0</v>
      </c>
      <c r="Z545" s="1">
        <v>0</v>
      </c>
      <c r="AA545" s="1">
        <v>0</v>
      </c>
      <c r="AB545" s="1">
        <v>599067842</v>
      </c>
      <c r="AC545" s="1">
        <v>0</v>
      </c>
    </row>
    <row r="546" spans="1:29" hidden="1" x14ac:dyDescent="0.35">
      <c r="A546">
        <v>2023</v>
      </c>
      <c r="B546">
        <v>100</v>
      </c>
      <c r="C546" t="str">
        <f t="shared" si="54"/>
        <v>6 SECRETARIA DE INFRAESTRUCTURA</v>
      </c>
      <c r="D546" t="str">
        <f t="shared" si="59"/>
        <v>06</v>
      </c>
      <c r="E546" t="s">
        <v>326</v>
      </c>
      <c r="F546" t="s">
        <v>338</v>
      </c>
      <c r="G546" s="2">
        <f t="shared" si="55"/>
        <v>2021130010155</v>
      </c>
      <c r="H546" t="str">
        <f>"R062"</f>
        <v>R062</v>
      </c>
      <c r="I546" t="s">
        <v>323</v>
      </c>
      <c r="J546" t="s">
        <v>26</v>
      </c>
      <c r="K546" t="s">
        <v>27</v>
      </c>
      <c r="L546" t="str">
        <f>+VLOOKUP(G546,Hoja2!$A:$B,2,FALSE)</f>
        <v>ESTUDIOS Y DISE?OS, CONSTRUCCION, MEJORAMIENTO Y REHABILITACION DE VIAS PARA EL TRANSPORTE Y LA MOVILIDAD EN EL DISTRITO DE CARTAGENA DE INDIAS</v>
      </c>
      <c r="M546" t="str">
        <f t="shared" si="56"/>
        <v>2021130010155 ESTUDIOS Y DISE?OS, CONSTRUCCION, MEJORAMIENTO Y REHABILITACION DE VIAS PARA EL TRANSPORTE Y LA MOVILIDAD EN EL DISTRITO DE CARTAGENA DE INDIAS</v>
      </c>
      <c r="N546" t="str">
        <f>+VLOOKUP(G546,Hoja1!$D:$G,2,FALSE)</f>
        <v>07. PILAR CARTAGENA RESILIENTE</v>
      </c>
      <c r="O546" t="str">
        <f>+VLOOKUP(G546,Hoja1!$D:$G,3,FALSE)</f>
        <v>7.3 LÍNEA ESTRATÉGICA DESARROLLO URBANO</v>
      </c>
      <c r="P546" t="str">
        <f>+VLOOKUP(G546,Hoja1!$D:$G,4,FALSE)</f>
        <v xml:space="preserve">7.3.1 CARTAGENA SE MUEVE </v>
      </c>
      <c r="Q546" t="str">
        <f t="shared" si="52"/>
        <v>06</v>
      </c>
      <c r="R546" t="str">
        <f t="shared" si="53"/>
        <v>00</v>
      </c>
      <c r="S546" s="1">
        <v>0</v>
      </c>
      <c r="T546" s="1">
        <v>87712371.760000005</v>
      </c>
      <c r="U546" s="1">
        <v>87712371.760000005</v>
      </c>
      <c r="V546" s="1">
        <v>87712371</v>
      </c>
      <c r="W546" s="1">
        <v>0.76</v>
      </c>
      <c r="X546" s="1">
        <v>87712371</v>
      </c>
      <c r="Y546" s="1">
        <v>100</v>
      </c>
      <c r="Z546" s="1">
        <v>87712371</v>
      </c>
      <c r="AA546" s="1">
        <v>100</v>
      </c>
      <c r="AB546" s="1">
        <v>0.76</v>
      </c>
      <c r="AC546" s="1">
        <v>87712371</v>
      </c>
    </row>
    <row r="547" spans="1:29" hidden="1" x14ac:dyDescent="0.35">
      <c r="A547">
        <v>2023</v>
      </c>
      <c r="B547">
        <v>100</v>
      </c>
      <c r="C547" t="str">
        <f t="shared" si="54"/>
        <v>6 SECRETARIA DE INFRAESTRUCTURA</v>
      </c>
      <c r="D547" t="str">
        <f t="shared" si="59"/>
        <v>06</v>
      </c>
      <c r="E547" t="s">
        <v>326</v>
      </c>
      <c r="F547" t="s">
        <v>338</v>
      </c>
      <c r="G547" s="2">
        <f t="shared" si="55"/>
        <v>2021130010155</v>
      </c>
      <c r="H547" t="str">
        <f>"182"</f>
        <v>182</v>
      </c>
      <c r="I547" t="s">
        <v>341</v>
      </c>
      <c r="J547" t="s">
        <v>26</v>
      </c>
      <c r="K547" t="s">
        <v>27</v>
      </c>
      <c r="L547" t="str">
        <f>+VLOOKUP(G547,Hoja2!$A:$B,2,FALSE)</f>
        <v>ESTUDIOS Y DISE?OS, CONSTRUCCION, MEJORAMIENTO Y REHABILITACION DE VIAS PARA EL TRANSPORTE Y LA MOVILIDAD EN EL DISTRITO DE CARTAGENA DE INDIAS</v>
      </c>
      <c r="M547" t="str">
        <f t="shared" si="56"/>
        <v>2021130010155 ESTUDIOS Y DISE?OS, CONSTRUCCION, MEJORAMIENTO Y REHABILITACION DE VIAS PARA EL TRANSPORTE Y LA MOVILIDAD EN EL DISTRITO DE CARTAGENA DE INDIAS</v>
      </c>
      <c r="N547" t="str">
        <f>+VLOOKUP(G547,Hoja1!$D:$G,2,FALSE)</f>
        <v>07. PILAR CARTAGENA RESILIENTE</v>
      </c>
      <c r="O547" t="str">
        <f>+VLOOKUP(G547,Hoja1!$D:$G,3,FALSE)</f>
        <v>7.3 LÍNEA ESTRATÉGICA DESARROLLO URBANO</v>
      </c>
      <c r="P547" t="str">
        <f>+VLOOKUP(G547,Hoja1!$D:$G,4,FALSE)</f>
        <v xml:space="preserve">7.3.1 CARTAGENA SE MUEVE </v>
      </c>
      <c r="Q547" t="str">
        <f t="shared" si="52"/>
        <v>06</v>
      </c>
      <c r="R547" t="str">
        <f t="shared" si="53"/>
        <v>00</v>
      </c>
      <c r="S547" s="1">
        <v>0</v>
      </c>
      <c r="T547" s="1">
        <v>971165.25</v>
      </c>
      <c r="U547" s="1">
        <v>971165.25</v>
      </c>
      <c r="V547" s="1">
        <v>0</v>
      </c>
      <c r="W547" s="1">
        <v>971165.25</v>
      </c>
      <c r="X547" s="1">
        <v>0</v>
      </c>
      <c r="Y547" s="1">
        <v>0</v>
      </c>
      <c r="Z547" s="1">
        <v>0</v>
      </c>
      <c r="AA547" s="1">
        <v>0</v>
      </c>
      <c r="AB547" s="1">
        <v>971165.25</v>
      </c>
      <c r="AC547" s="1">
        <v>0</v>
      </c>
    </row>
    <row r="548" spans="1:29" hidden="1" x14ac:dyDescent="0.35">
      <c r="A548">
        <v>2023</v>
      </c>
      <c r="B548">
        <v>100</v>
      </c>
      <c r="C548" t="str">
        <f t="shared" si="54"/>
        <v>6 SECRETARIA DE INFRAESTRUCTURA</v>
      </c>
      <c r="D548" t="str">
        <f t="shared" si="59"/>
        <v>06</v>
      </c>
      <c r="E548" t="s">
        <v>326</v>
      </c>
      <c r="F548" t="s">
        <v>338</v>
      </c>
      <c r="G548" s="2">
        <f t="shared" si="55"/>
        <v>2021130010155</v>
      </c>
      <c r="H548" t="str">
        <f>"B183"</f>
        <v>B183</v>
      </c>
      <c r="I548" t="s">
        <v>342</v>
      </c>
      <c r="J548" t="s">
        <v>26</v>
      </c>
      <c r="K548" t="s">
        <v>27</v>
      </c>
      <c r="L548" t="str">
        <f>+VLOOKUP(G548,Hoja2!$A:$B,2,FALSE)</f>
        <v>ESTUDIOS Y DISE?OS, CONSTRUCCION, MEJORAMIENTO Y REHABILITACION DE VIAS PARA EL TRANSPORTE Y LA MOVILIDAD EN EL DISTRITO DE CARTAGENA DE INDIAS</v>
      </c>
      <c r="M548" t="str">
        <f t="shared" si="56"/>
        <v>2021130010155 ESTUDIOS Y DISE?OS, CONSTRUCCION, MEJORAMIENTO Y REHABILITACION DE VIAS PARA EL TRANSPORTE Y LA MOVILIDAD EN EL DISTRITO DE CARTAGENA DE INDIAS</v>
      </c>
      <c r="N548" t="str">
        <f>+VLOOKUP(G548,Hoja1!$D:$G,2,FALSE)</f>
        <v>07. PILAR CARTAGENA RESILIENTE</v>
      </c>
      <c r="O548" t="str">
        <f>+VLOOKUP(G548,Hoja1!$D:$G,3,FALSE)</f>
        <v>7.3 LÍNEA ESTRATÉGICA DESARROLLO URBANO</v>
      </c>
      <c r="P548" t="str">
        <f>+VLOOKUP(G548,Hoja1!$D:$G,4,FALSE)</f>
        <v xml:space="preserve">7.3.1 CARTAGENA SE MUEVE </v>
      </c>
      <c r="Q548" t="str">
        <f t="shared" si="52"/>
        <v>06</v>
      </c>
      <c r="R548" t="str">
        <f t="shared" si="53"/>
        <v>00</v>
      </c>
      <c r="S548" s="1">
        <v>0</v>
      </c>
      <c r="T548" s="1">
        <v>22281427650</v>
      </c>
      <c r="U548" s="1">
        <v>22281427650</v>
      </c>
      <c r="V548" s="1">
        <v>22281427650</v>
      </c>
      <c r="W548" s="1">
        <v>0</v>
      </c>
      <c r="X548" s="1">
        <v>22281427650</v>
      </c>
      <c r="Y548" s="1">
        <v>100</v>
      </c>
      <c r="Z548" s="1">
        <v>8599013239.2000008</v>
      </c>
      <c r="AA548" s="1">
        <v>38.590000000000003</v>
      </c>
      <c r="AB548" s="1">
        <v>0</v>
      </c>
      <c r="AC548" s="1">
        <v>8599013239.2000008</v>
      </c>
    </row>
    <row r="549" spans="1:29" hidden="1" x14ac:dyDescent="0.35">
      <c r="A549">
        <v>2023</v>
      </c>
      <c r="B549">
        <v>100</v>
      </c>
      <c r="C549" t="str">
        <f t="shared" si="54"/>
        <v>6 SECRETARIA DE INFRAESTRUCTURA</v>
      </c>
      <c r="D549" t="str">
        <f t="shared" si="59"/>
        <v>06</v>
      </c>
      <c r="E549" t="s">
        <v>326</v>
      </c>
      <c r="F549" t="s">
        <v>338</v>
      </c>
      <c r="G549" s="2">
        <f t="shared" si="55"/>
        <v>2021130010155</v>
      </c>
      <c r="H549" t="str">
        <f>"B001"</f>
        <v>B001</v>
      </c>
      <c r="I549" t="s">
        <v>98</v>
      </c>
      <c r="J549" t="s">
        <v>26</v>
      </c>
      <c r="K549" t="s">
        <v>27</v>
      </c>
      <c r="L549" t="str">
        <f>+VLOOKUP(G549,Hoja2!$A:$B,2,FALSE)</f>
        <v>ESTUDIOS Y DISE?OS, CONSTRUCCION, MEJORAMIENTO Y REHABILITACION DE VIAS PARA EL TRANSPORTE Y LA MOVILIDAD EN EL DISTRITO DE CARTAGENA DE INDIAS</v>
      </c>
      <c r="M549" t="str">
        <f t="shared" si="56"/>
        <v>2021130010155 ESTUDIOS Y DISE?OS, CONSTRUCCION, MEJORAMIENTO Y REHABILITACION DE VIAS PARA EL TRANSPORTE Y LA MOVILIDAD EN EL DISTRITO DE CARTAGENA DE INDIAS</v>
      </c>
      <c r="N549" t="str">
        <f>+VLOOKUP(G549,Hoja1!$D:$G,2,FALSE)</f>
        <v>07. PILAR CARTAGENA RESILIENTE</v>
      </c>
      <c r="O549" t="str">
        <f>+VLOOKUP(G549,Hoja1!$D:$G,3,FALSE)</f>
        <v>7.3 LÍNEA ESTRATÉGICA DESARROLLO URBANO</v>
      </c>
      <c r="P549" t="str">
        <f>+VLOOKUP(G549,Hoja1!$D:$G,4,FALSE)</f>
        <v xml:space="preserve">7.3.1 CARTAGENA SE MUEVE </v>
      </c>
      <c r="Q549" t="str">
        <f t="shared" si="52"/>
        <v>06</v>
      </c>
      <c r="R549" t="str">
        <f t="shared" si="53"/>
        <v>00</v>
      </c>
      <c r="S549" s="1">
        <v>0</v>
      </c>
      <c r="T549" s="1">
        <v>25000000000</v>
      </c>
      <c r="U549" s="1">
        <v>25000000000</v>
      </c>
      <c r="V549" s="1">
        <v>4386409785.4200001</v>
      </c>
      <c r="W549" s="1">
        <v>20613590214.580002</v>
      </c>
      <c r="X549" s="1">
        <v>4343836015.4200001</v>
      </c>
      <c r="Y549" s="1">
        <v>17.38</v>
      </c>
      <c r="Z549" s="1">
        <v>4330361015.4200001</v>
      </c>
      <c r="AA549" s="1">
        <v>17.32</v>
      </c>
      <c r="AB549" s="1">
        <v>20656163984.580002</v>
      </c>
      <c r="AC549" s="1">
        <v>1061244099</v>
      </c>
    </row>
    <row r="550" spans="1:29" hidden="1" x14ac:dyDescent="0.35">
      <c r="A550">
        <v>2023</v>
      </c>
      <c r="B550">
        <v>100</v>
      </c>
      <c r="C550" t="str">
        <f t="shared" si="54"/>
        <v>6 SECRETARIA DE INFRAESTRUCTURA</v>
      </c>
      <c r="D550" t="str">
        <f t="shared" si="59"/>
        <v>06</v>
      </c>
      <c r="E550" t="s">
        <v>326</v>
      </c>
      <c r="F550" t="s">
        <v>343</v>
      </c>
      <c r="G550" s="2">
        <f t="shared" si="55"/>
        <v>2023130010003</v>
      </c>
      <c r="H550" t="str">
        <f>"B001"</f>
        <v>B001</v>
      </c>
      <c r="I550" t="s">
        <v>98</v>
      </c>
      <c r="J550" t="s">
        <v>26</v>
      </c>
      <c r="K550" t="s">
        <v>27</v>
      </c>
      <c r="L550" t="str">
        <f>+VLOOKUP(G550,Hoja2!$A:$B,2,FALSE)</f>
        <v>CONSTRUCCION DEL PARQUE DISTRITAL CIENAGA DE LA VIRGEN PARA LA RECUPERACION AMBIENTAL SOCIAL Y URBANA DE LA CIENAGA DE LA VIRGEN DEL DISTRITO DE CARTAGENA DE INDIAS</v>
      </c>
      <c r="M550" t="str">
        <f t="shared" si="56"/>
        <v>2023130010003 CONSTRUCCION DEL PARQUE DISTRITAL CIENAGA DE LA VIRGEN PARA LA RECUPERACION AMBIENTAL SOCIAL Y URBANA DE LA CIENAGA DE LA VIRGEN DEL DISTRITO DE CARTAGENA DE INDIAS</v>
      </c>
      <c r="N550" t="str">
        <f>+VLOOKUP(G550,Hoja1!$D:$G,2,FALSE)</f>
        <v>07. PILAR CARTAGENA RESILIENTE</v>
      </c>
      <c r="O550" t="str">
        <f>+VLOOKUP(G550,Hoja1!$D:$G,3,FALSE)</f>
        <v>7.7 LÍNEA ESTRATÉGICA INSTRUMENTOS DE ORDENAMIENTO TERRITORIAL.</v>
      </c>
      <c r="P550" t="str">
        <f>+VLOOKUP(G550,Hoja1!$D:$G,4,FALSE)</f>
        <v>7.7.3 ORDENACIÓN TERRITORIAL Y  RECUPERACIÓN SOCIAL, AMBIENTAL Y URBANA DE LA CIÉNAGA DE LA VIRGEN.</v>
      </c>
      <c r="Q550" t="str">
        <f t="shared" si="52"/>
        <v>06</v>
      </c>
      <c r="R550" t="str">
        <f t="shared" si="53"/>
        <v>00</v>
      </c>
      <c r="S550" s="1">
        <v>0</v>
      </c>
      <c r="T550" s="1">
        <v>33681596993.16</v>
      </c>
      <c r="U550" s="1">
        <v>33681596993.16</v>
      </c>
      <c r="V550" s="1">
        <v>0</v>
      </c>
      <c r="W550" s="1">
        <v>33681596993.16</v>
      </c>
      <c r="X550" s="1">
        <v>0</v>
      </c>
      <c r="Y550" s="1">
        <v>0</v>
      </c>
      <c r="Z550" s="1">
        <v>0</v>
      </c>
      <c r="AA550" s="1">
        <v>0</v>
      </c>
      <c r="AB550" s="1">
        <v>33681596993.16</v>
      </c>
      <c r="AC550" s="1">
        <v>0</v>
      </c>
    </row>
    <row r="551" spans="1:29" hidden="1" x14ac:dyDescent="0.35">
      <c r="A551">
        <v>2023</v>
      </c>
      <c r="B551">
        <v>100</v>
      </c>
      <c r="C551" t="str">
        <f t="shared" si="54"/>
        <v>6 SECRETARIA DE INFRAESTRUCTURA</v>
      </c>
      <c r="D551" t="str">
        <f t="shared" si="59"/>
        <v>06</v>
      </c>
      <c r="E551" t="s">
        <v>326</v>
      </c>
      <c r="F551" t="s">
        <v>330</v>
      </c>
      <c r="G551" s="2">
        <f t="shared" si="55"/>
        <v>2021130010141</v>
      </c>
      <c r="H551" t="str">
        <f>"B001"</f>
        <v>B001</v>
      </c>
      <c r="I551" t="s">
        <v>98</v>
      </c>
      <c r="J551" t="s">
        <v>26</v>
      </c>
      <c r="K551" t="s">
        <v>27</v>
      </c>
      <c r="L551" t="str">
        <f>+VLOOKUP(G551,Hoja2!$A:$B,2,FALSE)</f>
        <v>CONSTRUCCION, RECTIFICACION Y RECUPERACION DEL SISTEMA HIDRICO Y PLAN MAESTRO DE ALCANTARILLADO PLUVIAL PARA SALVAR EL HABITAT EN EL DISTRITO DE CARTAGENA DE INDIAS</v>
      </c>
      <c r="M551" t="str">
        <f t="shared" si="56"/>
        <v>2021130010141 CONSTRUCCION, RECTIFICACION Y RECUPERACION DEL SISTEMA HIDRICO Y PLAN MAESTRO DE ALCANTARILLADO PLUVIAL PARA SALVAR EL HABITAT EN EL DISTRITO DE CARTAGENA DE INDIAS</v>
      </c>
      <c r="N551" t="str">
        <f>+VLOOKUP(G551,Hoja1!$D:$G,2,FALSE)</f>
        <v>07. PILAR CARTAGENA RESILIENTE</v>
      </c>
      <c r="O551" t="str">
        <f>+VLOOKUP(G551,Hoja1!$D:$G,3,FALSE)</f>
        <v>7.3 LÍNEA ESTRATÉGICA DESARROLLO URBANO</v>
      </c>
      <c r="P551" t="str">
        <f>+VLOOKUP(G551,Hoja1!$D:$G,4,FALSE)</f>
        <v>7.3.2 SISTEMA HÍDRICO Y PLAN MAESTRO DE ALCANTARILLADO PLUVIALES EN LA CIUDAD PARA SALVAR EL HÁBITAT</v>
      </c>
      <c r="Q551" t="str">
        <f t="shared" si="52"/>
        <v>06</v>
      </c>
      <c r="R551" t="str">
        <f t="shared" si="53"/>
        <v>00</v>
      </c>
      <c r="S551" s="1">
        <v>0</v>
      </c>
      <c r="T551" s="1">
        <v>3000000000</v>
      </c>
      <c r="U551" s="1">
        <v>3000000000</v>
      </c>
      <c r="V551" s="1">
        <v>2999999999.52</v>
      </c>
      <c r="W551" s="1">
        <v>0.48</v>
      </c>
      <c r="X551" s="1">
        <v>706196580.51999998</v>
      </c>
      <c r="Y551" s="1">
        <v>23.54</v>
      </c>
      <c r="Z551" s="1">
        <v>706196580.51999998</v>
      </c>
      <c r="AA551" s="1">
        <v>23.54</v>
      </c>
      <c r="AB551" s="1">
        <v>2293803419.48</v>
      </c>
      <c r="AC551" s="1">
        <v>706196580.51999998</v>
      </c>
    </row>
    <row r="552" spans="1:29" hidden="1" x14ac:dyDescent="0.35">
      <c r="A552">
        <v>2023</v>
      </c>
      <c r="B552">
        <v>100</v>
      </c>
      <c r="C552" t="str">
        <f t="shared" si="54"/>
        <v>6 SECRETARIA DE INFRAESTRUCTURA</v>
      </c>
      <c r="D552" t="str">
        <f t="shared" si="59"/>
        <v>06</v>
      </c>
      <c r="E552" t="s">
        <v>326</v>
      </c>
      <c r="F552" t="s">
        <v>329</v>
      </c>
      <c r="G552" s="2">
        <f t="shared" si="55"/>
        <v>2021130010184</v>
      </c>
      <c r="H552" t="str">
        <f>"R002"</f>
        <v>R002</v>
      </c>
      <c r="I552" t="s">
        <v>345</v>
      </c>
      <c r="J552" t="s">
        <v>26</v>
      </c>
      <c r="K552" t="s">
        <v>27</v>
      </c>
      <c r="L552" t="str">
        <f>+VLOOKUP(G552,Hoja2!$A:$B,2,FALSE)</f>
        <v>RECUPERACION Y APROVECHAMIENTO INTEGRAL DEL SISTEMA INTEGRAL DE CA?OS, LAGOS Y CIENAGAS DEL DISTRITO DE CARTAGENA DE INDIAS</v>
      </c>
      <c r="M552" t="str">
        <f t="shared" si="56"/>
        <v>2021130010184 RECUPERACION Y APROVECHAMIENTO INTEGRAL DEL SISTEMA INTEGRAL DE CA?OS, LAGOS Y CIENAGAS DEL DISTRITO DE CARTAGENA DE INDIAS</v>
      </c>
      <c r="N552" t="str">
        <f>+VLOOKUP(G552,Hoja1!$D:$G,2,FALSE)</f>
        <v>07. PILAR CARTAGENA RESILIENTE</v>
      </c>
      <c r="O552" t="str">
        <f>+VLOOKUP(G552,Hoja1!$D:$G,3,FALSE)</f>
        <v>7.3 LÍNEA ESTRATÉGICA DESARROLLO URBANO</v>
      </c>
      <c r="P552" t="str">
        <f>+VLOOKUP(G552,Hoja1!$D:$G,4,FALSE)</f>
        <v>7.3.5 INTEGRAL DE CAÑOS, LAGOS Y CIÉNAGAS DE CARTAGENA DE INDIAS</v>
      </c>
      <c r="Q552" t="str">
        <f t="shared" si="52"/>
        <v>06</v>
      </c>
      <c r="R552" t="str">
        <f t="shared" si="53"/>
        <v>00</v>
      </c>
      <c r="S552" s="1">
        <v>0</v>
      </c>
      <c r="T552" s="1">
        <v>904345.61</v>
      </c>
      <c r="U552" s="1">
        <v>904345.61</v>
      </c>
      <c r="V552" s="1">
        <v>0</v>
      </c>
      <c r="W552" s="1">
        <v>904345.61</v>
      </c>
      <c r="X552" s="1">
        <v>0</v>
      </c>
      <c r="Y552" s="1">
        <v>0</v>
      </c>
      <c r="Z552" s="1">
        <v>0</v>
      </c>
      <c r="AA552" s="1">
        <v>0</v>
      </c>
      <c r="AB552" s="1">
        <v>904345.61</v>
      </c>
      <c r="AC552" s="1">
        <v>0</v>
      </c>
    </row>
    <row r="553" spans="1:29" hidden="1" x14ac:dyDescent="0.35">
      <c r="A553">
        <v>2023</v>
      </c>
      <c r="B553">
        <v>100</v>
      </c>
      <c r="C553" t="str">
        <f t="shared" si="54"/>
        <v>6 SECRETARIA DE INFRAESTRUCTURA</v>
      </c>
      <c r="D553" t="str">
        <f t="shared" si="59"/>
        <v>06</v>
      </c>
      <c r="E553" t="s">
        <v>326</v>
      </c>
      <c r="F553" t="s">
        <v>329</v>
      </c>
      <c r="G553" s="2">
        <f t="shared" si="55"/>
        <v>2021130010184</v>
      </c>
      <c r="H553" t="str">
        <f>"R053"</f>
        <v>R053</v>
      </c>
      <c r="I553" t="s">
        <v>109</v>
      </c>
      <c r="J553" t="s">
        <v>26</v>
      </c>
      <c r="K553" t="s">
        <v>27</v>
      </c>
      <c r="L553" t="str">
        <f>+VLOOKUP(G553,Hoja2!$A:$B,2,FALSE)</f>
        <v>RECUPERACION Y APROVECHAMIENTO INTEGRAL DEL SISTEMA INTEGRAL DE CA?OS, LAGOS Y CIENAGAS DEL DISTRITO DE CARTAGENA DE INDIAS</v>
      </c>
      <c r="M553" t="str">
        <f t="shared" si="56"/>
        <v>2021130010184 RECUPERACION Y APROVECHAMIENTO INTEGRAL DEL SISTEMA INTEGRAL DE CA?OS, LAGOS Y CIENAGAS DEL DISTRITO DE CARTAGENA DE INDIAS</v>
      </c>
      <c r="N553" t="str">
        <f>+VLOOKUP(G553,Hoja1!$D:$G,2,FALSE)</f>
        <v>07. PILAR CARTAGENA RESILIENTE</v>
      </c>
      <c r="O553" t="str">
        <f>+VLOOKUP(G553,Hoja1!$D:$G,3,FALSE)</f>
        <v>7.3 LÍNEA ESTRATÉGICA DESARROLLO URBANO</v>
      </c>
      <c r="P553" t="str">
        <f>+VLOOKUP(G553,Hoja1!$D:$G,4,FALSE)</f>
        <v>7.3.5 INTEGRAL DE CAÑOS, LAGOS Y CIÉNAGAS DE CARTAGENA DE INDIAS</v>
      </c>
      <c r="Q553" t="str">
        <f t="shared" si="52"/>
        <v>06</v>
      </c>
      <c r="R553" t="str">
        <f t="shared" si="53"/>
        <v>00</v>
      </c>
      <c r="S553" s="1">
        <v>0</v>
      </c>
      <c r="T553" s="1">
        <v>644031299</v>
      </c>
      <c r="U553" s="1">
        <v>644031299</v>
      </c>
      <c r="V553" s="1">
        <v>0</v>
      </c>
      <c r="W553" s="1">
        <v>644031299</v>
      </c>
      <c r="X553" s="1">
        <v>0</v>
      </c>
      <c r="Y553" s="1">
        <v>0</v>
      </c>
      <c r="Z553" s="1">
        <v>0</v>
      </c>
      <c r="AA553" s="1">
        <v>0</v>
      </c>
      <c r="AB553" s="1">
        <v>644031299</v>
      </c>
      <c r="AC553" s="1">
        <v>0</v>
      </c>
    </row>
    <row r="554" spans="1:29" hidden="1" x14ac:dyDescent="0.35">
      <c r="A554">
        <v>2023</v>
      </c>
      <c r="B554">
        <v>100</v>
      </c>
      <c r="C554" t="str">
        <f t="shared" si="54"/>
        <v>6 SECRETARIA DE INFRAESTRUCTURA</v>
      </c>
      <c r="D554" t="str">
        <f t="shared" si="59"/>
        <v>06</v>
      </c>
      <c r="E554" t="s">
        <v>326</v>
      </c>
      <c r="F554" t="s">
        <v>329</v>
      </c>
      <c r="G554" s="2">
        <f t="shared" si="55"/>
        <v>2021130010184</v>
      </c>
      <c r="H554" t="str">
        <f>"R062"</f>
        <v>R062</v>
      </c>
      <c r="I554" t="s">
        <v>323</v>
      </c>
      <c r="J554" t="s">
        <v>26</v>
      </c>
      <c r="K554" t="s">
        <v>27</v>
      </c>
      <c r="L554" t="str">
        <f>+VLOOKUP(G554,Hoja2!$A:$B,2,FALSE)</f>
        <v>RECUPERACION Y APROVECHAMIENTO INTEGRAL DEL SISTEMA INTEGRAL DE CA?OS, LAGOS Y CIENAGAS DEL DISTRITO DE CARTAGENA DE INDIAS</v>
      </c>
      <c r="M554" t="str">
        <f t="shared" si="56"/>
        <v>2021130010184 RECUPERACION Y APROVECHAMIENTO INTEGRAL DEL SISTEMA INTEGRAL DE CA?OS, LAGOS Y CIENAGAS DEL DISTRITO DE CARTAGENA DE INDIAS</v>
      </c>
      <c r="N554" t="str">
        <f>+VLOOKUP(G554,Hoja1!$D:$G,2,FALSE)</f>
        <v>07. PILAR CARTAGENA RESILIENTE</v>
      </c>
      <c r="O554" t="str">
        <f>+VLOOKUP(G554,Hoja1!$D:$G,3,FALSE)</f>
        <v>7.3 LÍNEA ESTRATÉGICA DESARROLLO URBANO</v>
      </c>
      <c r="P554" t="str">
        <f>+VLOOKUP(G554,Hoja1!$D:$G,4,FALSE)</f>
        <v>7.3.5 INTEGRAL DE CAÑOS, LAGOS Y CIÉNAGAS DE CARTAGENA DE INDIAS</v>
      </c>
      <c r="Q554" t="str">
        <f t="shared" si="52"/>
        <v>06</v>
      </c>
      <c r="R554" t="str">
        <f t="shared" si="53"/>
        <v>00</v>
      </c>
      <c r="S554" s="1">
        <v>0</v>
      </c>
      <c r="T554" s="1">
        <v>567844209</v>
      </c>
      <c r="U554" s="1">
        <v>567844209</v>
      </c>
      <c r="V554" s="1">
        <v>0</v>
      </c>
      <c r="W554" s="1">
        <v>567844209</v>
      </c>
      <c r="X554" s="1">
        <v>0</v>
      </c>
      <c r="Y554" s="1">
        <v>0</v>
      </c>
      <c r="Z554" s="1">
        <v>0</v>
      </c>
      <c r="AA554" s="1">
        <v>0</v>
      </c>
      <c r="AB554" s="1">
        <v>567844209</v>
      </c>
      <c r="AC554" s="1">
        <v>0</v>
      </c>
    </row>
    <row r="555" spans="1:29" hidden="1" x14ac:dyDescent="0.35">
      <c r="A555">
        <v>2023</v>
      </c>
      <c r="B555">
        <v>100</v>
      </c>
      <c r="C555" t="str">
        <f t="shared" si="54"/>
        <v>6 SECRETARIA DE INFRAESTRUCTURA</v>
      </c>
      <c r="D555" t="str">
        <f t="shared" si="59"/>
        <v>06</v>
      </c>
      <c r="E555" t="s">
        <v>326</v>
      </c>
      <c r="F555" t="s">
        <v>330</v>
      </c>
      <c r="G555" s="2">
        <f t="shared" si="55"/>
        <v>2021130010141</v>
      </c>
      <c r="H555" t="str">
        <f>"R138"</f>
        <v>R138</v>
      </c>
      <c r="I555" t="s">
        <v>158</v>
      </c>
      <c r="J555" t="s">
        <v>26</v>
      </c>
      <c r="K555" t="s">
        <v>27</v>
      </c>
      <c r="L555" t="str">
        <f>+VLOOKUP(G555,Hoja2!$A:$B,2,FALSE)</f>
        <v>CONSTRUCCION, RECTIFICACION Y RECUPERACION DEL SISTEMA HIDRICO Y PLAN MAESTRO DE ALCANTARILLADO PLUVIAL PARA SALVAR EL HABITAT EN EL DISTRITO DE CARTAGENA DE INDIAS</v>
      </c>
      <c r="M555" t="str">
        <f t="shared" si="56"/>
        <v>2021130010141 CONSTRUCCION, RECTIFICACION Y RECUPERACION DEL SISTEMA HIDRICO Y PLAN MAESTRO DE ALCANTARILLADO PLUVIAL PARA SALVAR EL HABITAT EN EL DISTRITO DE CARTAGENA DE INDIAS</v>
      </c>
      <c r="N555" t="str">
        <f>+VLOOKUP(G555,Hoja1!$D:$G,2,FALSE)</f>
        <v>07. PILAR CARTAGENA RESILIENTE</v>
      </c>
      <c r="O555" t="str">
        <f>+VLOOKUP(G555,Hoja1!$D:$G,3,FALSE)</f>
        <v>7.3 LÍNEA ESTRATÉGICA DESARROLLO URBANO</v>
      </c>
      <c r="P555" t="str">
        <f>+VLOOKUP(G555,Hoja1!$D:$G,4,FALSE)</f>
        <v>7.3.2 SISTEMA HÍDRICO Y PLAN MAESTRO DE ALCANTARILLADO PLUVIALES EN LA CIUDAD PARA SALVAR EL HÁBITAT</v>
      </c>
      <c r="Q555" t="str">
        <f t="shared" si="52"/>
        <v>06</v>
      </c>
      <c r="R555" t="str">
        <f t="shared" si="53"/>
        <v>00</v>
      </c>
      <c r="S555" s="1">
        <v>0</v>
      </c>
      <c r="T555" s="1">
        <v>773145998.16999996</v>
      </c>
      <c r="U555" s="1">
        <v>773145998.16999996</v>
      </c>
      <c r="V555" s="1">
        <v>602698918</v>
      </c>
      <c r="W555" s="1">
        <v>170447080.16999999</v>
      </c>
      <c r="X555" s="1">
        <v>0</v>
      </c>
      <c r="Y555" s="1">
        <v>0</v>
      </c>
      <c r="Z555" s="1">
        <v>0</v>
      </c>
      <c r="AA555" s="1">
        <v>0</v>
      </c>
      <c r="AB555" s="1">
        <v>773145998.16999996</v>
      </c>
      <c r="AC555" s="1">
        <v>0</v>
      </c>
    </row>
    <row r="556" spans="1:29" x14ac:dyDescent="0.35">
      <c r="A556">
        <v>2023</v>
      </c>
      <c r="B556">
        <v>100</v>
      </c>
      <c r="C556" t="str">
        <f t="shared" si="54"/>
        <v>7 SECRETARIA DE EDUCACION</v>
      </c>
      <c r="D556" t="str">
        <f t="shared" ref="D556:D588" si="60">"07"</f>
        <v>07</v>
      </c>
      <c r="E556" t="s">
        <v>347</v>
      </c>
      <c r="F556" t="s">
        <v>348</v>
      </c>
      <c r="G556" s="2">
        <f t="shared" si="55"/>
        <v>2020130010185</v>
      </c>
      <c r="H556" t="str">
        <f>"R171"</f>
        <v>R171</v>
      </c>
      <c r="I556" t="s">
        <v>349</v>
      </c>
      <c r="J556" t="s">
        <v>26</v>
      </c>
      <c r="K556" t="s">
        <v>27</v>
      </c>
      <c r="L556" t="str">
        <f>+VLOOKUP(G556,Hoja2!$A:$B,2,FALSE)</f>
        <v>FORTALECIMIENTO DE LA GESTION ESCOLAR PARA EL MEJORAMIENTO DE LA CALIDAD EDUCATIVA   CARTAGENA DE INDIAS</v>
      </c>
      <c r="M556" t="str">
        <f t="shared" si="56"/>
        <v>2020130010185 FORTALECIMIENTO DE LA GESTION ESCOLAR PARA EL MEJORAMIENTO DE LA CALIDAD EDUCATIVA   CARTAGENA DE INDIAS</v>
      </c>
      <c r="N556" t="str">
        <f>+VLOOKUP(G556,Hoja1!$D:$G,2,FALSE)</f>
        <v>08. PILAR CARTAGENA INCLUYENTE</v>
      </c>
      <c r="O556" t="str">
        <f>+VLOOKUP(G556,Hoja1!$D:$G,3,FALSE)</f>
        <v>8.2 LÍNEA ESTRATEGICA DE EDUCACION: CULTURA DE LA FORMACION "CON LA EDUCACION PARA TODOS Y TODAS SALVAMOS JUNTOS A CARTAGENA"</v>
      </c>
      <c r="P556" t="str">
        <f>+VLOOKUP(G556,Hoja1!$D:$G,4,FALSE)</f>
        <v>8.2.4 DESARROLLO DE POTENCIALIDADES</v>
      </c>
      <c r="Q556" t="str">
        <f t="shared" si="52"/>
        <v>06</v>
      </c>
      <c r="R556" t="str">
        <f t="shared" si="53"/>
        <v>00</v>
      </c>
      <c r="S556" s="1">
        <v>0</v>
      </c>
      <c r="T556" s="1">
        <v>204187714</v>
      </c>
      <c r="U556" s="1">
        <v>204187714</v>
      </c>
      <c r="V556" s="1">
        <v>204187714</v>
      </c>
      <c r="W556" s="1">
        <v>0</v>
      </c>
      <c r="X556" s="1">
        <v>110667517.66</v>
      </c>
      <c r="Y556" s="1">
        <v>54.2</v>
      </c>
      <c r="Z556" s="1">
        <v>60521027.159999996</v>
      </c>
      <c r="AA556" s="1">
        <v>29.64</v>
      </c>
      <c r="AB556" s="1">
        <v>93520196.340000004</v>
      </c>
      <c r="AC556" s="1">
        <v>0</v>
      </c>
    </row>
    <row r="557" spans="1:29" x14ac:dyDescent="0.35">
      <c r="A557">
        <v>2023</v>
      </c>
      <c r="B557">
        <v>100</v>
      </c>
      <c r="C557" t="str">
        <f t="shared" si="54"/>
        <v>7 SECRETARIA DE EDUCACION</v>
      </c>
      <c r="D557" t="str">
        <f t="shared" si="60"/>
        <v>07</v>
      </c>
      <c r="E557" t="s">
        <v>347</v>
      </c>
      <c r="F557" t="s">
        <v>351</v>
      </c>
      <c r="G557" s="2">
        <f t="shared" si="55"/>
        <v>2020130010186</v>
      </c>
      <c r="H557" t="str">
        <f>"R171"</f>
        <v>R171</v>
      </c>
      <c r="I557" t="s">
        <v>349</v>
      </c>
      <c r="J557" t="s">
        <v>26</v>
      </c>
      <c r="K557" t="s">
        <v>27</v>
      </c>
      <c r="L557" t="str">
        <f>+VLOOKUP(G557,Hoja2!$A:$B,2,FALSE)</f>
        <v>MEJORAMIENTO DE LA CALIDAD EDUCATIVA DE LAS INSTITUCIONES EDUCATIVAS DEL DISTRITO: FORMANDO CON AMOR  CARTAGENA DE INDIAS</v>
      </c>
      <c r="M557" t="str">
        <f t="shared" si="56"/>
        <v>2020130010186 MEJORAMIENTO DE LA CALIDAD EDUCATIVA DE LAS INSTITUCIONES EDUCATIVAS DEL DISTRITO: FORMANDO CON AMOR  CARTAGENA DE INDIAS</v>
      </c>
      <c r="N557" t="str">
        <f>+VLOOKUP(G557,Hoja1!$D:$G,2,FALSE)</f>
        <v>08. PILAR CARTAGENA INCLUYENTE</v>
      </c>
      <c r="O557" t="str">
        <f>+VLOOKUP(G557,Hoja1!$D:$G,3,FALSE)</f>
        <v>8.2 LÍNEA ESTRATEGICA DE EDUCACION: CULTURA DE LA FORMACION "CON LA EDUCACION PARA TODOS Y TODAS SALVAMOS JUNTOS A CARTAGENA"</v>
      </c>
      <c r="P557" t="str">
        <f>+VLOOKUP(G557,Hoja1!$D:$G,4,FALSE)</f>
        <v>8.2.3 PROGRAMA: FORMANDO CON AMOR “GENIO SINGULAR”</v>
      </c>
      <c r="Q557" t="str">
        <f t="shared" si="52"/>
        <v>06</v>
      </c>
      <c r="R557" t="str">
        <f t="shared" si="53"/>
        <v>00</v>
      </c>
      <c r="S557" s="1">
        <v>0</v>
      </c>
      <c r="T557" s="1">
        <v>0</v>
      </c>
      <c r="U557" s="1">
        <v>0</v>
      </c>
      <c r="V557" s="1">
        <v>0</v>
      </c>
      <c r="W557" s="1">
        <v>0</v>
      </c>
      <c r="X557" s="1">
        <v>0</v>
      </c>
      <c r="Y557" s="1">
        <v>0</v>
      </c>
      <c r="Z557" s="1">
        <v>0</v>
      </c>
      <c r="AA557" s="1">
        <v>0</v>
      </c>
      <c r="AB557" s="1">
        <v>0</v>
      </c>
      <c r="AC557" s="1">
        <v>0</v>
      </c>
    </row>
    <row r="558" spans="1:29" x14ac:dyDescent="0.35">
      <c r="A558">
        <v>2023</v>
      </c>
      <c r="B558">
        <v>100</v>
      </c>
      <c r="C558" t="str">
        <f t="shared" si="54"/>
        <v>7 SECRETARIA DE EDUCACION</v>
      </c>
      <c r="D558" t="str">
        <f t="shared" si="60"/>
        <v>07</v>
      </c>
      <c r="E558" t="s">
        <v>347</v>
      </c>
      <c r="F558" t="s">
        <v>353</v>
      </c>
      <c r="G558" s="2">
        <f t="shared" si="55"/>
        <v>2021130010226</v>
      </c>
      <c r="H558" t="str">
        <f>"R171"</f>
        <v>R171</v>
      </c>
      <c r="I558" t="s">
        <v>349</v>
      </c>
      <c r="J558" t="s">
        <v>26</v>
      </c>
      <c r="K558" t="s">
        <v>27</v>
      </c>
      <c r="L558" t="str">
        <f>+VLOOKUP(G558,Hoja2!$A:$B,2,FALSE)</f>
        <v>TRANSFORMACION DEL APRENDIZAJE, INSPIRANDO, CREANDO Y DISE?ANDO CON LAS TECNOLOGIAS DE LA INFORMACION Y LAS COMUNICACIOONES EN LAS IEO Y SED DEL DISTRITO DE CARTAGENA DE INDIAS</v>
      </c>
      <c r="M558" t="str">
        <f t="shared" si="56"/>
        <v>2021130010226 TRANSFORMACION DEL APRENDIZAJE, INSPIRANDO, CREANDO Y DISE?ANDO CON LAS TECNOLOGIAS DE LA INFORMACION Y LAS COMUNICACIOONES EN LAS IEO Y SED DEL DISTRITO DE CARTAGENA DE INDIAS</v>
      </c>
      <c r="N558" t="str">
        <f>+VLOOKUP(G558,Hoja1!$D:$G,2,FALSE)</f>
        <v>08. PILAR CARTAGENA INCLUYENTE</v>
      </c>
      <c r="O558" t="str">
        <f>+VLOOKUP(G558,Hoja1!$D:$G,3,FALSE)</f>
        <v>8.2 LÍNEA ESTRATEGICA DE EDUCACION: CULTURA DE LA FORMACION "CON LA EDUCACION PARA TODOS Y TODAS SALVAMOS JUNTOS A CARTAGENA"</v>
      </c>
      <c r="P558" t="str">
        <f>+VLOOKUP(G558,Hoja1!$D:$G,4,FALSE)</f>
        <v>8.2.6 DE EDUCACIÓN MEDIANA A TRAVÉS DE TECNOLOGÍAS DE LA INFORMACIÓN Y LAS COMUNICACIONES-TIC´S</v>
      </c>
      <c r="Q558" t="str">
        <f t="shared" si="52"/>
        <v>06</v>
      </c>
      <c r="R558" t="str">
        <f t="shared" si="53"/>
        <v>00</v>
      </c>
      <c r="S558" s="1">
        <v>0</v>
      </c>
      <c r="T558" s="1">
        <v>2176569608</v>
      </c>
      <c r="U558" s="1">
        <v>2176569608</v>
      </c>
      <c r="V558" s="1">
        <v>2176569608</v>
      </c>
      <c r="W558" s="1">
        <v>0</v>
      </c>
      <c r="X558" s="1">
        <v>2025091198.46</v>
      </c>
      <c r="Y558" s="1">
        <v>93.04</v>
      </c>
      <c r="Z558" s="1">
        <v>247653326.53999999</v>
      </c>
      <c r="AA558" s="1">
        <v>11.38</v>
      </c>
      <c r="AB558" s="1">
        <v>151478409.53999999</v>
      </c>
      <c r="AC558" s="1">
        <v>233252859</v>
      </c>
    </row>
    <row r="559" spans="1:29" x14ac:dyDescent="0.35">
      <c r="A559">
        <v>2023</v>
      </c>
      <c r="B559">
        <v>100</v>
      </c>
      <c r="C559" t="str">
        <f t="shared" si="54"/>
        <v>7 SECRETARIA DE EDUCACION</v>
      </c>
      <c r="D559" t="str">
        <f t="shared" si="60"/>
        <v>07</v>
      </c>
      <c r="E559" t="s">
        <v>347</v>
      </c>
      <c r="F559" t="s">
        <v>354</v>
      </c>
      <c r="G559" s="2">
        <f t="shared" si="55"/>
        <v>2021130010227</v>
      </c>
      <c r="H559" t="str">
        <f>"R171"</f>
        <v>R171</v>
      </c>
      <c r="I559" t="s">
        <v>349</v>
      </c>
      <c r="J559" t="s">
        <v>26</v>
      </c>
      <c r="K559" t="s">
        <v>27</v>
      </c>
      <c r="L559" t="str">
        <f>+VLOOKUP(G559,Hoja2!$A:$B,2,FALSE)</f>
        <v>FORTALECIMIENTO DE LOS PROCESOS FORMATIVOS EN LAS INSTITUCIONES EDUCATIVAS OFICIALES DEL DISTRITO DE CARTAGENA: DESARROLLO DE POTENCIALIDADES</v>
      </c>
      <c r="M559" t="str">
        <f t="shared" si="56"/>
        <v>2021130010227 FORTALECIMIENTO DE LOS PROCESOS FORMATIVOS EN LAS INSTITUCIONES EDUCATIVAS OFICIALES DEL DISTRITO DE CARTAGENA: DESARROLLO DE POTENCIALIDADES</v>
      </c>
      <c r="N559" t="str">
        <f>+VLOOKUP(G559,Hoja1!$D:$G,2,FALSE)</f>
        <v>08. PILAR CARTAGENA INCLUYENTE</v>
      </c>
      <c r="O559" t="str">
        <f>+VLOOKUP(G559,Hoja1!$D:$G,3,FALSE)</f>
        <v>8.2 LÍNEA ESTRATEGICA DE EDUCACION: CULTURA DE LA FORMACION "CON LA EDUCACION PARA TODOS Y TODAS SALVAMOS JUNTOS A CARTAGENA"</v>
      </c>
      <c r="P559" t="str">
        <f>+VLOOKUP(G559,Hoja1!$D:$G,4,FALSE)</f>
        <v>8.2.4 DESARROLLO DE POTENCIALIDADES</v>
      </c>
      <c r="Q559" t="str">
        <f t="shared" si="52"/>
        <v>06</v>
      </c>
      <c r="R559" t="str">
        <f t="shared" si="53"/>
        <v>00</v>
      </c>
      <c r="S559" s="1">
        <v>0</v>
      </c>
      <c r="T559" s="1">
        <v>141201325</v>
      </c>
      <c r="U559" s="1">
        <v>141201325</v>
      </c>
      <c r="V559" s="1">
        <v>141201325</v>
      </c>
      <c r="W559" s="1">
        <v>0</v>
      </c>
      <c r="X559" s="1">
        <v>141201325</v>
      </c>
      <c r="Y559" s="1">
        <v>100</v>
      </c>
      <c r="Z559" s="1">
        <v>0</v>
      </c>
      <c r="AA559" s="1">
        <v>0</v>
      </c>
      <c r="AB559" s="1">
        <v>0</v>
      </c>
      <c r="AC559" s="1">
        <v>0</v>
      </c>
    </row>
    <row r="560" spans="1:29" x14ac:dyDescent="0.35">
      <c r="A560">
        <v>2023</v>
      </c>
      <c r="B560">
        <v>100</v>
      </c>
      <c r="C560" t="str">
        <f t="shared" si="54"/>
        <v>7 SECRETARIA DE EDUCACION</v>
      </c>
      <c r="D560" t="str">
        <f t="shared" si="60"/>
        <v>07</v>
      </c>
      <c r="E560" t="s">
        <v>347</v>
      </c>
      <c r="F560" t="s">
        <v>356</v>
      </c>
      <c r="G560" s="2">
        <f t="shared" si="55"/>
        <v>2020130010117</v>
      </c>
      <c r="H560" t="str">
        <f>"B001"</f>
        <v>B001</v>
      </c>
      <c r="I560" t="s">
        <v>98</v>
      </c>
      <c r="J560" t="s">
        <v>26</v>
      </c>
      <c r="K560" t="s">
        <v>27</v>
      </c>
      <c r="L560" t="str">
        <f>+VLOOKUP(G560,Hoja2!$A:$B,2,FALSE)</f>
        <v>IMPLEMENTACION DE LA ESTRATEGIA UNICOS E INAGOTABLES PARA LA ATENCION A POBLACION DIVERSA: UNA ESCUELA DE Y PARA TODAS Y TODOS, EN  CARTAGENA DE INDIAS</v>
      </c>
      <c r="M560" t="str">
        <f t="shared" si="56"/>
        <v>2020130010117 IMPLEMENTACION DE LA ESTRATEGIA UNICOS E INAGOTABLES PARA LA ATENCION A POBLACION DIVERSA: UNA ESCUELA DE Y PARA TODAS Y TODOS, EN  CARTAGENA DE INDIAS</v>
      </c>
      <c r="N560" t="str">
        <f>+VLOOKUP(G560,Hoja1!$D:$G,2,FALSE)</f>
        <v>08. PILAR CARTAGENA INCLUYENTE</v>
      </c>
      <c r="O560" t="str">
        <f>+VLOOKUP(G560,Hoja1!$D:$G,3,FALSE)</f>
        <v>8.2 LÍNEA ESTRATEGICA DE EDUCACION: CULTURA DE LA FORMACION "CON LA EDUCACION PARA TODOS Y TODAS SALVAMOS JUNTOS A CARTAGENA"</v>
      </c>
      <c r="P560" t="str">
        <f>+VLOOKUP(G560,Hoja1!$D:$G,4,FALSE)</f>
        <v>8.2.1 PROGRAMA: ACOGIDA “ATENCIÓN A POBLACIONES Y ESTRATEGIAS DE ACCESO Y PERMANENCIA”</v>
      </c>
      <c r="Q560" t="str">
        <f t="shared" si="52"/>
        <v>06</v>
      </c>
      <c r="R560" t="str">
        <f t="shared" si="53"/>
        <v>00</v>
      </c>
      <c r="S560" s="1">
        <v>0</v>
      </c>
      <c r="T560" s="1">
        <v>133841459</v>
      </c>
      <c r="U560" s="1">
        <v>133841459</v>
      </c>
      <c r="V560" s="1">
        <v>0</v>
      </c>
      <c r="W560" s="1">
        <v>133841459</v>
      </c>
      <c r="X560" s="1">
        <v>0</v>
      </c>
      <c r="Y560" s="1">
        <v>0</v>
      </c>
      <c r="Z560" s="1">
        <v>0</v>
      </c>
      <c r="AA560" s="1">
        <v>0</v>
      </c>
      <c r="AB560" s="1">
        <v>133841459</v>
      </c>
      <c r="AC560" s="1">
        <v>0</v>
      </c>
    </row>
    <row r="561" spans="1:29" x14ac:dyDescent="0.35">
      <c r="A561">
        <v>2023</v>
      </c>
      <c r="B561">
        <v>100</v>
      </c>
      <c r="C561" t="str">
        <f t="shared" si="54"/>
        <v>7 SECRETARIA DE EDUCACION</v>
      </c>
      <c r="D561" t="str">
        <f t="shared" si="60"/>
        <v>07</v>
      </c>
      <c r="E561" t="s">
        <v>347</v>
      </c>
      <c r="F561" t="s">
        <v>358</v>
      </c>
      <c r="G561" s="2">
        <f t="shared" si="55"/>
        <v>2021130010224</v>
      </c>
      <c r="H561" t="str">
        <f>"B001"</f>
        <v>B001</v>
      </c>
      <c r="I561" t="s">
        <v>98</v>
      </c>
      <c r="J561" t="s">
        <v>26</v>
      </c>
      <c r="K561" t="s">
        <v>27</v>
      </c>
      <c r="L561" t="str">
        <f>+VLOOKUP(G561,Hoja2!$A:$B,2,FALSE)</f>
        <v>FORTALECIMIENTO DE LA EDUCACION INTEGRAL DESDE LA PARTICIPACION, DEMOCRACIA Y AUTONOMIA  EN LAS INSTITUCIONES EDUCATIVAS OFICIALES DEL DISTRITO DE CARTAGENA?</v>
      </c>
      <c r="M561" t="str">
        <f t="shared" si="56"/>
        <v>2021130010224 FORTALECIMIENTO DE LA EDUCACION INTEGRAL DESDE LA PARTICIPACION, DEMOCRACIA Y AUTONOMIA  EN LAS INSTITUCIONES EDUCATIVAS OFICIALES DEL DISTRITO DE CARTAGENA?</v>
      </c>
      <c r="N561" t="str">
        <f>+VLOOKUP(G561,Hoja1!$D:$G,2,FALSE)</f>
        <v>08. PILAR CARTAGENA INCLUYENTE</v>
      </c>
      <c r="O561" t="str">
        <f>+VLOOKUP(G561,Hoja1!$D:$G,3,FALSE)</f>
        <v>8.2 LÍNEA ESTRATEGICA DE EDUCACION: CULTURA DE LA FORMACION "CON LA EDUCACION PARA TODOS Y TODAS SALVAMOS JUNTOS A CARTAGENA"</v>
      </c>
      <c r="P561" t="str">
        <f>+VLOOKUP(G561,Hoja1!$D:$G,4,FALSE)</f>
        <v>8.2.5 PARTICIPACIÓN, DEMOCRACIA Y AUTONOMÍA</v>
      </c>
      <c r="Q561" t="str">
        <f t="shared" si="52"/>
        <v>06</v>
      </c>
      <c r="R561" t="str">
        <f t="shared" si="53"/>
        <v>00</v>
      </c>
      <c r="S561" s="1">
        <v>0</v>
      </c>
      <c r="T561" s="1">
        <v>21793981.09</v>
      </c>
      <c r="U561" s="1">
        <v>21793981.09</v>
      </c>
      <c r="V561" s="1">
        <v>18188981</v>
      </c>
      <c r="W561" s="1">
        <v>3605000.09</v>
      </c>
      <c r="X561" s="1">
        <v>14583981</v>
      </c>
      <c r="Y561" s="1">
        <v>66.92</v>
      </c>
      <c r="Z561" s="1">
        <v>14583981</v>
      </c>
      <c r="AA561" s="1">
        <v>66.92</v>
      </c>
      <c r="AB561" s="1">
        <v>7210000.0899999999</v>
      </c>
      <c r="AC561" s="1">
        <v>14583981</v>
      </c>
    </row>
    <row r="562" spans="1:29" x14ac:dyDescent="0.35">
      <c r="A562">
        <v>2023</v>
      </c>
      <c r="B562">
        <v>100</v>
      </c>
      <c r="C562" t="str">
        <f t="shared" si="54"/>
        <v>7 SECRETARIA DE EDUCACION</v>
      </c>
      <c r="D562" t="str">
        <f t="shared" si="60"/>
        <v>07</v>
      </c>
      <c r="E562" t="s">
        <v>347</v>
      </c>
      <c r="F562" t="s">
        <v>360</v>
      </c>
      <c r="G562" s="2">
        <f t="shared" si="55"/>
        <v>2020130010094</v>
      </c>
      <c r="H562" t="str">
        <f>"081"</f>
        <v>081</v>
      </c>
      <c r="I562" t="s">
        <v>361</v>
      </c>
      <c r="J562" t="s">
        <v>26</v>
      </c>
      <c r="K562" t="s">
        <v>27</v>
      </c>
      <c r="L562" t="str">
        <f>+VLOOKUP(G562,Hoja2!$A:$B,2,FALSE)</f>
        <v>FORTALECIMIENTO DE LOS AMBIENTES DE APRENDIZAJE DE LAS SEDES DE LAS INSTITUCIONES EDUCATIVAS DE CARTAGENA DE INDIAS</v>
      </c>
      <c r="M562" t="str">
        <f t="shared" si="56"/>
        <v>2020130010094 FORTALECIMIENTO DE LOS AMBIENTES DE APRENDIZAJE DE LAS SEDES DE LAS INSTITUCIONES EDUCATIVAS DE CARTAGENA DE INDIAS</v>
      </c>
      <c r="N562" t="str">
        <f>+VLOOKUP(G562,Hoja1!$D:$G,2,FALSE)</f>
        <v>08. PILAR CARTAGENA INCLUYENTE</v>
      </c>
      <c r="O562" t="str">
        <f>+VLOOKUP(G562,Hoja1!$D:$G,3,FALSE)</f>
        <v>8.2 LÍNEA ESTRATEGICA DE EDUCACION: CULTURA DE LA FORMACION "CON LA EDUCACION PARA TODOS Y TODAS SALVAMOS JUNTOS A CARTAGENA"</v>
      </c>
      <c r="P562" t="str">
        <f>+VLOOKUP(G562,Hoja1!$D:$G,4,FALSE)</f>
        <v>8.2.1 PROGRAMA: ACOGIDA “ATENCIÓN A POBLACIONES Y ESTRATEGIAS DE ACCESO Y PERMANENCIA”</v>
      </c>
      <c r="Q562" t="str">
        <f t="shared" si="52"/>
        <v>06</v>
      </c>
      <c r="R562" t="str">
        <f t="shared" si="53"/>
        <v>00</v>
      </c>
      <c r="S562" s="1">
        <v>0</v>
      </c>
      <c r="T562" s="1">
        <v>200000000</v>
      </c>
      <c r="U562" s="1">
        <v>200000000</v>
      </c>
      <c r="V562" s="1">
        <v>112228956</v>
      </c>
      <c r="W562" s="1">
        <v>87771044</v>
      </c>
      <c r="X562" s="1">
        <v>112228956</v>
      </c>
      <c r="Y562" s="1">
        <v>56.11</v>
      </c>
      <c r="Z562" s="1">
        <v>112228956</v>
      </c>
      <c r="AA562" s="1">
        <v>56.11</v>
      </c>
      <c r="AB562" s="1">
        <v>87771044</v>
      </c>
      <c r="AC562" s="1">
        <v>112228956</v>
      </c>
    </row>
    <row r="563" spans="1:29" x14ac:dyDescent="0.35">
      <c r="A563">
        <v>2023</v>
      </c>
      <c r="B563">
        <v>100</v>
      </c>
      <c r="C563" t="str">
        <f t="shared" si="54"/>
        <v>7 SECRETARIA DE EDUCACION</v>
      </c>
      <c r="D563" t="str">
        <f t="shared" si="60"/>
        <v>07</v>
      </c>
      <c r="E563" t="s">
        <v>347</v>
      </c>
      <c r="F563" t="s">
        <v>362</v>
      </c>
      <c r="G563" s="2">
        <f t="shared" si="55"/>
        <v>2020130010052</v>
      </c>
      <c r="H563" t="str">
        <f>"R071"</f>
        <v>R071</v>
      </c>
      <c r="I563" t="s">
        <v>363</v>
      </c>
      <c r="J563" t="s">
        <v>26</v>
      </c>
      <c r="K563" t="s">
        <v>27</v>
      </c>
      <c r="L563" t="str">
        <f>+VLOOKUP(G563,Hoja2!$A:$B,2,FALSE)</f>
        <v>ADMINISTRACION DEL TALENTO HUMANO DEL SERVICIO EDUCATIVO OFICIAL DOCENTES, DIRECTIVOS DOCENTES Y ADMINISTRATIVOS DEL DISTRITO DE CARTAGENA DE INDIAS</v>
      </c>
      <c r="M563" t="str">
        <f t="shared" si="56"/>
        <v>2020130010052 ADMINISTRACION DEL TALENTO HUMANO DEL SERVICIO EDUCATIVO OFICIAL DOCENTES, DIRECTIVOS DOCENTES Y ADMINISTRATIVOS DEL DISTRITO DE CARTAGENA DE INDIAS</v>
      </c>
      <c r="N563" t="str">
        <f>+VLOOKUP(G563,Hoja1!$D:$G,2,FALSE)</f>
        <v>08. PILAR CARTAGENA INCLUYENTE</v>
      </c>
      <c r="O563" t="str">
        <f>+VLOOKUP(G563,Hoja1!$D:$G,3,FALSE)</f>
        <v>8.2 LÍNEA ESTRATEGICA DE EDUCACION: CULTURA DE LA FORMACION "CON LA EDUCACION PARA TODOS Y TODAS SALVAMOS JUNTOS A CARTAGENA"</v>
      </c>
      <c r="P563" t="str">
        <f>+VLOOKUP(G563,Hoja1!$D:$G,4,FALSE)</f>
        <v>8.2.1 PROGRAMA: ACOGIDA “ATENCIÓN A POBLACIONES Y ESTRATEGIAS DE ACCESO Y PERMANENCIA”</v>
      </c>
      <c r="Q563" t="str">
        <f t="shared" si="52"/>
        <v>06</v>
      </c>
      <c r="R563" t="str">
        <f t="shared" si="53"/>
        <v>00</v>
      </c>
      <c r="S563" s="1">
        <v>0</v>
      </c>
      <c r="T563" s="1">
        <v>1230884254.8</v>
      </c>
      <c r="U563" s="1">
        <v>1230884254.8</v>
      </c>
      <c r="V563" s="1">
        <v>1230884254</v>
      </c>
      <c r="W563" s="1">
        <v>0.8</v>
      </c>
      <c r="X563" s="1">
        <v>1230884254</v>
      </c>
      <c r="Y563" s="1">
        <v>100</v>
      </c>
      <c r="Z563" s="1">
        <v>1230884254</v>
      </c>
      <c r="AA563" s="1">
        <v>100</v>
      </c>
      <c r="AB563" s="1">
        <v>0.8</v>
      </c>
      <c r="AC563" s="1">
        <v>1230884254</v>
      </c>
    </row>
    <row r="564" spans="1:29" x14ac:dyDescent="0.35">
      <c r="A564">
        <v>2023</v>
      </c>
      <c r="B564">
        <v>100</v>
      </c>
      <c r="C564" t="str">
        <f t="shared" si="54"/>
        <v>7 SECRETARIA DE EDUCACION</v>
      </c>
      <c r="D564" t="str">
        <f t="shared" si="60"/>
        <v>07</v>
      </c>
      <c r="E564" t="s">
        <v>347</v>
      </c>
      <c r="F564" t="s">
        <v>360</v>
      </c>
      <c r="G564" s="2">
        <f t="shared" si="55"/>
        <v>2020130010094</v>
      </c>
      <c r="H564" t="str">
        <f>"B081"</f>
        <v>B081</v>
      </c>
      <c r="I564" t="s">
        <v>364</v>
      </c>
      <c r="J564" t="s">
        <v>26</v>
      </c>
      <c r="K564" t="s">
        <v>27</v>
      </c>
      <c r="L564" t="str">
        <f>+VLOOKUP(G564,Hoja2!$A:$B,2,FALSE)</f>
        <v>FORTALECIMIENTO DE LOS AMBIENTES DE APRENDIZAJE DE LAS SEDES DE LAS INSTITUCIONES EDUCATIVAS DE CARTAGENA DE INDIAS</v>
      </c>
      <c r="M564" t="str">
        <f t="shared" si="56"/>
        <v>2020130010094 FORTALECIMIENTO DE LOS AMBIENTES DE APRENDIZAJE DE LAS SEDES DE LAS INSTITUCIONES EDUCATIVAS DE CARTAGENA DE INDIAS</v>
      </c>
      <c r="N564" t="str">
        <f>+VLOOKUP(G564,Hoja1!$D:$G,2,FALSE)</f>
        <v>08. PILAR CARTAGENA INCLUYENTE</v>
      </c>
      <c r="O564" t="str">
        <f>+VLOOKUP(G564,Hoja1!$D:$G,3,FALSE)</f>
        <v>8.2 LÍNEA ESTRATEGICA DE EDUCACION: CULTURA DE LA FORMACION "CON LA EDUCACION PARA TODOS Y TODAS SALVAMOS JUNTOS A CARTAGENA"</v>
      </c>
      <c r="P564" t="str">
        <f>+VLOOKUP(G564,Hoja1!$D:$G,4,FALSE)</f>
        <v>8.2.1 PROGRAMA: ACOGIDA “ATENCIÓN A POBLACIONES Y ESTRATEGIAS DE ACCESO Y PERMANENCIA”</v>
      </c>
      <c r="Q564" t="str">
        <f t="shared" si="52"/>
        <v>06</v>
      </c>
      <c r="R564" t="str">
        <f t="shared" si="53"/>
        <v>00</v>
      </c>
      <c r="S564" s="1">
        <v>0</v>
      </c>
      <c r="T564" s="1">
        <v>17249598.579999998</v>
      </c>
      <c r="U564" s="1">
        <v>17249598.579999998</v>
      </c>
      <c r="V564" s="1">
        <v>0</v>
      </c>
      <c r="W564" s="1">
        <v>17249598.579999998</v>
      </c>
      <c r="X564" s="1">
        <v>0</v>
      </c>
      <c r="Y564" s="1">
        <v>0</v>
      </c>
      <c r="Z564" s="1">
        <v>0</v>
      </c>
      <c r="AA564" s="1">
        <v>0</v>
      </c>
      <c r="AB564" s="1">
        <v>17249598.579999998</v>
      </c>
      <c r="AC564" s="1">
        <v>0</v>
      </c>
    </row>
    <row r="565" spans="1:29" x14ac:dyDescent="0.35">
      <c r="A565">
        <v>2023</v>
      </c>
      <c r="B565">
        <v>100</v>
      </c>
      <c r="C565" t="str">
        <f t="shared" si="54"/>
        <v>7 SECRETARIA DE EDUCACION</v>
      </c>
      <c r="D565" t="str">
        <f t="shared" si="60"/>
        <v>07</v>
      </c>
      <c r="E565" t="s">
        <v>347</v>
      </c>
      <c r="F565" t="s">
        <v>362</v>
      </c>
      <c r="G565" s="2">
        <f t="shared" si="55"/>
        <v>2020130010052</v>
      </c>
      <c r="H565" t="str">
        <f>"T071"</f>
        <v>T071</v>
      </c>
      <c r="I565" t="s">
        <v>366</v>
      </c>
      <c r="J565" t="s">
        <v>26</v>
      </c>
      <c r="K565" t="s">
        <v>27</v>
      </c>
      <c r="L565" t="str">
        <f>+VLOOKUP(G565,Hoja2!$A:$B,2,FALSE)</f>
        <v>ADMINISTRACION DEL TALENTO HUMANO DEL SERVICIO EDUCATIVO OFICIAL DOCENTES, DIRECTIVOS DOCENTES Y ADMINISTRATIVOS DEL DISTRITO DE CARTAGENA DE INDIAS</v>
      </c>
      <c r="M565" t="str">
        <f t="shared" si="56"/>
        <v>2020130010052 ADMINISTRACION DEL TALENTO HUMANO DEL SERVICIO EDUCATIVO OFICIAL DOCENTES, DIRECTIVOS DOCENTES Y ADMINISTRATIVOS DEL DISTRITO DE CARTAGENA DE INDIAS</v>
      </c>
      <c r="N565" t="str">
        <f>+VLOOKUP(G565,Hoja1!$D:$G,2,FALSE)</f>
        <v>08. PILAR CARTAGENA INCLUYENTE</v>
      </c>
      <c r="O565" t="str">
        <f>+VLOOKUP(G565,Hoja1!$D:$G,3,FALSE)</f>
        <v>8.2 LÍNEA ESTRATEGICA DE EDUCACION: CULTURA DE LA FORMACION "CON LA EDUCACION PARA TODOS Y TODAS SALVAMOS JUNTOS A CARTAGENA"</v>
      </c>
      <c r="P565" t="str">
        <f>+VLOOKUP(G565,Hoja1!$D:$G,4,FALSE)</f>
        <v>8.2.1 PROGRAMA: ACOGIDA “ATENCIÓN A POBLACIONES Y ESTRATEGIAS DE ACCESO Y PERMANENCIA”</v>
      </c>
      <c r="Q565" t="str">
        <f t="shared" si="52"/>
        <v>06</v>
      </c>
      <c r="R565" t="str">
        <f t="shared" si="53"/>
        <v>00</v>
      </c>
      <c r="S565" s="1">
        <v>0</v>
      </c>
      <c r="T565" s="1">
        <v>890204130</v>
      </c>
      <c r="U565" s="1">
        <v>890204130</v>
      </c>
      <c r="V565" s="1">
        <v>890204130</v>
      </c>
      <c r="W565" s="1">
        <v>0</v>
      </c>
      <c r="X565" s="1">
        <v>890204130</v>
      </c>
      <c r="Y565" s="1">
        <v>100</v>
      </c>
      <c r="Z565" s="1">
        <v>890204130</v>
      </c>
      <c r="AA565" s="1">
        <v>100</v>
      </c>
      <c r="AB565" s="1">
        <v>0</v>
      </c>
      <c r="AC565" s="1">
        <v>0</v>
      </c>
    </row>
    <row r="566" spans="1:29" x14ac:dyDescent="0.35">
      <c r="A566">
        <v>2023</v>
      </c>
      <c r="B566">
        <v>100</v>
      </c>
      <c r="C566" t="str">
        <f t="shared" si="54"/>
        <v>7 SECRETARIA DE EDUCACION</v>
      </c>
      <c r="D566" t="str">
        <f t="shared" si="60"/>
        <v>07</v>
      </c>
      <c r="E566" t="s">
        <v>347</v>
      </c>
      <c r="F566" t="s">
        <v>368</v>
      </c>
      <c r="G566" s="2">
        <f t="shared" si="55"/>
        <v>2020130010195</v>
      </c>
      <c r="H566" t="str">
        <f>"200"</f>
        <v>200</v>
      </c>
      <c r="I566" t="s">
        <v>369</v>
      </c>
      <c r="J566" t="s">
        <v>26</v>
      </c>
      <c r="K566" t="s">
        <v>27</v>
      </c>
      <c r="L566" t="str">
        <f>+VLOOKUP(G566,Hoja2!$A:$B,2,FALSE)</f>
        <v xml:space="preserve">IMPLEMENTACION DE LA ESTRATEGIA PERMANECER: ME ALIMENTO Y APRENDO ALIMENTACION ESCOLAR EN  CARTAGENA DE INDIAS </v>
      </c>
      <c r="M566" t="str">
        <f t="shared" si="56"/>
        <v xml:space="preserve">2020130010195 IMPLEMENTACION DE LA ESTRATEGIA PERMANECER: ME ALIMENTO Y APRENDO ALIMENTACION ESCOLAR EN  CARTAGENA DE INDIAS </v>
      </c>
      <c r="N566" t="str">
        <f>+VLOOKUP(G566,Hoja1!$D:$G,2,FALSE)</f>
        <v>08. PILAR CARTAGENA INCLUYENTE</v>
      </c>
      <c r="O566" t="str">
        <f>+VLOOKUP(G566,Hoja1!$D:$G,3,FALSE)</f>
        <v>8.2 LÍNEA ESTRATEGICA DE EDUCACION: CULTURA DE LA FORMACION "CON LA EDUCACION PARA TODOS Y TODAS SALVAMOS JUNTOS A CARTAGENA"</v>
      </c>
      <c r="P566" t="str">
        <f>+VLOOKUP(G566,Hoja1!$D:$G,4,FALSE)</f>
        <v>8.2.1 PROGRAMA: ACOGIDA “ATENCIÓN A POBLACIONES Y ESTRATEGIAS DE ACCESO Y PERMANENCIA”</v>
      </c>
      <c r="Q566" t="str">
        <f t="shared" si="52"/>
        <v>06</v>
      </c>
      <c r="R566" t="str">
        <f t="shared" si="53"/>
        <v>00</v>
      </c>
      <c r="S566" s="1">
        <v>0</v>
      </c>
      <c r="T566" s="1">
        <v>437203574</v>
      </c>
      <c r="U566" s="1">
        <v>437203574</v>
      </c>
      <c r="V566" s="1">
        <v>0</v>
      </c>
      <c r="W566" s="1">
        <v>437203574</v>
      </c>
      <c r="X566" s="1">
        <v>0</v>
      </c>
      <c r="Y566" s="1">
        <v>0</v>
      </c>
      <c r="Z566" s="1">
        <v>0</v>
      </c>
      <c r="AA566" s="1">
        <v>0</v>
      </c>
      <c r="AB566" s="1">
        <v>437203574</v>
      </c>
      <c r="AC566" s="1">
        <v>0</v>
      </c>
    </row>
    <row r="567" spans="1:29" x14ac:dyDescent="0.35">
      <c r="A567">
        <v>2023</v>
      </c>
      <c r="B567">
        <v>100</v>
      </c>
      <c r="C567" t="str">
        <f t="shared" si="54"/>
        <v>7 SECRETARIA DE EDUCACION</v>
      </c>
      <c r="D567" t="str">
        <f t="shared" si="60"/>
        <v>07</v>
      </c>
      <c r="E567" t="s">
        <v>347</v>
      </c>
      <c r="F567" t="s">
        <v>368</v>
      </c>
      <c r="G567" s="2">
        <f t="shared" si="55"/>
        <v>2020130010195</v>
      </c>
      <c r="H567" t="str">
        <f>"B028"</f>
        <v>B028</v>
      </c>
      <c r="I567" t="s">
        <v>411</v>
      </c>
      <c r="J567" t="s">
        <v>26</v>
      </c>
      <c r="K567" t="s">
        <v>27</v>
      </c>
      <c r="L567" t="str">
        <f>+VLOOKUP(G567,Hoja2!$A:$B,2,FALSE)</f>
        <v xml:space="preserve">IMPLEMENTACION DE LA ESTRATEGIA PERMANECER: ME ALIMENTO Y APRENDO ALIMENTACION ESCOLAR EN  CARTAGENA DE INDIAS </v>
      </c>
      <c r="M567" t="str">
        <f t="shared" si="56"/>
        <v xml:space="preserve">2020130010195 IMPLEMENTACION DE LA ESTRATEGIA PERMANECER: ME ALIMENTO Y APRENDO ALIMENTACION ESCOLAR EN  CARTAGENA DE INDIAS </v>
      </c>
      <c r="N567" t="str">
        <f>+VLOOKUP(G567,Hoja1!$D:$G,2,FALSE)</f>
        <v>08. PILAR CARTAGENA INCLUYENTE</v>
      </c>
      <c r="O567" t="str">
        <f>+VLOOKUP(G567,Hoja1!$D:$G,3,FALSE)</f>
        <v>8.2 LÍNEA ESTRATEGICA DE EDUCACION: CULTURA DE LA FORMACION "CON LA EDUCACION PARA TODOS Y TODAS SALVAMOS JUNTOS A CARTAGENA"</v>
      </c>
      <c r="P567" t="str">
        <f>+VLOOKUP(G567,Hoja1!$D:$G,4,FALSE)</f>
        <v>8.2.1 PROGRAMA: ACOGIDA “ATENCIÓN A POBLACIONES Y ESTRATEGIAS DE ACCESO Y PERMANENCIA”</v>
      </c>
      <c r="Q567" t="str">
        <f t="shared" si="52"/>
        <v>06</v>
      </c>
      <c r="R567" t="str">
        <f t="shared" si="53"/>
        <v>00</v>
      </c>
      <c r="S567" s="1">
        <v>0</v>
      </c>
      <c r="T567" s="1">
        <v>2033321970.8199999</v>
      </c>
      <c r="U567" s="1">
        <v>2033321970.8199999</v>
      </c>
      <c r="V567" s="1">
        <v>2033321970.8199999</v>
      </c>
      <c r="W567" s="1">
        <v>0</v>
      </c>
      <c r="X567" s="1">
        <v>2033321970.8199999</v>
      </c>
      <c r="Y567" s="1">
        <v>100</v>
      </c>
      <c r="Z567" s="1">
        <v>2033321970.8199999</v>
      </c>
      <c r="AA567" s="1">
        <v>100</v>
      </c>
      <c r="AB567" s="1">
        <v>0</v>
      </c>
      <c r="AC567" s="1">
        <v>2033321970.8199999</v>
      </c>
    </row>
    <row r="568" spans="1:29" x14ac:dyDescent="0.35">
      <c r="A568">
        <v>2023</v>
      </c>
      <c r="B568">
        <v>100</v>
      </c>
      <c r="C568" t="str">
        <f t="shared" si="54"/>
        <v>7 SECRETARIA DE EDUCACION</v>
      </c>
      <c r="D568" t="str">
        <f t="shared" si="60"/>
        <v>07</v>
      </c>
      <c r="E568" t="s">
        <v>347</v>
      </c>
      <c r="F568" t="s">
        <v>402</v>
      </c>
      <c r="G568" s="2">
        <f t="shared" si="55"/>
        <v>2020130010268</v>
      </c>
      <c r="H568" t="str">
        <f>"B056"</f>
        <v>B056</v>
      </c>
      <c r="I568" t="s">
        <v>413</v>
      </c>
      <c r="J568" t="s">
        <v>26</v>
      </c>
      <c r="K568" t="s">
        <v>27</v>
      </c>
      <c r="L568" t="str">
        <f>+VLOOKUP(G568,Hoja2!$A:$B,2,FALSE)</f>
        <v>CONSOLIDACION DE BECAS UNIVERSITARIAS PARA EGRESADOS DE LAS INSTITUCIONES EDUCATIVAS OFICIALES DE  CARTAGENA DE INDIAS</v>
      </c>
      <c r="M568" t="str">
        <f t="shared" si="56"/>
        <v>2020130010268 CONSOLIDACION DE BECAS UNIVERSITARIAS PARA EGRESADOS DE LAS INSTITUCIONES EDUCATIVAS OFICIALES DE  CARTAGENA DE INDIAS</v>
      </c>
      <c r="N568" t="str">
        <f>+VLOOKUP(G568,Hoja1!$D:$G,2,FALSE)</f>
        <v>08. PILAR CARTAGENA INCLUYENTE</v>
      </c>
      <c r="O568" t="str">
        <f>+VLOOKUP(G568,Hoja1!$D:$G,3,FALSE)</f>
        <v>8.2 LÍNEA ESTRATEGICA DE EDUCACION: CULTURA DE LA FORMACION "CON LA EDUCACION PARA TODOS Y TODAS SALVAMOS JUNTOS A CARTAGENA"</v>
      </c>
      <c r="P568" t="str">
        <f>+VLOOKUP(G568,Hoja1!$D:$G,4,FALSE)</f>
        <v>8.2.7 PROGRAMA: EDUCACIÓN PARA TRANSFORMAR “EDUCACIÓN MEDIA TÉCNICA Y SUPERIOR”</v>
      </c>
      <c r="Q568" t="str">
        <f t="shared" si="52"/>
        <v>06</v>
      </c>
      <c r="R568" t="str">
        <f t="shared" si="53"/>
        <v>00</v>
      </c>
      <c r="S568" s="1">
        <v>0</v>
      </c>
      <c r="T568" s="1">
        <v>4404706925.3800001</v>
      </c>
      <c r="U568" s="1">
        <v>4404706925.3800001</v>
      </c>
      <c r="V568" s="1">
        <v>4402008439.8299999</v>
      </c>
      <c r="W568" s="1">
        <v>2698485.55</v>
      </c>
      <c r="X568" s="1">
        <v>4402008439.8299999</v>
      </c>
      <c r="Y568" s="1">
        <v>99.94</v>
      </c>
      <c r="Z568" s="1">
        <v>4402008439.8299999</v>
      </c>
      <c r="AA568" s="1">
        <v>99.94</v>
      </c>
      <c r="AB568" s="1">
        <v>2698485.55</v>
      </c>
      <c r="AC568" s="1">
        <v>0</v>
      </c>
    </row>
    <row r="569" spans="1:29" x14ac:dyDescent="0.35">
      <c r="A569">
        <v>2023</v>
      </c>
      <c r="B569">
        <v>100</v>
      </c>
      <c r="C569" t="str">
        <f t="shared" si="54"/>
        <v>7 SECRETARIA DE EDUCACION</v>
      </c>
      <c r="D569" t="str">
        <f t="shared" si="60"/>
        <v>07</v>
      </c>
      <c r="E569" t="s">
        <v>347</v>
      </c>
      <c r="F569" t="s">
        <v>368</v>
      </c>
      <c r="G569" s="2">
        <f t="shared" si="55"/>
        <v>2020130010195</v>
      </c>
      <c r="H569" t="str">
        <f>"B078"</f>
        <v>B078</v>
      </c>
      <c r="I569" t="s">
        <v>415</v>
      </c>
      <c r="J569" t="s">
        <v>26</v>
      </c>
      <c r="K569" t="s">
        <v>27</v>
      </c>
      <c r="L569" t="str">
        <f>+VLOOKUP(G569,Hoja2!$A:$B,2,FALSE)</f>
        <v xml:space="preserve">IMPLEMENTACION DE LA ESTRATEGIA PERMANECER: ME ALIMENTO Y APRENDO ALIMENTACION ESCOLAR EN  CARTAGENA DE INDIAS </v>
      </c>
      <c r="M569" t="str">
        <f t="shared" si="56"/>
        <v xml:space="preserve">2020130010195 IMPLEMENTACION DE LA ESTRATEGIA PERMANECER: ME ALIMENTO Y APRENDO ALIMENTACION ESCOLAR EN  CARTAGENA DE INDIAS </v>
      </c>
      <c r="N569" t="str">
        <f>+VLOOKUP(G569,Hoja1!$D:$G,2,FALSE)</f>
        <v>08. PILAR CARTAGENA INCLUYENTE</v>
      </c>
      <c r="O569" t="str">
        <f>+VLOOKUP(G569,Hoja1!$D:$G,3,FALSE)</f>
        <v>8.2 LÍNEA ESTRATEGICA DE EDUCACION: CULTURA DE LA FORMACION "CON LA EDUCACION PARA TODOS Y TODAS SALVAMOS JUNTOS A CARTAGENA"</v>
      </c>
      <c r="P569" t="str">
        <f>+VLOOKUP(G569,Hoja1!$D:$G,4,FALSE)</f>
        <v>8.2.1 PROGRAMA: ACOGIDA “ATENCIÓN A POBLACIONES Y ESTRATEGIAS DE ACCESO Y PERMANENCIA”</v>
      </c>
      <c r="Q569" t="str">
        <f t="shared" si="52"/>
        <v>06</v>
      </c>
      <c r="R569" t="str">
        <f t="shared" si="53"/>
        <v>00</v>
      </c>
      <c r="S569" s="1">
        <v>0</v>
      </c>
      <c r="T569" s="1">
        <v>429529951.93000001</v>
      </c>
      <c r="U569" s="1">
        <v>429529951.93000001</v>
      </c>
      <c r="V569" s="1">
        <v>429529951.93000001</v>
      </c>
      <c r="W569" s="1">
        <v>0</v>
      </c>
      <c r="X569" s="1">
        <v>429529951.93000001</v>
      </c>
      <c r="Y569" s="1">
        <v>100</v>
      </c>
      <c r="Z569" s="1">
        <v>429529951.93000001</v>
      </c>
      <c r="AA569" s="1">
        <v>100</v>
      </c>
      <c r="AB569" s="1">
        <v>0</v>
      </c>
      <c r="AC569" s="1">
        <v>429529951.93000001</v>
      </c>
    </row>
    <row r="570" spans="1:29" x14ac:dyDescent="0.35">
      <c r="A570">
        <v>2023</v>
      </c>
      <c r="B570">
        <v>100</v>
      </c>
      <c r="C570" t="str">
        <f t="shared" si="54"/>
        <v>7 SECRETARIA DE EDUCACION</v>
      </c>
      <c r="D570" t="str">
        <f t="shared" si="60"/>
        <v>07</v>
      </c>
      <c r="E570" t="s">
        <v>347</v>
      </c>
      <c r="F570" t="s">
        <v>374</v>
      </c>
      <c r="G570" s="2">
        <f t="shared" si="55"/>
        <v>2020130010082</v>
      </c>
      <c r="H570" t="str">
        <f>"171"</f>
        <v>171</v>
      </c>
      <c r="I570" t="s">
        <v>409</v>
      </c>
      <c r="J570" t="s">
        <v>26</v>
      </c>
      <c r="K570" t="s">
        <v>27</v>
      </c>
      <c r="L570" t="str">
        <f>+VLOOKUP(G570,Hoja2!$A:$B,2,FALSE)</f>
        <v>IMPLEMENTACION DE LA ESTRATEGIA PERMANECER: MI ESCUELA, MI LUGARFAVORITO, TRANSPORTE Y OTRAS ESTRATEGIAS DE PERMANENCIA EN  CARTAGENA DE INDIAS</v>
      </c>
      <c r="M570" t="str">
        <f t="shared" si="56"/>
        <v>2020130010082 IMPLEMENTACION DE LA ESTRATEGIA PERMANECER: MI ESCUELA, MI LUGARFAVORITO, TRANSPORTE Y OTRAS ESTRATEGIAS DE PERMANENCIA EN  CARTAGENA DE INDIAS</v>
      </c>
      <c r="N570" t="str">
        <f>+VLOOKUP(G570,Hoja1!$D:$G,2,FALSE)</f>
        <v>08. PILAR CARTAGENA INCLUYENTE</v>
      </c>
      <c r="O570" t="str">
        <f>+VLOOKUP(G570,Hoja1!$D:$G,3,FALSE)</f>
        <v>8.2 LÍNEA ESTRATEGICA DE EDUCACION: CULTURA DE LA FORMACION "CON LA EDUCACION PARA TODOS Y TODAS SALVAMOS JUNTOS A CARTAGENA"</v>
      </c>
      <c r="P570" t="str">
        <f>+VLOOKUP(G570,Hoja1!$D:$G,4,FALSE)</f>
        <v>8.2.1 PROGRAMA: ACOGIDA “ATENCIÓN A POBLACIONES Y ESTRATEGIAS DE ACCESO Y PERMANENCIA”</v>
      </c>
      <c r="Q570" t="str">
        <f t="shared" si="52"/>
        <v>06</v>
      </c>
      <c r="R570" t="str">
        <f t="shared" si="53"/>
        <v>00</v>
      </c>
      <c r="S570" s="1">
        <v>0</v>
      </c>
      <c r="T570" s="1">
        <v>2066246074</v>
      </c>
      <c r="U570" s="1">
        <v>2066246074</v>
      </c>
      <c r="V570" s="1">
        <v>1443807200</v>
      </c>
      <c r="W570" s="1">
        <v>622438874</v>
      </c>
      <c r="X570" s="1">
        <v>1443807200</v>
      </c>
      <c r="Y570" s="1">
        <v>69.88</v>
      </c>
      <c r="Z570" s="1">
        <v>1312921246</v>
      </c>
      <c r="AA570" s="1">
        <v>63.54</v>
      </c>
      <c r="AB570" s="1">
        <v>622438874</v>
      </c>
      <c r="AC570" s="1">
        <v>1312921246</v>
      </c>
    </row>
    <row r="571" spans="1:29" x14ac:dyDescent="0.35">
      <c r="A571">
        <v>2023</v>
      </c>
      <c r="B571">
        <v>100</v>
      </c>
      <c r="C571" t="str">
        <f t="shared" si="54"/>
        <v>7 SECRETARIA DE EDUCACION</v>
      </c>
      <c r="D571" t="str">
        <f t="shared" si="60"/>
        <v>07</v>
      </c>
      <c r="E571" t="s">
        <v>347</v>
      </c>
      <c r="F571" t="s">
        <v>372</v>
      </c>
      <c r="G571" s="2">
        <f t="shared" si="55"/>
        <v>2020130010065</v>
      </c>
      <c r="H571" t="str">
        <f t="shared" ref="H571:H576" si="61">"B001"</f>
        <v>B001</v>
      </c>
      <c r="I571" t="s">
        <v>98</v>
      </c>
      <c r="J571" t="s">
        <v>26</v>
      </c>
      <c r="K571" t="s">
        <v>27</v>
      </c>
      <c r="L571" t="str">
        <f>+VLOOKUP(G571,Hoja2!$A:$B,2,FALSE)</f>
        <v>IMPLEMENTACION DE LA ESTRATEGIA ESCUELA DINAMICA: LLEGO Y ME QUEDO EN LA ESCUELA EN EL DISTRITO DE  CARTAGENA DE INDIAS</v>
      </c>
      <c r="M571" t="str">
        <f t="shared" si="56"/>
        <v>2020130010065 IMPLEMENTACION DE LA ESTRATEGIA ESCUELA DINAMICA: LLEGO Y ME QUEDO EN LA ESCUELA EN EL DISTRITO DE  CARTAGENA DE INDIAS</v>
      </c>
      <c r="N571" t="str">
        <f>+VLOOKUP(G571,Hoja1!$D:$G,2,FALSE)</f>
        <v>08. PILAR CARTAGENA INCLUYENTE</v>
      </c>
      <c r="O571" t="str">
        <f>+VLOOKUP(G571,Hoja1!$D:$G,3,FALSE)</f>
        <v>8.2 LÍNEA ESTRATEGICA DE EDUCACION: CULTURA DE LA FORMACION "CON LA EDUCACION PARA TODOS Y TODAS SALVAMOS JUNTOS A CARTAGENA"</v>
      </c>
      <c r="P571" t="str">
        <f>+VLOOKUP(G571,Hoja1!$D:$G,4,FALSE)</f>
        <v>8.2.1 PROGRAMA: ACOGIDA “ATENCIÓN A POBLACIONES Y ESTRATEGIAS DE ACCESO Y PERMANENCIA”</v>
      </c>
      <c r="Q571" t="str">
        <f t="shared" si="52"/>
        <v>06</v>
      </c>
      <c r="R571" t="str">
        <f t="shared" si="53"/>
        <v>00</v>
      </c>
      <c r="S571" s="1">
        <v>0</v>
      </c>
      <c r="T571" s="1">
        <v>587268575</v>
      </c>
      <c r="U571" s="1">
        <v>587268575</v>
      </c>
      <c r="V571" s="1">
        <v>484601905</v>
      </c>
      <c r="W571" s="1">
        <v>102666670</v>
      </c>
      <c r="X571" s="1">
        <v>481565841</v>
      </c>
      <c r="Y571" s="1">
        <v>82</v>
      </c>
      <c r="Z571" s="1">
        <v>481565841</v>
      </c>
      <c r="AA571" s="1">
        <v>82</v>
      </c>
      <c r="AB571" s="1">
        <v>105702734</v>
      </c>
      <c r="AC571" s="1">
        <v>467481934</v>
      </c>
    </row>
    <row r="572" spans="1:29" x14ac:dyDescent="0.35">
      <c r="A572">
        <v>2023</v>
      </c>
      <c r="B572">
        <v>100</v>
      </c>
      <c r="C572" t="str">
        <f t="shared" si="54"/>
        <v>7 SECRETARIA DE EDUCACION</v>
      </c>
      <c r="D572" t="str">
        <f t="shared" si="60"/>
        <v>07</v>
      </c>
      <c r="E572" t="s">
        <v>347</v>
      </c>
      <c r="F572" t="s">
        <v>374</v>
      </c>
      <c r="G572" s="2">
        <f t="shared" si="55"/>
        <v>2020130010082</v>
      </c>
      <c r="H572" t="str">
        <f t="shared" si="61"/>
        <v>B001</v>
      </c>
      <c r="I572" t="s">
        <v>98</v>
      </c>
      <c r="J572" t="s">
        <v>26</v>
      </c>
      <c r="K572" t="s">
        <v>27</v>
      </c>
      <c r="L572" t="str">
        <f>+VLOOKUP(G572,Hoja2!$A:$B,2,FALSE)</f>
        <v>IMPLEMENTACION DE LA ESTRATEGIA PERMANECER: MI ESCUELA, MI LUGARFAVORITO, TRANSPORTE Y OTRAS ESTRATEGIAS DE PERMANENCIA EN  CARTAGENA DE INDIAS</v>
      </c>
      <c r="M572" t="str">
        <f t="shared" si="56"/>
        <v>2020130010082 IMPLEMENTACION DE LA ESTRATEGIA PERMANECER: MI ESCUELA, MI LUGARFAVORITO, TRANSPORTE Y OTRAS ESTRATEGIAS DE PERMANENCIA EN  CARTAGENA DE INDIAS</v>
      </c>
      <c r="N572" t="str">
        <f>+VLOOKUP(G572,Hoja1!$D:$G,2,FALSE)</f>
        <v>08. PILAR CARTAGENA INCLUYENTE</v>
      </c>
      <c r="O572" t="str">
        <f>+VLOOKUP(G572,Hoja1!$D:$G,3,FALSE)</f>
        <v>8.2 LÍNEA ESTRATEGICA DE EDUCACION: CULTURA DE LA FORMACION "CON LA EDUCACION PARA TODOS Y TODAS SALVAMOS JUNTOS A CARTAGENA"</v>
      </c>
      <c r="P572" t="str">
        <f>+VLOOKUP(G572,Hoja1!$D:$G,4,FALSE)</f>
        <v>8.2.1 PROGRAMA: ACOGIDA “ATENCIÓN A POBLACIONES Y ESTRATEGIAS DE ACCESO Y PERMANENCIA”</v>
      </c>
      <c r="Q572" t="str">
        <f t="shared" si="52"/>
        <v>06</v>
      </c>
      <c r="R572" t="str">
        <f t="shared" si="53"/>
        <v>00</v>
      </c>
      <c r="S572" s="1">
        <v>0</v>
      </c>
      <c r="T572" s="1">
        <v>254197516.91</v>
      </c>
      <c r="U572" s="1">
        <v>254197516.91</v>
      </c>
      <c r="V572" s="1">
        <v>254197516</v>
      </c>
      <c r="W572" s="1">
        <v>0.91</v>
      </c>
      <c r="X572" s="1">
        <v>254197516</v>
      </c>
      <c r="Y572" s="1">
        <v>100</v>
      </c>
      <c r="Z572" s="1">
        <v>254197516</v>
      </c>
      <c r="AA572" s="1">
        <v>100</v>
      </c>
      <c r="AB572" s="1">
        <v>0.91</v>
      </c>
      <c r="AC572" s="1">
        <v>252301894</v>
      </c>
    </row>
    <row r="573" spans="1:29" x14ac:dyDescent="0.35">
      <c r="A573">
        <v>2023</v>
      </c>
      <c r="B573">
        <v>100</v>
      </c>
      <c r="C573" t="str">
        <f t="shared" si="54"/>
        <v>7 SECRETARIA DE EDUCACION</v>
      </c>
      <c r="D573" t="str">
        <f t="shared" si="60"/>
        <v>07</v>
      </c>
      <c r="E573" t="s">
        <v>347</v>
      </c>
      <c r="F573" t="s">
        <v>393</v>
      </c>
      <c r="G573" s="2">
        <f t="shared" si="55"/>
        <v>2021130010277</v>
      </c>
      <c r="H573" t="str">
        <f t="shared" si="61"/>
        <v>B001</v>
      </c>
      <c r="I573" t="s">
        <v>98</v>
      </c>
      <c r="J573" t="s">
        <v>26</v>
      </c>
      <c r="K573" t="s">
        <v>27</v>
      </c>
      <c r="L573" t="str">
        <f>+VLOOKUP(G573,Hoja2!$A:$B,2,FALSE)</f>
        <v>IMPLEMENTACION DE LA ESTRATEGIA ESCUELA DINAMICA: YO TAMBIEN LLEGO, ATENCION A POBLACION CON EXTRAEDAD EN EL DISTRITO DE  CARTAGENA DE INDIAS</v>
      </c>
      <c r="M573" t="str">
        <f t="shared" si="56"/>
        <v>2021130010277 IMPLEMENTACION DE LA ESTRATEGIA ESCUELA DINAMICA: YO TAMBIEN LLEGO, ATENCION A POBLACION CON EXTRAEDAD EN EL DISTRITO DE  CARTAGENA DE INDIAS</v>
      </c>
      <c r="N573" t="str">
        <f>+VLOOKUP(G573,Hoja1!$D:$G,2,FALSE)</f>
        <v>08. PILAR CARTAGENA INCLUYENTE</v>
      </c>
      <c r="O573" t="str">
        <f>+VLOOKUP(G573,Hoja1!$D:$G,3,FALSE)</f>
        <v>8.2 LÍNEA ESTRATEGICA DE EDUCACION: CULTURA DE LA FORMACION "CON LA EDUCACION PARA TODOS Y TODAS SALVAMOS JUNTOS A CARTAGENA"</v>
      </c>
      <c r="P573" t="str">
        <f>+VLOOKUP(G573,Hoja1!$D:$G,4,FALSE)</f>
        <v>8.2.1 PROGRAMA: ACOGIDA “ATENCIÓN A POBLACIONES Y ESTRATEGIAS DE ACCESO Y PERMANENCIA”</v>
      </c>
      <c r="Q573" t="str">
        <f t="shared" si="52"/>
        <v>06</v>
      </c>
      <c r="R573" t="str">
        <f t="shared" si="53"/>
        <v>00</v>
      </c>
      <c r="S573" s="1">
        <v>0</v>
      </c>
      <c r="T573" s="1">
        <v>231285435</v>
      </c>
      <c r="U573" s="1">
        <v>231285435</v>
      </c>
      <c r="V573" s="1">
        <v>231285435</v>
      </c>
      <c r="W573" s="1">
        <v>0</v>
      </c>
      <c r="X573" s="1">
        <v>230821751</v>
      </c>
      <c r="Y573" s="1">
        <v>99.8</v>
      </c>
      <c r="Z573" s="1">
        <v>230821751</v>
      </c>
      <c r="AA573" s="1">
        <v>99.8</v>
      </c>
      <c r="AB573" s="1">
        <v>463684</v>
      </c>
      <c r="AC573" s="1">
        <v>227602653</v>
      </c>
    </row>
    <row r="574" spans="1:29" x14ac:dyDescent="0.35">
      <c r="A574">
        <v>2023</v>
      </c>
      <c r="B574">
        <v>100</v>
      </c>
      <c r="C574" t="str">
        <f t="shared" si="54"/>
        <v>7 SECRETARIA DE EDUCACION</v>
      </c>
      <c r="D574" t="str">
        <f t="shared" si="60"/>
        <v>07</v>
      </c>
      <c r="E574" t="s">
        <v>347</v>
      </c>
      <c r="F574" t="s">
        <v>360</v>
      </c>
      <c r="G574" s="2">
        <f t="shared" si="55"/>
        <v>2020130010094</v>
      </c>
      <c r="H574" t="str">
        <f t="shared" si="61"/>
        <v>B001</v>
      </c>
      <c r="I574" t="s">
        <v>98</v>
      </c>
      <c r="J574" t="s">
        <v>26</v>
      </c>
      <c r="K574" t="s">
        <v>27</v>
      </c>
      <c r="L574" t="str">
        <f>+VLOOKUP(G574,Hoja2!$A:$B,2,FALSE)</f>
        <v>FORTALECIMIENTO DE LOS AMBIENTES DE APRENDIZAJE DE LAS SEDES DE LAS INSTITUCIONES EDUCATIVAS DE CARTAGENA DE INDIAS</v>
      </c>
      <c r="M574" t="str">
        <f t="shared" si="56"/>
        <v>2020130010094 FORTALECIMIENTO DE LOS AMBIENTES DE APRENDIZAJE DE LAS SEDES DE LAS INSTITUCIONES EDUCATIVAS DE CARTAGENA DE INDIAS</v>
      </c>
      <c r="N574" t="str">
        <f>+VLOOKUP(G574,Hoja1!$D:$G,2,FALSE)</f>
        <v>08. PILAR CARTAGENA INCLUYENTE</v>
      </c>
      <c r="O574" t="str">
        <f>+VLOOKUP(G574,Hoja1!$D:$G,3,FALSE)</f>
        <v>8.2 LÍNEA ESTRATEGICA DE EDUCACION: CULTURA DE LA FORMACION "CON LA EDUCACION PARA TODOS Y TODAS SALVAMOS JUNTOS A CARTAGENA"</v>
      </c>
      <c r="P574" t="str">
        <f>+VLOOKUP(G574,Hoja1!$D:$G,4,FALSE)</f>
        <v>8.2.1 PROGRAMA: ACOGIDA “ATENCIÓN A POBLACIONES Y ESTRATEGIAS DE ACCESO Y PERMANENCIA”</v>
      </c>
      <c r="Q574" t="str">
        <f t="shared" si="52"/>
        <v>06</v>
      </c>
      <c r="R574" t="str">
        <f t="shared" si="53"/>
        <v>00</v>
      </c>
      <c r="S574" s="1">
        <v>0</v>
      </c>
      <c r="T574" s="1">
        <v>5000000000</v>
      </c>
      <c r="U574" s="1">
        <v>5000000000</v>
      </c>
      <c r="V574" s="1">
        <v>5000000000</v>
      </c>
      <c r="W574" s="1">
        <v>0</v>
      </c>
      <c r="X574" s="1">
        <v>5000000000</v>
      </c>
      <c r="Y574" s="1">
        <v>100</v>
      </c>
      <c r="Z574" s="1">
        <v>0</v>
      </c>
      <c r="AA574" s="1">
        <v>0</v>
      </c>
      <c r="AB574" s="1">
        <v>0</v>
      </c>
      <c r="AC574" s="1">
        <v>0</v>
      </c>
    </row>
    <row r="575" spans="1:29" x14ac:dyDescent="0.35">
      <c r="A575">
        <v>2023</v>
      </c>
      <c r="B575">
        <v>100</v>
      </c>
      <c r="C575" t="str">
        <f t="shared" si="54"/>
        <v>7 SECRETARIA DE EDUCACION</v>
      </c>
      <c r="D575" t="str">
        <f t="shared" si="60"/>
        <v>07</v>
      </c>
      <c r="E575" t="s">
        <v>347</v>
      </c>
      <c r="F575" t="s">
        <v>362</v>
      </c>
      <c r="G575" s="2">
        <f t="shared" si="55"/>
        <v>2020130010052</v>
      </c>
      <c r="H575" t="str">
        <f t="shared" si="61"/>
        <v>B001</v>
      </c>
      <c r="I575" t="s">
        <v>98</v>
      </c>
      <c r="J575" t="s">
        <v>26</v>
      </c>
      <c r="K575" t="s">
        <v>27</v>
      </c>
      <c r="L575" t="str">
        <f>+VLOOKUP(G575,Hoja2!$A:$B,2,FALSE)</f>
        <v>ADMINISTRACION DEL TALENTO HUMANO DEL SERVICIO EDUCATIVO OFICIAL DOCENTES, DIRECTIVOS DOCENTES Y ADMINISTRATIVOS DEL DISTRITO DE CARTAGENA DE INDIAS</v>
      </c>
      <c r="M575" t="str">
        <f t="shared" si="56"/>
        <v>2020130010052 ADMINISTRACION DEL TALENTO HUMANO DEL SERVICIO EDUCATIVO OFICIAL DOCENTES, DIRECTIVOS DOCENTES Y ADMINISTRATIVOS DEL DISTRITO DE CARTAGENA DE INDIAS</v>
      </c>
      <c r="N575" t="str">
        <f>+VLOOKUP(G575,Hoja1!$D:$G,2,FALSE)</f>
        <v>08. PILAR CARTAGENA INCLUYENTE</v>
      </c>
      <c r="O575" t="str">
        <f>+VLOOKUP(G575,Hoja1!$D:$G,3,FALSE)</f>
        <v>8.2 LÍNEA ESTRATEGICA DE EDUCACION: CULTURA DE LA FORMACION "CON LA EDUCACION PARA TODOS Y TODAS SALVAMOS JUNTOS A CARTAGENA"</v>
      </c>
      <c r="P575" t="str">
        <f>+VLOOKUP(G575,Hoja1!$D:$G,4,FALSE)</f>
        <v>8.2.1 PROGRAMA: ACOGIDA “ATENCIÓN A POBLACIONES Y ESTRATEGIAS DE ACCESO Y PERMANENCIA”</v>
      </c>
      <c r="Q575" t="str">
        <f t="shared" si="52"/>
        <v>06</v>
      </c>
      <c r="R575" t="str">
        <f t="shared" si="53"/>
        <v>00</v>
      </c>
      <c r="S575" s="1">
        <v>0</v>
      </c>
      <c r="T575" s="1">
        <v>271613033</v>
      </c>
      <c r="U575" s="1">
        <v>271613033</v>
      </c>
      <c r="V575" s="1">
        <v>271613033</v>
      </c>
      <c r="W575" s="1">
        <v>0</v>
      </c>
      <c r="X575" s="1">
        <v>0</v>
      </c>
      <c r="Y575" s="1">
        <v>0</v>
      </c>
      <c r="Z575" s="1">
        <v>0</v>
      </c>
      <c r="AA575" s="1">
        <v>0</v>
      </c>
      <c r="AB575" s="1">
        <v>271613033</v>
      </c>
      <c r="AC575" s="1">
        <v>0</v>
      </c>
    </row>
    <row r="576" spans="1:29" x14ac:dyDescent="0.35">
      <c r="A576">
        <v>2023</v>
      </c>
      <c r="B576">
        <v>100</v>
      </c>
      <c r="C576" t="str">
        <f t="shared" si="54"/>
        <v>7 SECRETARIA DE EDUCACION</v>
      </c>
      <c r="D576" t="str">
        <f t="shared" si="60"/>
        <v>07</v>
      </c>
      <c r="E576" t="s">
        <v>347</v>
      </c>
      <c r="F576" t="s">
        <v>399</v>
      </c>
      <c r="G576" s="2">
        <f t="shared" si="55"/>
        <v>2020130010165</v>
      </c>
      <c r="H576" t="str">
        <f t="shared" si="61"/>
        <v>B001</v>
      </c>
      <c r="I576" t="s">
        <v>98</v>
      </c>
      <c r="J576" t="s">
        <v>26</v>
      </c>
      <c r="K576" t="s">
        <v>27</v>
      </c>
      <c r="L576" t="str">
        <f>+VLOOKUP(G576,Hoja2!$A:$B,2,FALSE)</f>
        <v>MEJORAMIENTO DEL BIENESTAR Y PROTECCION DE LOS FUNCIONARIOS DE LA SECRETARIA DE EDUCACION DISTRITAL  PARA CONTRIBUIR A UNA MEJOR CALIDAD DE VIDA EN EL DISTRITO DE  CARTAGENA DE INDIAS</v>
      </c>
      <c r="M576" t="str">
        <f t="shared" si="56"/>
        <v>2020130010165 MEJORAMIENTO DEL BIENESTAR Y PROTECCION DE LOS FUNCIONARIOS DE LA SECRETARIA DE EDUCACION DISTRITAL  PARA CONTRIBUIR A UNA MEJOR CALIDAD DE VIDA EN EL DISTRITO DE  CARTAGENA DE INDIAS</v>
      </c>
      <c r="N576" t="str">
        <f>+VLOOKUP(G576,Hoja1!$D:$G,2,FALSE)</f>
        <v>08. PILAR CARTAGENA INCLUYENTE</v>
      </c>
      <c r="O576" t="str">
        <f>+VLOOKUP(G576,Hoja1!$D:$G,3,FALSE)</f>
        <v>8.2 LÍNEA ESTRATEGICA DE EDUCACION: CULTURA DE LA FORMACION "CON LA EDUCACION PARA TODOS Y TODAS SALVAMOS JUNTOS A CARTAGENA"</v>
      </c>
      <c r="P576" t="str">
        <f>+VLOOKUP(G576,Hoja1!$D:$G,4,FALSE)</f>
        <v>8.2.8 PROGRAMA: MOVILIZACIÓN  “POR UNA GESTIÓN EDUCATIVA TRANSPARENTE, PARTICIPATIVA Y EFICIENTE”</v>
      </c>
      <c r="Q576" t="str">
        <f t="shared" si="52"/>
        <v>06</v>
      </c>
      <c r="R576" t="str">
        <f t="shared" si="53"/>
        <v>00</v>
      </c>
      <c r="S576" s="1">
        <v>0</v>
      </c>
      <c r="T576" s="1">
        <v>1100000000</v>
      </c>
      <c r="U576" s="1">
        <v>1100000000</v>
      </c>
      <c r="V576" s="1">
        <v>1100000000</v>
      </c>
      <c r="W576" s="1">
        <v>0</v>
      </c>
      <c r="X576" s="1">
        <v>973168837.10000002</v>
      </c>
      <c r="Y576" s="1">
        <v>88.47</v>
      </c>
      <c r="Z576" s="1">
        <v>662867571.10000002</v>
      </c>
      <c r="AA576" s="1">
        <v>60.26</v>
      </c>
      <c r="AB576" s="1">
        <v>126831162.90000001</v>
      </c>
      <c r="AC576" s="1">
        <v>662635571.10000002</v>
      </c>
    </row>
    <row r="577" spans="1:29" x14ac:dyDescent="0.35">
      <c r="A577">
        <v>2023</v>
      </c>
      <c r="B577">
        <v>100</v>
      </c>
      <c r="C577" t="str">
        <f t="shared" si="54"/>
        <v>7 SECRETARIA DE EDUCACION</v>
      </c>
      <c r="D577" t="str">
        <f t="shared" si="60"/>
        <v>07</v>
      </c>
      <c r="E577" t="s">
        <v>347</v>
      </c>
      <c r="F577" t="s">
        <v>362</v>
      </c>
      <c r="G577" s="2">
        <f t="shared" si="55"/>
        <v>2020130010052</v>
      </c>
      <c r="H577" t="str">
        <f>"B071"</f>
        <v>B071</v>
      </c>
      <c r="I577" t="s">
        <v>416</v>
      </c>
      <c r="J577" t="s">
        <v>26</v>
      </c>
      <c r="K577" t="s">
        <v>27</v>
      </c>
      <c r="L577" t="str">
        <f>+VLOOKUP(G577,Hoja2!$A:$B,2,FALSE)</f>
        <v>ADMINISTRACION DEL TALENTO HUMANO DEL SERVICIO EDUCATIVO OFICIAL DOCENTES, DIRECTIVOS DOCENTES Y ADMINISTRATIVOS DEL DISTRITO DE CARTAGENA DE INDIAS</v>
      </c>
      <c r="M577" t="str">
        <f t="shared" si="56"/>
        <v>2020130010052 ADMINISTRACION DEL TALENTO HUMANO DEL SERVICIO EDUCATIVO OFICIAL DOCENTES, DIRECTIVOS DOCENTES Y ADMINISTRATIVOS DEL DISTRITO DE CARTAGENA DE INDIAS</v>
      </c>
      <c r="N577" t="str">
        <f>+VLOOKUP(G577,Hoja1!$D:$G,2,FALSE)</f>
        <v>08. PILAR CARTAGENA INCLUYENTE</v>
      </c>
      <c r="O577" t="str">
        <f>+VLOOKUP(G577,Hoja1!$D:$G,3,FALSE)</f>
        <v>8.2 LÍNEA ESTRATEGICA DE EDUCACION: CULTURA DE LA FORMACION "CON LA EDUCACION PARA TODOS Y TODAS SALVAMOS JUNTOS A CARTAGENA"</v>
      </c>
      <c r="P577" t="str">
        <f>+VLOOKUP(G577,Hoja1!$D:$G,4,FALSE)</f>
        <v>8.2.1 PROGRAMA: ACOGIDA “ATENCIÓN A POBLACIONES Y ESTRATEGIAS DE ACCESO Y PERMANENCIA”</v>
      </c>
      <c r="Q577" t="str">
        <f t="shared" si="52"/>
        <v>06</v>
      </c>
      <c r="R577" t="str">
        <f t="shared" si="53"/>
        <v>00</v>
      </c>
      <c r="S577" s="1">
        <v>0</v>
      </c>
      <c r="T577" s="1">
        <v>1049149445</v>
      </c>
      <c r="U577" s="1">
        <v>1049149445</v>
      </c>
      <c r="V577" s="1">
        <v>1049149445</v>
      </c>
      <c r="W577" s="1">
        <v>0</v>
      </c>
      <c r="X577" s="1">
        <v>1049149445</v>
      </c>
      <c r="Y577" s="1">
        <v>100</v>
      </c>
      <c r="Z577" s="1">
        <v>1049149445</v>
      </c>
      <c r="AA577" s="1">
        <v>100</v>
      </c>
      <c r="AB577" s="1">
        <v>0</v>
      </c>
      <c r="AC577" s="1">
        <v>808138575</v>
      </c>
    </row>
    <row r="578" spans="1:29" x14ac:dyDescent="0.35">
      <c r="A578">
        <v>2023</v>
      </c>
      <c r="B578">
        <v>100</v>
      </c>
      <c r="C578" t="str">
        <f t="shared" si="54"/>
        <v>7 SECRETARIA DE EDUCACION</v>
      </c>
      <c r="D578" t="str">
        <f t="shared" si="60"/>
        <v>07</v>
      </c>
      <c r="E578" t="s">
        <v>347</v>
      </c>
      <c r="F578" t="s">
        <v>370</v>
      </c>
      <c r="G578" s="2">
        <f t="shared" si="55"/>
        <v>2020130010057</v>
      </c>
      <c r="H578" t="str">
        <f>"B081"</f>
        <v>B081</v>
      </c>
      <c r="I578" t="s">
        <v>364</v>
      </c>
      <c r="J578" t="s">
        <v>26</v>
      </c>
      <c r="K578" t="s">
        <v>27</v>
      </c>
      <c r="L578" t="str">
        <f>+VLOOKUP(G578,Hoja2!$A:$B,2,FALSE)</f>
        <v>OPTIMIZACION DE LA OPERACION DE LAS INSTITUCIONES EDUCATIVAS OFICIALES DEL DISTRITO DE   CARTAGENA DE INDIAS</v>
      </c>
      <c r="M578" t="str">
        <f t="shared" si="56"/>
        <v>2020130010057 OPTIMIZACION DE LA OPERACION DE LAS INSTITUCIONES EDUCATIVAS OFICIALES DEL DISTRITO DE   CARTAGENA DE INDIAS</v>
      </c>
      <c r="N578" t="str">
        <f>+VLOOKUP(G578,Hoja1!$D:$G,2,FALSE)</f>
        <v>08. PILAR CARTAGENA INCLUYENTE</v>
      </c>
      <c r="O578" t="str">
        <f>+VLOOKUP(G578,Hoja1!$D:$G,3,FALSE)</f>
        <v>8.2 LÍNEA ESTRATEGICA DE EDUCACION: CULTURA DE LA FORMACION "CON LA EDUCACION PARA TODOS Y TODAS SALVAMOS JUNTOS A CARTAGENA"</v>
      </c>
      <c r="P578" t="str">
        <f>+VLOOKUP(G578,Hoja1!$D:$G,4,FALSE)</f>
        <v>8.2.1 PROGRAMA: ACOGIDA “ATENCIÓN A POBLACIONES Y ESTRATEGIAS DE ACCESO Y PERMANENCIA”</v>
      </c>
      <c r="Q578" t="str">
        <f t="shared" ref="Q578:Q641" si="62">"06"</f>
        <v>06</v>
      </c>
      <c r="R578" t="str">
        <f t="shared" ref="R578:R641" si="63">"00"</f>
        <v>00</v>
      </c>
      <c r="S578" s="1">
        <v>0</v>
      </c>
      <c r="T578" s="1">
        <v>175920350.22999999</v>
      </c>
      <c r="U578" s="1">
        <v>175920350.22999999</v>
      </c>
      <c r="V578" s="1">
        <v>175920350.22999999</v>
      </c>
      <c r="W578" s="1">
        <v>0</v>
      </c>
      <c r="X578" s="1">
        <v>175920350.22999999</v>
      </c>
      <c r="Y578" s="1">
        <v>100</v>
      </c>
      <c r="Z578" s="1">
        <v>175920350.22999999</v>
      </c>
      <c r="AA578" s="1">
        <v>100</v>
      </c>
      <c r="AB578" s="1">
        <v>0</v>
      </c>
      <c r="AC578" s="1">
        <v>175920350.22999999</v>
      </c>
    </row>
    <row r="579" spans="1:29" x14ac:dyDescent="0.35">
      <c r="A579">
        <v>2023</v>
      </c>
      <c r="B579">
        <v>100</v>
      </c>
      <c r="C579" t="str">
        <f t="shared" ref="C579:C642" si="64">+(VALUE(D579))&amp;" "&amp;E579</f>
        <v>7 SECRETARIA DE EDUCACION</v>
      </c>
      <c r="D579" t="str">
        <f t="shared" si="60"/>
        <v>07</v>
      </c>
      <c r="E579" t="s">
        <v>347</v>
      </c>
      <c r="F579" t="s">
        <v>372</v>
      </c>
      <c r="G579" s="2">
        <f t="shared" ref="G579:G642" si="65">VALUE(RIGHT(F579,13))</f>
        <v>2020130010065</v>
      </c>
      <c r="H579" t="str">
        <f>"R071"</f>
        <v>R071</v>
      </c>
      <c r="I579" t="s">
        <v>363</v>
      </c>
      <c r="J579" t="s">
        <v>26</v>
      </c>
      <c r="K579" t="s">
        <v>27</v>
      </c>
      <c r="L579" t="str">
        <f>+VLOOKUP(G579,Hoja2!$A:$B,2,FALSE)</f>
        <v>IMPLEMENTACION DE LA ESTRATEGIA ESCUELA DINAMICA: LLEGO Y ME QUEDO EN LA ESCUELA EN EL DISTRITO DE  CARTAGENA DE INDIAS</v>
      </c>
      <c r="M579" t="str">
        <f t="shared" ref="M579:M642" si="66">+G579&amp;" "&amp;L579</f>
        <v>2020130010065 IMPLEMENTACION DE LA ESTRATEGIA ESCUELA DINAMICA: LLEGO Y ME QUEDO EN LA ESCUELA EN EL DISTRITO DE  CARTAGENA DE INDIAS</v>
      </c>
      <c r="N579" t="str">
        <f>+VLOOKUP(G579,Hoja1!$D:$G,2,FALSE)</f>
        <v>08. PILAR CARTAGENA INCLUYENTE</v>
      </c>
      <c r="O579" t="str">
        <f>+VLOOKUP(G579,Hoja1!$D:$G,3,FALSE)</f>
        <v>8.2 LÍNEA ESTRATEGICA DE EDUCACION: CULTURA DE LA FORMACION "CON LA EDUCACION PARA TODOS Y TODAS SALVAMOS JUNTOS A CARTAGENA"</v>
      </c>
      <c r="P579" t="str">
        <f>+VLOOKUP(G579,Hoja1!$D:$G,4,FALSE)</f>
        <v>8.2.1 PROGRAMA: ACOGIDA “ATENCIÓN A POBLACIONES Y ESTRATEGIAS DE ACCESO Y PERMANENCIA”</v>
      </c>
      <c r="Q579" t="str">
        <f t="shared" si="62"/>
        <v>06</v>
      </c>
      <c r="R579" t="str">
        <f t="shared" si="63"/>
        <v>00</v>
      </c>
      <c r="S579" s="1">
        <v>0</v>
      </c>
      <c r="T579" s="1">
        <v>0</v>
      </c>
      <c r="U579" s="1">
        <v>0</v>
      </c>
      <c r="V579" s="1">
        <v>0</v>
      </c>
      <c r="W579" s="1">
        <v>0</v>
      </c>
      <c r="X579" s="1">
        <v>0</v>
      </c>
      <c r="Y579" s="1">
        <v>0</v>
      </c>
      <c r="Z579" s="1">
        <v>0</v>
      </c>
      <c r="AA579" s="1">
        <v>0</v>
      </c>
      <c r="AB579" s="1">
        <v>0</v>
      </c>
      <c r="AC579" s="1">
        <v>0</v>
      </c>
    </row>
    <row r="580" spans="1:29" x14ac:dyDescent="0.35">
      <c r="A580">
        <v>2023</v>
      </c>
      <c r="B580">
        <v>100</v>
      </c>
      <c r="C580" t="str">
        <f t="shared" si="64"/>
        <v>7 SECRETARIA DE EDUCACION</v>
      </c>
      <c r="D580" t="str">
        <f t="shared" si="60"/>
        <v>07</v>
      </c>
      <c r="E580" t="s">
        <v>347</v>
      </c>
      <c r="F580" t="s">
        <v>393</v>
      </c>
      <c r="G580" s="2">
        <f t="shared" si="65"/>
        <v>2021130010277</v>
      </c>
      <c r="H580" t="str">
        <f>"R071"</f>
        <v>R071</v>
      </c>
      <c r="I580" t="s">
        <v>363</v>
      </c>
      <c r="J580" t="s">
        <v>26</v>
      </c>
      <c r="K580" t="s">
        <v>27</v>
      </c>
      <c r="L580" t="str">
        <f>+VLOOKUP(G580,Hoja2!$A:$B,2,FALSE)</f>
        <v>IMPLEMENTACION DE LA ESTRATEGIA ESCUELA DINAMICA: YO TAMBIEN LLEGO, ATENCION A POBLACION CON EXTRAEDAD EN EL DISTRITO DE  CARTAGENA DE INDIAS</v>
      </c>
      <c r="M580" t="str">
        <f t="shared" si="66"/>
        <v>2021130010277 IMPLEMENTACION DE LA ESTRATEGIA ESCUELA DINAMICA: YO TAMBIEN LLEGO, ATENCION A POBLACION CON EXTRAEDAD EN EL DISTRITO DE  CARTAGENA DE INDIAS</v>
      </c>
      <c r="N580" t="str">
        <f>+VLOOKUP(G580,Hoja1!$D:$G,2,FALSE)</f>
        <v>08. PILAR CARTAGENA INCLUYENTE</v>
      </c>
      <c r="O580" t="str">
        <f>+VLOOKUP(G580,Hoja1!$D:$G,3,FALSE)</f>
        <v>8.2 LÍNEA ESTRATEGICA DE EDUCACION: CULTURA DE LA FORMACION "CON LA EDUCACION PARA TODOS Y TODAS SALVAMOS JUNTOS A CARTAGENA"</v>
      </c>
      <c r="P580" t="str">
        <f>+VLOOKUP(G580,Hoja1!$D:$G,4,FALSE)</f>
        <v>8.2.1 PROGRAMA: ACOGIDA “ATENCIÓN A POBLACIONES Y ESTRATEGIAS DE ACCESO Y PERMANENCIA”</v>
      </c>
      <c r="Q580" t="str">
        <f t="shared" si="62"/>
        <v>06</v>
      </c>
      <c r="R580" t="str">
        <f t="shared" si="63"/>
        <v>00</v>
      </c>
      <c r="S580" s="1">
        <v>0</v>
      </c>
      <c r="T580" s="1">
        <v>3677268</v>
      </c>
      <c r="U580" s="1">
        <v>3677268</v>
      </c>
      <c r="V580" s="1">
        <v>3677268</v>
      </c>
      <c r="W580" s="1">
        <v>0</v>
      </c>
      <c r="X580" s="1">
        <v>3677268</v>
      </c>
      <c r="Y580" s="1">
        <v>100</v>
      </c>
      <c r="Z580" s="1">
        <v>3677268</v>
      </c>
      <c r="AA580" s="1">
        <v>100</v>
      </c>
      <c r="AB580" s="1">
        <v>0</v>
      </c>
      <c r="AC580" s="1">
        <v>3677268</v>
      </c>
    </row>
    <row r="581" spans="1:29" x14ac:dyDescent="0.35">
      <c r="A581">
        <v>2023</v>
      </c>
      <c r="B581">
        <v>100</v>
      </c>
      <c r="C581" t="str">
        <f t="shared" si="64"/>
        <v>7 SECRETARIA DE EDUCACION</v>
      </c>
      <c r="D581" t="str">
        <f t="shared" si="60"/>
        <v>07</v>
      </c>
      <c r="E581" t="s">
        <v>347</v>
      </c>
      <c r="F581" t="s">
        <v>353</v>
      </c>
      <c r="G581" s="2">
        <f t="shared" si="65"/>
        <v>2021130010226</v>
      </c>
      <c r="H581" t="str">
        <f>"R071"</f>
        <v>R071</v>
      </c>
      <c r="I581" t="s">
        <v>363</v>
      </c>
      <c r="J581" t="s">
        <v>26</v>
      </c>
      <c r="K581" t="s">
        <v>27</v>
      </c>
      <c r="L581" t="str">
        <f>+VLOOKUP(G581,Hoja2!$A:$B,2,FALSE)</f>
        <v>TRANSFORMACION DEL APRENDIZAJE, INSPIRANDO, CREANDO Y DISE?ANDO CON LAS TECNOLOGIAS DE LA INFORMACION Y LAS COMUNICACIOONES EN LAS IEO Y SED DEL DISTRITO DE CARTAGENA DE INDIAS</v>
      </c>
      <c r="M581" t="str">
        <f t="shared" si="66"/>
        <v>2021130010226 TRANSFORMACION DEL APRENDIZAJE, INSPIRANDO, CREANDO Y DISE?ANDO CON LAS TECNOLOGIAS DE LA INFORMACION Y LAS COMUNICACIOONES EN LAS IEO Y SED DEL DISTRITO DE CARTAGENA DE INDIAS</v>
      </c>
      <c r="N581" t="str">
        <f>+VLOOKUP(G581,Hoja1!$D:$G,2,FALSE)</f>
        <v>08. PILAR CARTAGENA INCLUYENTE</v>
      </c>
      <c r="O581" t="str">
        <f>+VLOOKUP(G581,Hoja1!$D:$G,3,FALSE)</f>
        <v>8.2 LÍNEA ESTRATEGICA DE EDUCACION: CULTURA DE LA FORMACION "CON LA EDUCACION PARA TODOS Y TODAS SALVAMOS JUNTOS A CARTAGENA"</v>
      </c>
      <c r="P581" t="str">
        <f>+VLOOKUP(G581,Hoja1!$D:$G,4,FALSE)</f>
        <v>8.2.6 DE EDUCACIÓN MEDIANA A TRAVÉS DE TECNOLOGÍAS DE LA INFORMACIÓN Y LAS COMUNICACIONES-TIC´S</v>
      </c>
      <c r="Q581" t="str">
        <f t="shared" si="62"/>
        <v>06</v>
      </c>
      <c r="R581" t="str">
        <f t="shared" si="63"/>
        <v>00</v>
      </c>
      <c r="S581" s="1">
        <v>0</v>
      </c>
      <c r="T581" s="1">
        <v>0</v>
      </c>
      <c r="U581" s="1">
        <v>0</v>
      </c>
      <c r="V581" s="1">
        <v>0</v>
      </c>
      <c r="W581" s="1">
        <v>0</v>
      </c>
      <c r="X581" s="1">
        <v>0</v>
      </c>
      <c r="Y581" s="1">
        <v>0</v>
      </c>
      <c r="Z581" s="1">
        <v>0</v>
      </c>
      <c r="AA581" s="1">
        <v>0</v>
      </c>
      <c r="AB581" s="1">
        <v>0</v>
      </c>
      <c r="AC581" s="1">
        <v>0</v>
      </c>
    </row>
    <row r="582" spans="1:29" x14ac:dyDescent="0.35">
      <c r="A582">
        <v>2023</v>
      </c>
      <c r="B582">
        <v>100</v>
      </c>
      <c r="C582" t="str">
        <f t="shared" si="64"/>
        <v>7 SECRETARIA DE EDUCACION</v>
      </c>
      <c r="D582" t="str">
        <f t="shared" si="60"/>
        <v>07</v>
      </c>
      <c r="E582" t="s">
        <v>347</v>
      </c>
      <c r="F582" t="s">
        <v>368</v>
      </c>
      <c r="G582" s="2">
        <f t="shared" si="65"/>
        <v>2020130010195</v>
      </c>
      <c r="H582" t="str">
        <f>"R072"</f>
        <v>R072</v>
      </c>
      <c r="I582" t="s">
        <v>417</v>
      </c>
      <c r="J582" t="s">
        <v>26</v>
      </c>
      <c r="K582" t="s">
        <v>27</v>
      </c>
      <c r="L582" t="str">
        <f>+VLOOKUP(G582,Hoja2!$A:$B,2,FALSE)</f>
        <v xml:space="preserve">IMPLEMENTACION DE LA ESTRATEGIA PERMANECER: ME ALIMENTO Y APRENDO ALIMENTACION ESCOLAR EN  CARTAGENA DE INDIAS </v>
      </c>
      <c r="M582" t="str">
        <f t="shared" si="66"/>
        <v xml:space="preserve">2020130010195 IMPLEMENTACION DE LA ESTRATEGIA PERMANECER: ME ALIMENTO Y APRENDO ALIMENTACION ESCOLAR EN  CARTAGENA DE INDIAS </v>
      </c>
      <c r="N582" t="str">
        <f>+VLOOKUP(G582,Hoja1!$D:$G,2,FALSE)</f>
        <v>08. PILAR CARTAGENA INCLUYENTE</v>
      </c>
      <c r="O582" t="str">
        <f>+VLOOKUP(G582,Hoja1!$D:$G,3,FALSE)</f>
        <v>8.2 LÍNEA ESTRATEGICA DE EDUCACION: CULTURA DE LA FORMACION "CON LA EDUCACION PARA TODOS Y TODAS SALVAMOS JUNTOS A CARTAGENA"</v>
      </c>
      <c r="P582" t="str">
        <f>+VLOOKUP(G582,Hoja1!$D:$G,4,FALSE)</f>
        <v>8.2.1 PROGRAMA: ACOGIDA “ATENCIÓN A POBLACIONES Y ESTRATEGIAS DE ACCESO Y PERMANENCIA”</v>
      </c>
      <c r="Q582" t="str">
        <f t="shared" si="62"/>
        <v>06</v>
      </c>
      <c r="R582" t="str">
        <f t="shared" si="63"/>
        <v>00</v>
      </c>
      <c r="S582" s="1">
        <v>0</v>
      </c>
      <c r="T582" s="1">
        <v>458874622</v>
      </c>
      <c r="U582" s="1">
        <v>458874622</v>
      </c>
      <c r="V582" s="1">
        <v>458874622</v>
      </c>
      <c r="W582" s="1">
        <v>0</v>
      </c>
      <c r="X582" s="1">
        <v>458874622</v>
      </c>
      <c r="Y582" s="1">
        <v>100</v>
      </c>
      <c r="Z582" s="1">
        <v>458874622</v>
      </c>
      <c r="AA582" s="1">
        <v>100</v>
      </c>
      <c r="AB582" s="1">
        <v>0</v>
      </c>
      <c r="AC582" s="1">
        <v>458874622</v>
      </c>
    </row>
    <row r="583" spans="1:29" x14ac:dyDescent="0.35">
      <c r="A583">
        <v>2023</v>
      </c>
      <c r="B583">
        <v>100</v>
      </c>
      <c r="C583" t="str">
        <f t="shared" si="64"/>
        <v>7 SECRETARIA DE EDUCACION</v>
      </c>
      <c r="D583" t="str">
        <f t="shared" si="60"/>
        <v>07</v>
      </c>
      <c r="E583" t="s">
        <v>347</v>
      </c>
      <c r="F583" t="s">
        <v>368</v>
      </c>
      <c r="G583" s="2">
        <f t="shared" si="65"/>
        <v>2020130010195</v>
      </c>
      <c r="H583" t="str">
        <f>"R078"</f>
        <v>R078</v>
      </c>
      <c r="I583" t="s">
        <v>418</v>
      </c>
      <c r="J583" t="s">
        <v>26</v>
      </c>
      <c r="K583" t="s">
        <v>27</v>
      </c>
      <c r="L583" t="str">
        <f>+VLOOKUP(G583,Hoja2!$A:$B,2,FALSE)</f>
        <v xml:space="preserve">IMPLEMENTACION DE LA ESTRATEGIA PERMANECER: ME ALIMENTO Y APRENDO ALIMENTACION ESCOLAR EN  CARTAGENA DE INDIAS </v>
      </c>
      <c r="M583" t="str">
        <f t="shared" si="66"/>
        <v xml:space="preserve">2020130010195 IMPLEMENTACION DE LA ESTRATEGIA PERMANECER: ME ALIMENTO Y APRENDO ALIMENTACION ESCOLAR EN  CARTAGENA DE INDIAS </v>
      </c>
      <c r="N583" t="str">
        <f>+VLOOKUP(G583,Hoja1!$D:$G,2,FALSE)</f>
        <v>08. PILAR CARTAGENA INCLUYENTE</v>
      </c>
      <c r="O583" t="str">
        <f>+VLOOKUP(G583,Hoja1!$D:$G,3,FALSE)</f>
        <v>8.2 LÍNEA ESTRATEGICA DE EDUCACION: CULTURA DE LA FORMACION "CON LA EDUCACION PARA TODOS Y TODAS SALVAMOS JUNTOS A CARTAGENA"</v>
      </c>
      <c r="P583" t="str">
        <f>+VLOOKUP(G583,Hoja1!$D:$G,4,FALSE)</f>
        <v>8.2.1 PROGRAMA: ACOGIDA “ATENCIÓN A POBLACIONES Y ESTRATEGIAS DE ACCESO Y PERMANENCIA”</v>
      </c>
      <c r="Q583" t="str">
        <f t="shared" si="62"/>
        <v>06</v>
      </c>
      <c r="R583" t="str">
        <f t="shared" si="63"/>
        <v>00</v>
      </c>
      <c r="S583" s="1">
        <v>0</v>
      </c>
      <c r="T583" s="1">
        <v>240348807.88999999</v>
      </c>
      <c r="U583" s="1">
        <v>240348807.88999999</v>
      </c>
      <c r="V583" s="1">
        <v>240068898.52000001</v>
      </c>
      <c r="W583" s="1">
        <v>279909.37</v>
      </c>
      <c r="X583" s="1">
        <v>240068898.52000001</v>
      </c>
      <c r="Y583" s="1">
        <v>99.88</v>
      </c>
      <c r="Z583" s="1">
        <v>240068898.52000001</v>
      </c>
      <c r="AA583" s="1">
        <v>99.88</v>
      </c>
      <c r="AB583" s="1">
        <v>279909.37</v>
      </c>
      <c r="AC583" s="1">
        <v>240068898.52000001</v>
      </c>
    </row>
    <row r="584" spans="1:29" x14ac:dyDescent="0.35">
      <c r="A584">
        <v>2023</v>
      </c>
      <c r="B584">
        <v>100</v>
      </c>
      <c r="C584" t="str">
        <f t="shared" si="64"/>
        <v>7 SECRETARIA DE EDUCACION</v>
      </c>
      <c r="D584" t="str">
        <f t="shared" si="60"/>
        <v>07</v>
      </c>
      <c r="E584" t="s">
        <v>347</v>
      </c>
      <c r="F584" t="s">
        <v>370</v>
      </c>
      <c r="G584" s="2">
        <f t="shared" si="65"/>
        <v>2020130010057</v>
      </c>
      <c r="H584" t="str">
        <f>"R081"</f>
        <v>R081</v>
      </c>
      <c r="I584" t="s">
        <v>419</v>
      </c>
      <c r="J584" t="s">
        <v>26</v>
      </c>
      <c r="K584" t="s">
        <v>27</v>
      </c>
      <c r="L584" t="str">
        <f>+VLOOKUP(G584,Hoja2!$A:$B,2,FALSE)</f>
        <v>OPTIMIZACION DE LA OPERACION DE LAS INSTITUCIONES EDUCATIVAS OFICIALES DEL DISTRITO DE   CARTAGENA DE INDIAS</v>
      </c>
      <c r="M584" t="str">
        <f t="shared" si="66"/>
        <v>2020130010057 OPTIMIZACION DE LA OPERACION DE LAS INSTITUCIONES EDUCATIVAS OFICIALES DEL DISTRITO DE   CARTAGENA DE INDIAS</v>
      </c>
      <c r="N584" t="str">
        <f>+VLOOKUP(G584,Hoja1!$D:$G,2,FALSE)</f>
        <v>08. PILAR CARTAGENA INCLUYENTE</v>
      </c>
      <c r="O584" t="str">
        <f>+VLOOKUP(G584,Hoja1!$D:$G,3,FALSE)</f>
        <v>8.2 LÍNEA ESTRATEGICA DE EDUCACION: CULTURA DE LA FORMACION "CON LA EDUCACION PARA TODOS Y TODAS SALVAMOS JUNTOS A CARTAGENA"</v>
      </c>
      <c r="P584" t="str">
        <f>+VLOOKUP(G584,Hoja1!$D:$G,4,FALSE)</f>
        <v>8.2.1 PROGRAMA: ACOGIDA “ATENCIÓN A POBLACIONES Y ESTRATEGIAS DE ACCESO Y PERMANENCIA”</v>
      </c>
      <c r="Q584" t="str">
        <f t="shared" si="62"/>
        <v>06</v>
      </c>
      <c r="R584" t="str">
        <f t="shared" si="63"/>
        <v>00</v>
      </c>
      <c r="S584" s="1">
        <v>0</v>
      </c>
      <c r="T584" s="1">
        <v>183090186</v>
      </c>
      <c r="U584" s="1">
        <v>183090186</v>
      </c>
      <c r="V584" s="1">
        <v>183090186</v>
      </c>
      <c r="W584" s="1">
        <v>0</v>
      </c>
      <c r="X584" s="1">
        <v>183090186</v>
      </c>
      <c r="Y584" s="1">
        <v>100</v>
      </c>
      <c r="Z584" s="1">
        <v>183090186</v>
      </c>
      <c r="AA584" s="1">
        <v>100</v>
      </c>
      <c r="AB584" s="1">
        <v>0</v>
      </c>
      <c r="AC584" s="1">
        <v>183090186</v>
      </c>
    </row>
    <row r="585" spans="1:29" x14ac:dyDescent="0.35">
      <c r="A585">
        <v>2023</v>
      </c>
      <c r="B585">
        <v>100</v>
      </c>
      <c r="C585" t="str">
        <f t="shared" si="64"/>
        <v>7 SECRETARIA DE EDUCACION</v>
      </c>
      <c r="D585" t="str">
        <f t="shared" si="60"/>
        <v>07</v>
      </c>
      <c r="E585" t="s">
        <v>347</v>
      </c>
      <c r="F585" t="s">
        <v>370</v>
      </c>
      <c r="G585" s="2">
        <f t="shared" si="65"/>
        <v>2020130010057</v>
      </c>
      <c r="H585" t="str">
        <f>"R171"</f>
        <v>R171</v>
      </c>
      <c r="I585" t="s">
        <v>349</v>
      </c>
      <c r="J585" t="s">
        <v>26</v>
      </c>
      <c r="K585" t="s">
        <v>27</v>
      </c>
      <c r="L585" t="str">
        <f>+VLOOKUP(G585,Hoja2!$A:$B,2,FALSE)</f>
        <v>OPTIMIZACION DE LA OPERACION DE LAS INSTITUCIONES EDUCATIVAS OFICIALES DEL DISTRITO DE   CARTAGENA DE INDIAS</v>
      </c>
      <c r="M585" t="str">
        <f t="shared" si="66"/>
        <v>2020130010057 OPTIMIZACION DE LA OPERACION DE LAS INSTITUCIONES EDUCATIVAS OFICIALES DEL DISTRITO DE   CARTAGENA DE INDIAS</v>
      </c>
      <c r="N585" t="str">
        <f>+VLOOKUP(G585,Hoja1!$D:$G,2,FALSE)</f>
        <v>08. PILAR CARTAGENA INCLUYENTE</v>
      </c>
      <c r="O585" t="str">
        <f>+VLOOKUP(G585,Hoja1!$D:$G,3,FALSE)</f>
        <v>8.2 LÍNEA ESTRATEGICA DE EDUCACION: CULTURA DE LA FORMACION "CON LA EDUCACION PARA TODOS Y TODAS SALVAMOS JUNTOS A CARTAGENA"</v>
      </c>
      <c r="P585" t="str">
        <f>+VLOOKUP(G585,Hoja1!$D:$G,4,FALSE)</f>
        <v>8.2.1 PROGRAMA: ACOGIDA “ATENCIÓN A POBLACIONES Y ESTRATEGIAS DE ACCESO Y PERMANENCIA”</v>
      </c>
      <c r="Q585" t="str">
        <f t="shared" si="62"/>
        <v>06</v>
      </c>
      <c r="R585" t="str">
        <f t="shared" si="63"/>
        <v>00</v>
      </c>
      <c r="S585" s="1">
        <v>0</v>
      </c>
      <c r="T585" s="1">
        <v>31976595.859999999</v>
      </c>
      <c r="U585" s="1">
        <v>31976595.859999999</v>
      </c>
      <c r="V585" s="1">
        <v>15204574.859999999</v>
      </c>
      <c r="W585" s="1">
        <v>16772021</v>
      </c>
      <c r="X585" s="1">
        <v>15204574.859999999</v>
      </c>
      <c r="Y585" s="1">
        <v>47.55</v>
      </c>
      <c r="Z585" s="1">
        <v>15204574.859999999</v>
      </c>
      <c r="AA585" s="1">
        <v>47.55</v>
      </c>
      <c r="AB585" s="1">
        <v>16772021</v>
      </c>
      <c r="AC585" s="1">
        <v>15204574.859999999</v>
      </c>
    </row>
    <row r="586" spans="1:29" x14ac:dyDescent="0.35">
      <c r="A586">
        <v>2023</v>
      </c>
      <c r="B586">
        <v>100</v>
      </c>
      <c r="C586" t="str">
        <f t="shared" si="64"/>
        <v>7 SECRETARIA DE EDUCACION</v>
      </c>
      <c r="D586" t="str">
        <f t="shared" si="60"/>
        <v>07</v>
      </c>
      <c r="E586" t="s">
        <v>347</v>
      </c>
      <c r="F586" t="s">
        <v>374</v>
      </c>
      <c r="G586" s="2">
        <f t="shared" si="65"/>
        <v>2020130010082</v>
      </c>
      <c r="H586" t="str">
        <f>"R171"</f>
        <v>R171</v>
      </c>
      <c r="I586" t="s">
        <v>349</v>
      </c>
      <c r="J586" t="s">
        <v>26</v>
      </c>
      <c r="K586" t="s">
        <v>27</v>
      </c>
      <c r="L586" t="str">
        <f>+VLOOKUP(G586,Hoja2!$A:$B,2,FALSE)</f>
        <v>IMPLEMENTACION DE LA ESTRATEGIA PERMANECER: MI ESCUELA, MI LUGARFAVORITO, TRANSPORTE Y OTRAS ESTRATEGIAS DE PERMANENCIA EN  CARTAGENA DE INDIAS</v>
      </c>
      <c r="M586" t="str">
        <f t="shared" si="66"/>
        <v>2020130010082 IMPLEMENTACION DE LA ESTRATEGIA PERMANECER: MI ESCUELA, MI LUGARFAVORITO, TRANSPORTE Y OTRAS ESTRATEGIAS DE PERMANENCIA EN  CARTAGENA DE INDIAS</v>
      </c>
      <c r="N586" t="str">
        <f>+VLOOKUP(G586,Hoja1!$D:$G,2,FALSE)</f>
        <v>08. PILAR CARTAGENA INCLUYENTE</v>
      </c>
      <c r="O586" t="str">
        <f>+VLOOKUP(G586,Hoja1!$D:$G,3,FALSE)</f>
        <v>8.2 LÍNEA ESTRATEGICA DE EDUCACION: CULTURA DE LA FORMACION "CON LA EDUCACION PARA TODOS Y TODAS SALVAMOS JUNTOS A CARTAGENA"</v>
      </c>
      <c r="P586" t="str">
        <f>+VLOOKUP(G586,Hoja1!$D:$G,4,FALSE)</f>
        <v>8.2.1 PROGRAMA: ACOGIDA “ATENCIÓN A POBLACIONES Y ESTRATEGIAS DE ACCESO Y PERMANENCIA”</v>
      </c>
      <c r="Q586" t="str">
        <f t="shared" si="62"/>
        <v>06</v>
      </c>
      <c r="R586" t="str">
        <f t="shared" si="63"/>
        <v>00</v>
      </c>
      <c r="S586" s="1">
        <v>0</v>
      </c>
      <c r="T586" s="1">
        <v>591554048.35000002</v>
      </c>
      <c r="U586" s="1">
        <v>591554048.35000002</v>
      </c>
      <c r="V586" s="1">
        <v>549552394</v>
      </c>
      <c r="W586" s="1">
        <v>42001654.350000001</v>
      </c>
      <c r="X586" s="1">
        <v>549552394</v>
      </c>
      <c r="Y586" s="1">
        <v>92.9</v>
      </c>
      <c r="Z586" s="1">
        <v>0</v>
      </c>
      <c r="AA586" s="1">
        <v>0</v>
      </c>
      <c r="AB586" s="1">
        <v>42001654.350000001</v>
      </c>
      <c r="AC586" s="1">
        <v>0</v>
      </c>
    </row>
    <row r="587" spans="1:29" x14ac:dyDescent="0.35">
      <c r="A587">
        <v>2023</v>
      </c>
      <c r="B587">
        <v>100</v>
      </c>
      <c r="C587" t="str">
        <f t="shared" si="64"/>
        <v>7 SECRETARIA DE EDUCACION</v>
      </c>
      <c r="D587" t="str">
        <f t="shared" si="60"/>
        <v>07</v>
      </c>
      <c r="E587" t="s">
        <v>347</v>
      </c>
      <c r="F587" t="s">
        <v>360</v>
      </c>
      <c r="G587" s="2">
        <f t="shared" si="65"/>
        <v>2020130010094</v>
      </c>
      <c r="H587" t="str">
        <f>"R171"</f>
        <v>R171</v>
      </c>
      <c r="I587" t="s">
        <v>349</v>
      </c>
      <c r="J587" t="s">
        <v>26</v>
      </c>
      <c r="K587" t="s">
        <v>27</v>
      </c>
      <c r="L587" t="str">
        <f>+VLOOKUP(G587,Hoja2!$A:$B,2,FALSE)</f>
        <v>FORTALECIMIENTO DE LOS AMBIENTES DE APRENDIZAJE DE LAS SEDES DE LAS INSTITUCIONES EDUCATIVAS DE CARTAGENA DE INDIAS</v>
      </c>
      <c r="M587" t="str">
        <f t="shared" si="66"/>
        <v>2020130010094 FORTALECIMIENTO DE LOS AMBIENTES DE APRENDIZAJE DE LAS SEDES DE LAS INSTITUCIONES EDUCATIVAS DE CARTAGENA DE INDIAS</v>
      </c>
      <c r="N587" t="str">
        <f>+VLOOKUP(G587,Hoja1!$D:$G,2,FALSE)</f>
        <v>08. PILAR CARTAGENA INCLUYENTE</v>
      </c>
      <c r="O587" t="str">
        <f>+VLOOKUP(G587,Hoja1!$D:$G,3,FALSE)</f>
        <v>8.2 LÍNEA ESTRATEGICA DE EDUCACION: CULTURA DE LA FORMACION "CON LA EDUCACION PARA TODOS Y TODAS SALVAMOS JUNTOS A CARTAGENA"</v>
      </c>
      <c r="P587" t="str">
        <f>+VLOOKUP(G587,Hoja1!$D:$G,4,FALSE)</f>
        <v>8.2.1 PROGRAMA: ACOGIDA “ATENCIÓN A POBLACIONES Y ESTRATEGIAS DE ACCESO Y PERMANENCIA”</v>
      </c>
      <c r="Q587" t="str">
        <f t="shared" si="62"/>
        <v>06</v>
      </c>
      <c r="R587" t="str">
        <f t="shared" si="63"/>
        <v>00</v>
      </c>
      <c r="S587" s="1">
        <v>0</v>
      </c>
      <c r="T587" s="1">
        <v>104803598.86</v>
      </c>
      <c r="U587" s="1">
        <v>104803598.86</v>
      </c>
      <c r="V587" s="1">
        <v>57083998</v>
      </c>
      <c r="W587" s="1">
        <v>47719600.859999999</v>
      </c>
      <c r="X587" s="1">
        <v>57083998</v>
      </c>
      <c r="Y587" s="1">
        <v>54.47</v>
      </c>
      <c r="Z587" s="1">
        <v>57083998</v>
      </c>
      <c r="AA587" s="1">
        <v>54.47</v>
      </c>
      <c r="AB587" s="1">
        <v>47719600.859999999</v>
      </c>
      <c r="AC587" s="1">
        <v>57083998</v>
      </c>
    </row>
    <row r="588" spans="1:29" x14ac:dyDescent="0.35">
      <c r="A588">
        <v>2023</v>
      </c>
      <c r="B588">
        <v>100</v>
      </c>
      <c r="C588" t="str">
        <f t="shared" si="64"/>
        <v>7 SECRETARIA DE EDUCACION</v>
      </c>
      <c r="D588" t="str">
        <f t="shared" si="60"/>
        <v>07</v>
      </c>
      <c r="E588" t="s">
        <v>347</v>
      </c>
      <c r="F588" t="s">
        <v>378</v>
      </c>
      <c r="G588" s="2">
        <f t="shared" si="65"/>
        <v>2020130010162</v>
      </c>
      <c r="H588" t="str">
        <f>"R171"</f>
        <v>R171</v>
      </c>
      <c r="I588" t="s">
        <v>349</v>
      </c>
      <c r="J588" t="s">
        <v>26</v>
      </c>
      <c r="K588" t="s">
        <v>27</v>
      </c>
      <c r="L588" t="str">
        <f>+VLOOKUP(G588,Hoja2!$A:$B,2,FALSE)</f>
        <v>MEJORAMIENTO DEL PROCESO FORMATIVO DE LA EDUCACION MEDIA TECNICA OFICIAL EN LAS IEO  DESARROLLO DE POTENCIALIDADES PRODUCTIVAS DE   CARTAGENA DE INDIAS</v>
      </c>
      <c r="M588" t="str">
        <f t="shared" si="66"/>
        <v>2020130010162 MEJORAMIENTO DEL PROCESO FORMATIVO DE LA EDUCACION MEDIA TECNICA OFICIAL EN LAS IEO  DESARROLLO DE POTENCIALIDADES PRODUCTIVAS DE   CARTAGENA DE INDIAS</v>
      </c>
      <c r="N588" t="str">
        <f>+VLOOKUP(G588,Hoja1!$D:$G,2,FALSE)</f>
        <v>08. PILAR CARTAGENA INCLUYENTE</v>
      </c>
      <c r="O588" t="str">
        <f>+VLOOKUP(G588,Hoja1!$D:$G,3,FALSE)</f>
        <v>8.2 LÍNEA ESTRATEGICA DE EDUCACION: CULTURA DE LA FORMACION "CON LA EDUCACION PARA TODOS Y TODAS SALVAMOS JUNTOS A CARTAGENA"</v>
      </c>
      <c r="P588" t="str">
        <f>+VLOOKUP(G588,Hoja1!$D:$G,4,FALSE)</f>
        <v>8.2.7 PROGRAMA: EDUCACIÓN PARA TRANSFORMAR “EDUCACIÓN MEDIA TÉCNICA Y SUPERIOR”</v>
      </c>
      <c r="Q588" t="str">
        <f t="shared" si="62"/>
        <v>06</v>
      </c>
      <c r="R588" t="str">
        <f t="shared" si="63"/>
        <v>00</v>
      </c>
      <c r="S588" s="1">
        <v>0</v>
      </c>
      <c r="T588" s="1">
        <v>496268001</v>
      </c>
      <c r="U588" s="1">
        <v>496268001</v>
      </c>
      <c r="V588" s="1">
        <v>276811668.17000002</v>
      </c>
      <c r="W588" s="1">
        <v>219456332.83000001</v>
      </c>
      <c r="X588" s="1">
        <v>41492034.090000004</v>
      </c>
      <c r="Y588" s="1">
        <v>8.36</v>
      </c>
      <c r="Z588" s="1">
        <v>31088743.129999999</v>
      </c>
      <c r="AA588" s="1">
        <v>6.26</v>
      </c>
      <c r="AB588" s="1">
        <v>454775966.91000003</v>
      </c>
      <c r="AC588" s="1">
        <v>0</v>
      </c>
    </row>
    <row r="589" spans="1:29" hidden="1" x14ac:dyDescent="0.35">
      <c r="A589">
        <v>2023</v>
      </c>
      <c r="B589">
        <v>100</v>
      </c>
      <c r="C589" t="str">
        <f t="shared" si="64"/>
        <v>8 SECRETARIA DE PARTICIPACION Y DESARROLLO SOCIAL</v>
      </c>
      <c r="D589" t="str">
        <f t="shared" ref="D589:D604" si="67">"08"</f>
        <v>08</v>
      </c>
      <c r="E589" t="s">
        <v>420</v>
      </c>
      <c r="F589" t="s">
        <v>433</v>
      </c>
      <c r="G589" s="2">
        <f t="shared" si="65"/>
        <v>2020130010119</v>
      </c>
      <c r="H589" t="str">
        <f>"B065"</f>
        <v>B065</v>
      </c>
      <c r="I589" t="s">
        <v>492</v>
      </c>
      <c r="J589" t="s">
        <v>26</v>
      </c>
      <c r="K589" t="s">
        <v>27</v>
      </c>
      <c r="L589" t="str">
        <f>+VLOOKUP(G589,Hoja2!$A:$B,2,FALSE)</f>
        <v>COMPROMISO CON LA SALVACION DE  NUESTRA PRIMERA INFANCIA EN EL DISTRITO DE  CARTAGENA DE INDIAS</v>
      </c>
      <c r="M589" t="str">
        <f t="shared" si="66"/>
        <v>2020130010119 COMPROMISO CON LA SALVACION DE  NUESTRA PRIMERA INFANCIA EN EL DISTRITO DE  CARTAGENA DE INDIAS</v>
      </c>
      <c r="N589" t="str">
        <f>+VLOOKUP(G589,Hoja1!$D:$G,2,FALSE)</f>
        <v>11. EJE TRANSVERSAL: CARTAGENA CON ATENCION Y GARANTIA DE DERECHOS A POBLACION DIFERENCIAL.</v>
      </c>
      <c r="O589" t="str">
        <f>+VLOOKUP(G589,Hoja1!$D:$G,3,FALSE)</f>
        <v>11.3 LÍNEA ESTRATÉGICA: INCLUSIÓN Y OPORTUNIDAD PARA NIÑOS, NIÑAS Y ADOLESCENTES Y FAMILIAS.</v>
      </c>
      <c r="P589" t="str">
        <f>+VLOOKUP(G589,Hoja1!$D:$G,4,FALSE)</f>
        <v>11.3.1 PROGRAMA: COMPROMETIDOS CON LA SALVACIÓN DE NUESTRA PRIMERA INFANCIA</v>
      </c>
      <c r="Q589" t="str">
        <f t="shared" si="62"/>
        <v>06</v>
      </c>
      <c r="R589" t="str">
        <f t="shared" si="63"/>
        <v>00</v>
      </c>
      <c r="S589" s="1">
        <v>0</v>
      </c>
      <c r="T589" s="1">
        <v>68543167.079999998</v>
      </c>
      <c r="U589" s="1">
        <v>68543167.079999998</v>
      </c>
      <c r="V589" s="1">
        <v>68543167.079999998</v>
      </c>
      <c r="W589" s="1">
        <v>0</v>
      </c>
      <c r="X589" s="1">
        <v>0</v>
      </c>
      <c r="Y589" s="1">
        <v>0</v>
      </c>
      <c r="Z589" s="1">
        <v>0</v>
      </c>
      <c r="AA589" s="1">
        <v>0</v>
      </c>
      <c r="AB589" s="1">
        <v>68543167.079999998</v>
      </c>
      <c r="AC589" s="1">
        <v>0</v>
      </c>
    </row>
    <row r="590" spans="1:29" hidden="1" x14ac:dyDescent="0.35">
      <c r="A590">
        <v>2023</v>
      </c>
      <c r="B590">
        <v>100</v>
      </c>
      <c r="C590" t="str">
        <f t="shared" si="64"/>
        <v>8 SECRETARIA DE PARTICIPACION Y DESARROLLO SOCIAL</v>
      </c>
      <c r="D590" t="str">
        <f t="shared" si="67"/>
        <v>08</v>
      </c>
      <c r="E590" t="s">
        <v>420</v>
      </c>
      <c r="F590" t="s">
        <v>486</v>
      </c>
      <c r="G590" s="2">
        <f t="shared" si="65"/>
        <v>2020130010133</v>
      </c>
      <c r="H590" t="str">
        <f>"R088"</f>
        <v>R088</v>
      </c>
      <c r="I590" t="s">
        <v>493</v>
      </c>
      <c r="J590" t="s">
        <v>26</v>
      </c>
      <c r="K590" t="s">
        <v>27</v>
      </c>
      <c r="L590" t="str">
        <f>+VLOOKUP(G590,Hoja2!$A:$B,2,FALSE)</f>
        <v>APOYO PARA LA ATENCION INTEGRAL A LOS ADULTOS MAYORES EN CENTROS DE VIDA Y GRUPOS ORGANIZADOS EN EL DISTRITO DE  CARTAGENA DE INDIAS</v>
      </c>
      <c r="M590" t="str">
        <f t="shared" si="66"/>
        <v>2020130010133 APOYO PARA LA ATENCION INTEGRAL A LOS ADULTOS MAYORES EN CENTROS DE VIDA Y GRUPOS ORGANIZADOS EN EL DISTRITO DE  CARTAGENA DE INDIAS</v>
      </c>
      <c r="N590" t="str">
        <f>+VLOOKUP(G590,Hoja1!$D:$G,2,FALSE)</f>
        <v>11. EJE TRANSVERSAL: CARTAGENA CON ATENCION Y GARANTIA DE DERECHOS A POBLACION DIFERENCIAL.</v>
      </c>
      <c r="O590" t="str">
        <f>+VLOOKUP(G590,Hoja1!$D:$G,3,FALSE)</f>
        <v>11.5 LÍNEA ESTRATÉGICA EN CARTAGENA SALVAMOS NUESTROS ADULTOS MAYORES</v>
      </c>
      <c r="P590" t="str">
        <f>+VLOOKUP(G590,Hoja1!$D:$G,4,FALSE)</f>
        <v>11.5.1 PROGRAMA: ATENCION INTEGRAL PARA MANTENER A SALVO LOS ADULTOS MAYORES</v>
      </c>
      <c r="Q590" t="str">
        <f t="shared" si="62"/>
        <v>06</v>
      </c>
      <c r="R590" t="str">
        <f t="shared" si="63"/>
        <v>00</v>
      </c>
      <c r="S590" s="1">
        <v>0</v>
      </c>
      <c r="T590" s="1">
        <v>3798865020.8000002</v>
      </c>
      <c r="U590" s="1">
        <v>3798865020.8000002</v>
      </c>
      <c r="V590" s="1">
        <v>1366584198.99</v>
      </c>
      <c r="W590" s="1">
        <v>2432280821.8099999</v>
      </c>
      <c r="X590" s="1">
        <v>1013069549.54</v>
      </c>
      <c r="Y590" s="1">
        <v>26.67</v>
      </c>
      <c r="Z590" s="1">
        <v>652436433.33000004</v>
      </c>
      <c r="AA590" s="1">
        <v>17.170000000000002</v>
      </c>
      <c r="AB590" s="1">
        <v>2785795471.2600002</v>
      </c>
      <c r="AC590" s="1">
        <v>496133333.32999998</v>
      </c>
    </row>
    <row r="591" spans="1:29" hidden="1" x14ac:dyDescent="0.35">
      <c r="A591">
        <v>2023</v>
      </c>
      <c r="B591">
        <v>100</v>
      </c>
      <c r="C591" t="str">
        <f t="shared" si="64"/>
        <v>8 SECRETARIA DE PARTICIPACION Y DESARROLLO SOCIAL</v>
      </c>
      <c r="D591" t="str">
        <f t="shared" si="67"/>
        <v>08</v>
      </c>
      <c r="E591" t="s">
        <v>420</v>
      </c>
      <c r="F591" t="s">
        <v>486</v>
      </c>
      <c r="G591" s="2">
        <f t="shared" si="65"/>
        <v>2020130010133</v>
      </c>
      <c r="H591" t="str">
        <f>"001"</f>
        <v>001</v>
      </c>
      <c r="I591" t="s">
        <v>49</v>
      </c>
      <c r="J591" t="s">
        <v>26</v>
      </c>
      <c r="K591" t="s">
        <v>27</v>
      </c>
      <c r="L591" t="str">
        <f>+VLOOKUP(G591,Hoja2!$A:$B,2,FALSE)</f>
        <v>APOYO PARA LA ATENCION INTEGRAL A LOS ADULTOS MAYORES EN CENTROS DE VIDA Y GRUPOS ORGANIZADOS EN EL DISTRITO DE  CARTAGENA DE INDIAS</v>
      </c>
      <c r="M591" t="str">
        <f t="shared" si="66"/>
        <v>2020130010133 APOYO PARA LA ATENCION INTEGRAL A LOS ADULTOS MAYORES EN CENTROS DE VIDA Y GRUPOS ORGANIZADOS EN EL DISTRITO DE  CARTAGENA DE INDIAS</v>
      </c>
      <c r="N591" t="str">
        <f>+VLOOKUP(G591,Hoja1!$D:$G,2,FALSE)</f>
        <v>11. EJE TRANSVERSAL: CARTAGENA CON ATENCION Y GARANTIA DE DERECHOS A POBLACION DIFERENCIAL.</v>
      </c>
      <c r="O591" t="str">
        <f>+VLOOKUP(G591,Hoja1!$D:$G,3,FALSE)</f>
        <v>11.5 LÍNEA ESTRATÉGICA EN CARTAGENA SALVAMOS NUESTROS ADULTOS MAYORES</v>
      </c>
      <c r="P591" t="str">
        <f>+VLOOKUP(G591,Hoja1!$D:$G,4,FALSE)</f>
        <v>11.5.1 PROGRAMA: ATENCION INTEGRAL PARA MANTENER A SALVO LOS ADULTOS MAYORES</v>
      </c>
      <c r="Q591" t="str">
        <f t="shared" si="62"/>
        <v>06</v>
      </c>
      <c r="R591" t="str">
        <f t="shared" si="63"/>
        <v>00</v>
      </c>
      <c r="S591" s="1">
        <v>0</v>
      </c>
      <c r="T591" s="1">
        <v>450701915</v>
      </c>
      <c r="U591" s="1">
        <v>450701915</v>
      </c>
      <c r="V591" s="1">
        <v>422912611</v>
      </c>
      <c r="W591" s="1">
        <v>27789304</v>
      </c>
      <c r="X591" s="1">
        <v>422912611</v>
      </c>
      <c r="Y591" s="1">
        <v>93.83</v>
      </c>
      <c r="Z591" s="1">
        <v>279920000</v>
      </c>
      <c r="AA591" s="1">
        <v>62.11</v>
      </c>
      <c r="AB591" s="1">
        <v>27789304</v>
      </c>
      <c r="AC591" s="1">
        <v>274680000</v>
      </c>
    </row>
    <row r="592" spans="1:29" hidden="1" x14ac:dyDescent="0.35">
      <c r="A592">
        <v>2023</v>
      </c>
      <c r="B592">
        <v>100</v>
      </c>
      <c r="C592" t="str">
        <f t="shared" si="64"/>
        <v>8 SECRETARIA DE PARTICIPACION Y DESARROLLO SOCIAL</v>
      </c>
      <c r="D592" t="str">
        <f t="shared" si="67"/>
        <v>08</v>
      </c>
      <c r="E592" t="s">
        <v>420</v>
      </c>
      <c r="F592" t="s">
        <v>486</v>
      </c>
      <c r="G592" s="2">
        <f t="shared" si="65"/>
        <v>2020130010133</v>
      </c>
      <c r="H592" t="str">
        <f>"B088"</f>
        <v>B088</v>
      </c>
      <c r="I592" t="s">
        <v>494</v>
      </c>
      <c r="J592" t="s">
        <v>26</v>
      </c>
      <c r="K592" t="s">
        <v>27</v>
      </c>
      <c r="L592" t="str">
        <f>+VLOOKUP(G592,Hoja2!$A:$B,2,FALSE)</f>
        <v>APOYO PARA LA ATENCION INTEGRAL A LOS ADULTOS MAYORES EN CENTROS DE VIDA Y GRUPOS ORGANIZADOS EN EL DISTRITO DE  CARTAGENA DE INDIAS</v>
      </c>
      <c r="M592" t="str">
        <f t="shared" si="66"/>
        <v>2020130010133 APOYO PARA LA ATENCION INTEGRAL A LOS ADULTOS MAYORES EN CENTROS DE VIDA Y GRUPOS ORGANIZADOS EN EL DISTRITO DE  CARTAGENA DE INDIAS</v>
      </c>
      <c r="N592" t="str">
        <f>+VLOOKUP(G592,Hoja1!$D:$G,2,FALSE)</f>
        <v>11. EJE TRANSVERSAL: CARTAGENA CON ATENCION Y GARANTIA DE DERECHOS A POBLACION DIFERENCIAL.</v>
      </c>
      <c r="O592" t="str">
        <f>+VLOOKUP(G592,Hoja1!$D:$G,3,FALSE)</f>
        <v>11.5 LÍNEA ESTRATÉGICA EN CARTAGENA SALVAMOS NUESTROS ADULTOS MAYORES</v>
      </c>
      <c r="P592" t="str">
        <f>+VLOOKUP(G592,Hoja1!$D:$G,4,FALSE)</f>
        <v>11.5.1 PROGRAMA: ATENCION INTEGRAL PARA MANTENER A SALVO LOS ADULTOS MAYORES</v>
      </c>
      <c r="Q592" t="str">
        <f t="shared" si="62"/>
        <v>06</v>
      </c>
      <c r="R592" t="str">
        <f t="shared" si="63"/>
        <v>00</v>
      </c>
      <c r="S592" s="1">
        <v>0</v>
      </c>
      <c r="T592" s="1">
        <v>2238994988.02</v>
      </c>
      <c r="U592" s="1">
        <v>2238994988.02</v>
      </c>
      <c r="V592" s="1">
        <v>2238994988.02</v>
      </c>
      <c r="W592" s="1">
        <v>0</v>
      </c>
      <c r="X592" s="1">
        <v>2238994988.02</v>
      </c>
      <c r="Y592" s="1">
        <v>100</v>
      </c>
      <c r="Z592" s="1">
        <v>0</v>
      </c>
      <c r="AA592" s="1">
        <v>0</v>
      </c>
      <c r="AB592" s="1">
        <v>0</v>
      </c>
      <c r="AC592" s="1">
        <v>0</v>
      </c>
    </row>
    <row r="593" spans="1:29" hidden="1" x14ac:dyDescent="0.35">
      <c r="A593">
        <v>2023</v>
      </c>
      <c r="B593">
        <v>100</v>
      </c>
      <c r="C593" t="str">
        <f t="shared" si="64"/>
        <v>8 SECRETARIA DE PARTICIPACION Y DESARROLLO SOCIAL</v>
      </c>
      <c r="D593" t="str">
        <f t="shared" si="67"/>
        <v>08</v>
      </c>
      <c r="E593" t="s">
        <v>420</v>
      </c>
      <c r="F593" t="s">
        <v>486</v>
      </c>
      <c r="G593" s="2">
        <f t="shared" si="65"/>
        <v>2020130010133</v>
      </c>
      <c r="H593" t="str">
        <f>"B109"</f>
        <v>B109</v>
      </c>
      <c r="I593" t="s">
        <v>495</v>
      </c>
      <c r="J593" t="s">
        <v>26</v>
      </c>
      <c r="K593" t="s">
        <v>27</v>
      </c>
      <c r="L593" t="str">
        <f>+VLOOKUP(G593,Hoja2!$A:$B,2,FALSE)</f>
        <v>APOYO PARA LA ATENCION INTEGRAL A LOS ADULTOS MAYORES EN CENTROS DE VIDA Y GRUPOS ORGANIZADOS EN EL DISTRITO DE  CARTAGENA DE INDIAS</v>
      </c>
      <c r="M593" t="str">
        <f t="shared" si="66"/>
        <v>2020130010133 APOYO PARA LA ATENCION INTEGRAL A LOS ADULTOS MAYORES EN CENTROS DE VIDA Y GRUPOS ORGANIZADOS EN EL DISTRITO DE  CARTAGENA DE INDIAS</v>
      </c>
      <c r="N593" t="str">
        <f>+VLOOKUP(G593,Hoja1!$D:$G,2,FALSE)</f>
        <v>11. EJE TRANSVERSAL: CARTAGENA CON ATENCION Y GARANTIA DE DERECHOS A POBLACION DIFERENCIAL.</v>
      </c>
      <c r="O593" t="str">
        <f>+VLOOKUP(G593,Hoja1!$D:$G,3,FALSE)</f>
        <v>11.5 LÍNEA ESTRATÉGICA EN CARTAGENA SALVAMOS NUESTROS ADULTOS MAYORES</v>
      </c>
      <c r="P593" t="str">
        <f>+VLOOKUP(G593,Hoja1!$D:$G,4,FALSE)</f>
        <v>11.5.1 PROGRAMA: ATENCION INTEGRAL PARA MANTENER A SALVO LOS ADULTOS MAYORES</v>
      </c>
      <c r="Q593" t="str">
        <f t="shared" si="62"/>
        <v>06</v>
      </c>
      <c r="R593" t="str">
        <f t="shared" si="63"/>
        <v>00</v>
      </c>
      <c r="S593" s="1">
        <v>0</v>
      </c>
      <c r="T593" s="1">
        <v>367693723</v>
      </c>
      <c r="U593" s="1">
        <v>367693723</v>
      </c>
      <c r="V593" s="1">
        <v>367693723</v>
      </c>
      <c r="W593" s="1">
        <v>0</v>
      </c>
      <c r="X593" s="1">
        <v>62894853</v>
      </c>
      <c r="Y593" s="1">
        <v>17.11</v>
      </c>
      <c r="Z593" s="1">
        <v>0</v>
      </c>
      <c r="AA593" s="1">
        <v>0</v>
      </c>
      <c r="AB593" s="1">
        <v>304798870</v>
      </c>
      <c r="AC593" s="1">
        <v>0</v>
      </c>
    </row>
    <row r="594" spans="1:29" hidden="1" x14ac:dyDescent="0.35">
      <c r="A594">
        <v>2023</v>
      </c>
      <c r="B594">
        <v>100</v>
      </c>
      <c r="C594" t="str">
        <f t="shared" si="64"/>
        <v>8 SECRETARIA DE PARTICIPACION Y DESARROLLO SOCIAL</v>
      </c>
      <c r="D594" t="str">
        <f t="shared" si="67"/>
        <v>08</v>
      </c>
      <c r="E594" t="s">
        <v>420</v>
      </c>
      <c r="F594" t="s">
        <v>433</v>
      </c>
      <c r="G594" s="2">
        <f t="shared" si="65"/>
        <v>2020130010119</v>
      </c>
      <c r="H594" t="str">
        <f>"R026"</f>
        <v>R026</v>
      </c>
      <c r="I594" t="s">
        <v>496</v>
      </c>
      <c r="J594" t="s">
        <v>26</v>
      </c>
      <c r="K594" t="s">
        <v>27</v>
      </c>
      <c r="L594" t="str">
        <f>+VLOOKUP(G594,Hoja2!$A:$B,2,FALSE)</f>
        <v>COMPROMISO CON LA SALVACION DE  NUESTRA PRIMERA INFANCIA EN EL DISTRITO DE  CARTAGENA DE INDIAS</v>
      </c>
      <c r="M594" t="str">
        <f t="shared" si="66"/>
        <v>2020130010119 COMPROMISO CON LA SALVACION DE  NUESTRA PRIMERA INFANCIA EN EL DISTRITO DE  CARTAGENA DE INDIAS</v>
      </c>
      <c r="N594" t="str">
        <f>+VLOOKUP(G594,Hoja1!$D:$G,2,FALSE)</f>
        <v>11. EJE TRANSVERSAL: CARTAGENA CON ATENCION Y GARANTIA DE DERECHOS A POBLACION DIFERENCIAL.</v>
      </c>
      <c r="O594" t="str">
        <f>+VLOOKUP(G594,Hoja1!$D:$G,3,FALSE)</f>
        <v>11.3 LÍNEA ESTRATÉGICA: INCLUSIÓN Y OPORTUNIDAD PARA NIÑOS, NIÑAS Y ADOLESCENTES Y FAMILIAS.</v>
      </c>
      <c r="P594" t="str">
        <f>+VLOOKUP(G594,Hoja1!$D:$G,4,FALSE)</f>
        <v>11.3.1 PROGRAMA: COMPROMETIDOS CON LA SALVACIÓN DE NUESTRA PRIMERA INFANCIA</v>
      </c>
      <c r="Q594" t="str">
        <f t="shared" si="62"/>
        <v>06</v>
      </c>
      <c r="R594" t="str">
        <f t="shared" si="63"/>
        <v>00</v>
      </c>
      <c r="S594" s="1">
        <v>0</v>
      </c>
      <c r="T594" s="1">
        <v>713310890.59000003</v>
      </c>
      <c r="U594" s="1">
        <v>713310890.59000003</v>
      </c>
      <c r="V594" s="1">
        <v>623846126.5</v>
      </c>
      <c r="W594" s="1">
        <v>89464764.090000004</v>
      </c>
      <c r="X594" s="1">
        <v>0</v>
      </c>
      <c r="Y594" s="1">
        <v>0</v>
      </c>
      <c r="Z594" s="1">
        <v>0</v>
      </c>
      <c r="AA594" s="1">
        <v>0</v>
      </c>
      <c r="AB594" s="1">
        <v>713310890.59000003</v>
      </c>
      <c r="AC594" s="1">
        <v>0</v>
      </c>
    </row>
    <row r="595" spans="1:29" hidden="1" x14ac:dyDescent="0.35">
      <c r="A595">
        <v>2023</v>
      </c>
      <c r="B595">
        <v>100</v>
      </c>
      <c r="C595" t="str">
        <f t="shared" si="64"/>
        <v>8 SECRETARIA DE PARTICIPACION Y DESARROLLO SOCIAL</v>
      </c>
      <c r="D595" t="str">
        <f t="shared" si="67"/>
        <v>08</v>
      </c>
      <c r="E595" t="s">
        <v>420</v>
      </c>
      <c r="F595" t="s">
        <v>489</v>
      </c>
      <c r="G595" s="2">
        <f t="shared" si="65"/>
        <v>2020130010319</v>
      </c>
      <c r="H595" t="str">
        <f>"R088"</f>
        <v>R088</v>
      </c>
      <c r="I595" t="s">
        <v>493</v>
      </c>
      <c r="J595" t="s">
        <v>26</v>
      </c>
      <c r="K595" t="s">
        <v>27</v>
      </c>
      <c r="L595" t="str">
        <f>+VLOOKUP(G595,Hoja2!$A:$B,2,FALSE)</f>
        <v>APOYO PARA LA ATENCION INTEGRAL AL ADULTO MAYOR EN ESTADO DE ABANDONO MALTRATO Y SITUACION DE CALLE EN EL DISTRITO DE   CARTAGENA DE INDIAS</v>
      </c>
      <c r="M595" t="str">
        <f t="shared" si="66"/>
        <v>2020130010319 APOYO PARA LA ATENCION INTEGRAL AL ADULTO MAYOR EN ESTADO DE ABANDONO MALTRATO Y SITUACION DE CALLE EN EL DISTRITO DE   CARTAGENA DE INDIAS</v>
      </c>
      <c r="N595" t="str">
        <f>+VLOOKUP(G595,Hoja1!$D:$G,2,FALSE)</f>
        <v>11. EJE TRANSVERSAL: CARTAGENA CON ATENCION Y GARANTIA DE DERECHOS A POBLACION DIFERENCIAL.</v>
      </c>
      <c r="O595" t="str">
        <f>+VLOOKUP(G595,Hoja1!$D:$G,3,FALSE)</f>
        <v>11.5 LÍNEA ESTRATÉGICA EN CARTAGENA SALVAMOS NUESTROS ADULTOS MAYORES</v>
      </c>
      <c r="P595" t="str">
        <f>+VLOOKUP(G595,Hoja1!$D:$G,4,FALSE)</f>
        <v>11.5.1 PROGRAMA: ATENCION INTEGRAL PARA MANTENER A SALVO LOS ADULTOS MAYORES</v>
      </c>
      <c r="Q595" t="str">
        <f t="shared" si="62"/>
        <v>06</v>
      </c>
      <c r="R595" t="str">
        <f t="shared" si="63"/>
        <v>00</v>
      </c>
      <c r="S595" s="1">
        <v>0</v>
      </c>
      <c r="T595" s="1">
        <v>225560556</v>
      </c>
      <c r="U595" s="1">
        <v>225560556</v>
      </c>
      <c r="V595" s="1">
        <v>0</v>
      </c>
      <c r="W595" s="1">
        <v>225560556</v>
      </c>
      <c r="X595" s="1">
        <v>0</v>
      </c>
      <c r="Y595" s="1">
        <v>0</v>
      </c>
      <c r="Z595" s="1">
        <v>0</v>
      </c>
      <c r="AA595" s="1">
        <v>0</v>
      </c>
      <c r="AB595" s="1">
        <v>225560556</v>
      </c>
      <c r="AC595" s="1">
        <v>0</v>
      </c>
    </row>
    <row r="596" spans="1:29" hidden="1" x14ac:dyDescent="0.35">
      <c r="A596">
        <v>2023</v>
      </c>
      <c r="B596">
        <v>100</v>
      </c>
      <c r="C596" t="str">
        <f t="shared" si="64"/>
        <v>8 SECRETARIA DE PARTICIPACION Y DESARROLLO SOCIAL</v>
      </c>
      <c r="D596" t="str">
        <f t="shared" si="67"/>
        <v>08</v>
      </c>
      <c r="E596" t="s">
        <v>420</v>
      </c>
      <c r="F596" t="s">
        <v>486</v>
      </c>
      <c r="G596" s="2">
        <f t="shared" si="65"/>
        <v>2020130010133</v>
      </c>
      <c r="H596" t="str">
        <f>"R109"</f>
        <v>R109</v>
      </c>
      <c r="I596" t="s">
        <v>497</v>
      </c>
      <c r="J596" t="s">
        <v>26</v>
      </c>
      <c r="K596" t="s">
        <v>27</v>
      </c>
      <c r="L596" t="str">
        <f>+VLOOKUP(G596,Hoja2!$A:$B,2,FALSE)</f>
        <v>APOYO PARA LA ATENCION INTEGRAL A LOS ADULTOS MAYORES EN CENTROS DE VIDA Y GRUPOS ORGANIZADOS EN EL DISTRITO DE  CARTAGENA DE INDIAS</v>
      </c>
      <c r="M596" t="str">
        <f t="shared" si="66"/>
        <v>2020130010133 APOYO PARA LA ATENCION INTEGRAL A LOS ADULTOS MAYORES EN CENTROS DE VIDA Y GRUPOS ORGANIZADOS EN EL DISTRITO DE  CARTAGENA DE INDIAS</v>
      </c>
      <c r="N596" t="str">
        <f>+VLOOKUP(G596,Hoja1!$D:$G,2,FALSE)</f>
        <v>11. EJE TRANSVERSAL: CARTAGENA CON ATENCION Y GARANTIA DE DERECHOS A POBLACION DIFERENCIAL.</v>
      </c>
      <c r="O596" t="str">
        <f>+VLOOKUP(G596,Hoja1!$D:$G,3,FALSE)</f>
        <v>11.5 LÍNEA ESTRATÉGICA EN CARTAGENA SALVAMOS NUESTROS ADULTOS MAYORES</v>
      </c>
      <c r="P596" t="str">
        <f>+VLOOKUP(G596,Hoja1!$D:$G,4,FALSE)</f>
        <v>11.5.1 PROGRAMA: ATENCION INTEGRAL PARA MANTENER A SALVO LOS ADULTOS MAYORES</v>
      </c>
      <c r="Q596" t="str">
        <f t="shared" si="62"/>
        <v>06</v>
      </c>
      <c r="R596" t="str">
        <f t="shared" si="63"/>
        <v>00</v>
      </c>
      <c r="S596" s="1">
        <v>0</v>
      </c>
      <c r="T596" s="1">
        <v>156090888.47999999</v>
      </c>
      <c r="U596" s="1">
        <v>156090888.47999999</v>
      </c>
      <c r="V596" s="1">
        <v>156090888.47999999</v>
      </c>
      <c r="W596" s="1">
        <v>0</v>
      </c>
      <c r="X596" s="1">
        <v>156090888.47999999</v>
      </c>
      <c r="Y596" s="1">
        <v>100</v>
      </c>
      <c r="Z596" s="1">
        <v>0</v>
      </c>
      <c r="AA596" s="1">
        <v>0</v>
      </c>
      <c r="AB596" s="1">
        <v>0</v>
      </c>
      <c r="AC596" s="1">
        <v>0</v>
      </c>
    </row>
    <row r="597" spans="1:29" hidden="1" x14ac:dyDescent="0.35">
      <c r="A597">
        <v>2023</v>
      </c>
      <c r="B597">
        <v>100</v>
      </c>
      <c r="C597" t="str">
        <f t="shared" si="64"/>
        <v>8 SECRETARIA DE PARTICIPACION Y DESARROLLO SOCIAL</v>
      </c>
      <c r="D597" t="str">
        <f t="shared" si="67"/>
        <v>08</v>
      </c>
      <c r="E597" t="s">
        <v>420</v>
      </c>
      <c r="F597" t="s">
        <v>486</v>
      </c>
      <c r="G597" s="2">
        <f t="shared" si="65"/>
        <v>2020130010133</v>
      </c>
      <c r="H597" t="str">
        <f t="shared" ref="H597:H604" si="68">"R124"</f>
        <v>R124</v>
      </c>
      <c r="I597" t="s">
        <v>42</v>
      </c>
      <c r="J597" t="s">
        <v>26</v>
      </c>
      <c r="K597" t="s">
        <v>27</v>
      </c>
      <c r="L597" t="str">
        <f>+VLOOKUP(G597,Hoja2!$A:$B,2,FALSE)</f>
        <v>APOYO PARA LA ATENCION INTEGRAL A LOS ADULTOS MAYORES EN CENTROS DE VIDA Y GRUPOS ORGANIZADOS EN EL DISTRITO DE  CARTAGENA DE INDIAS</v>
      </c>
      <c r="M597" t="str">
        <f t="shared" si="66"/>
        <v>2020130010133 APOYO PARA LA ATENCION INTEGRAL A LOS ADULTOS MAYORES EN CENTROS DE VIDA Y GRUPOS ORGANIZADOS EN EL DISTRITO DE  CARTAGENA DE INDIAS</v>
      </c>
      <c r="N597" t="str">
        <f>+VLOOKUP(G597,Hoja1!$D:$G,2,FALSE)</f>
        <v>11. EJE TRANSVERSAL: CARTAGENA CON ATENCION Y GARANTIA DE DERECHOS A POBLACION DIFERENCIAL.</v>
      </c>
      <c r="O597" t="str">
        <f>+VLOOKUP(G597,Hoja1!$D:$G,3,FALSE)</f>
        <v>11.5 LÍNEA ESTRATÉGICA EN CARTAGENA SALVAMOS NUESTROS ADULTOS MAYORES</v>
      </c>
      <c r="P597" t="str">
        <f>+VLOOKUP(G597,Hoja1!$D:$G,4,FALSE)</f>
        <v>11.5.1 PROGRAMA: ATENCION INTEGRAL PARA MANTENER A SALVO LOS ADULTOS MAYORES</v>
      </c>
      <c r="Q597" t="str">
        <f t="shared" si="62"/>
        <v>06</v>
      </c>
      <c r="R597" t="str">
        <f t="shared" si="63"/>
        <v>00</v>
      </c>
      <c r="S597" s="1">
        <v>0</v>
      </c>
      <c r="T597" s="1">
        <v>0.36</v>
      </c>
      <c r="U597" s="1">
        <v>0.36</v>
      </c>
      <c r="V597" s="1">
        <v>0</v>
      </c>
      <c r="W597" s="1">
        <v>0.36</v>
      </c>
      <c r="X597" s="1">
        <v>0</v>
      </c>
      <c r="Y597" s="1">
        <v>0</v>
      </c>
      <c r="Z597" s="1">
        <v>0</v>
      </c>
      <c r="AA597" s="1">
        <v>0</v>
      </c>
      <c r="AB597" s="1">
        <v>0.36</v>
      </c>
      <c r="AC597" s="1">
        <v>0</v>
      </c>
    </row>
    <row r="598" spans="1:29" hidden="1" x14ac:dyDescent="0.35">
      <c r="A598">
        <v>2023</v>
      </c>
      <c r="B598">
        <v>100</v>
      </c>
      <c r="C598" t="str">
        <f t="shared" si="64"/>
        <v>8 SECRETARIA DE PARTICIPACION Y DESARROLLO SOCIAL</v>
      </c>
      <c r="D598" t="str">
        <f t="shared" si="67"/>
        <v>08</v>
      </c>
      <c r="E598" t="s">
        <v>420</v>
      </c>
      <c r="F598" t="s">
        <v>437</v>
      </c>
      <c r="G598" s="2">
        <f t="shared" si="65"/>
        <v>2020130010170</v>
      </c>
      <c r="H598" t="str">
        <f t="shared" si="68"/>
        <v>R124</v>
      </c>
      <c r="I598" t="s">
        <v>42</v>
      </c>
      <c r="J598" t="s">
        <v>26</v>
      </c>
      <c r="K598" t="s">
        <v>27</v>
      </c>
      <c r="L598" t="str">
        <f>+VLOOKUP(G598,Hoja2!$A:$B,2,FALSE)</f>
        <v>FORTALECIMIENTO AL PROGRAMA JOVENES PARTICIPANDO Y SALVANDO A  CARTAGENA DE INDIAS</v>
      </c>
      <c r="M598" t="str">
        <f t="shared" si="66"/>
        <v>2020130010170 FORTALECIMIENTO AL PROGRAMA JOVENES PARTICIPANDO Y SALVANDO A  CARTAGENA DE INDIAS</v>
      </c>
      <c r="N598" t="str">
        <f>+VLOOKUP(G598,Hoja1!$D:$G,2,FALSE)</f>
        <v>11. EJE TRANSVERSAL: CARTAGENA CON ATENCION Y GARANTIA DE DERECHOS A POBLACION DIFERENCIAL.</v>
      </c>
      <c r="O598" t="str">
        <f>+VLOOKUP(G598,Hoja1!$D:$G,3,FALSE)</f>
        <v>11.4 LÍNEA ESTRATÉGICA JÓVENES SALVANDO A CARTAGENA</v>
      </c>
      <c r="P598" t="str">
        <f>+VLOOKUP(G598,Hoja1!$D:$G,4,FALSE)</f>
        <v>11.4.1 PROGRAMA: JOVENES PARTICIPANDO Y SALVANDO A CARTAGENA</v>
      </c>
      <c r="Q598" t="str">
        <f t="shared" si="62"/>
        <v>06</v>
      </c>
      <c r="R598" t="str">
        <f t="shared" si="63"/>
        <v>00</v>
      </c>
      <c r="S598" s="1">
        <v>0</v>
      </c>
      <c r="T598" s="1">
        <v>50000000</v>
      </c>
      <c r="U598" s="1">
        <v>50000000</v>
      </c>
      <c r="V598" s="1">
        <v>50000000</v>
      </c>
      <c r="W598" s="1">
        <v>0</v>
      </c>
      <c r="X598" s="1">
        <v>50000000</v>
      </c>
      <c r="Y598" s="1">
        <v>100</v>
      </c>
      <c r="Z598" s="1">
        <v>50000000</v>
      </c>
      <c r="AA598" s="1">
        <v>100</v>
      </c>
      <c r="AB598" s="1">
        <v>0</v>
      </c>
      <c r="AC598" s="1">
        <v>50000000</v>
      </c>
    </row>
    <row r="599" spans="1:29" hidden="1" x14ac:dyDescent="0.35">
      <c r="A599">
        <v>2023</v>
      </c>
      <c r="B599">
        <v>100</v>
      </c>
      <c r="C599" t="str">
        <f t="shared" si="64"/>
        <v>8 SECRETARIA DE PARTICIPACION Y DESARROLLO SOCIAL</v>
      </c>
      <c r="D599" t="str">
        <f t="shared" si="67"/>
        <v>08</v>
      </c>
      <c r="E599" t="s">
        <v>420</v>
      </c>
      <c r="F599" t="s">
        <v>443</v>
      </c>
      <c r="G599" s="2">
        <f t="shared" si="65"/>
        <v>2020130010103</v>
      </c>
      <c r="H599" t="str">
        <f t="shared" si="68"/>
        <v>R124</v>
      </c>
      <c r="I599" t="s">
        <v>42</v>
      </c>
      <c r="J599" t="s">
        <v>26</v>
      </c>
      <c r="K599" t="s">
        <v>27</v>
      </c>
      <c r="L599" t="str">
        <f>+VLOOKUP(G599,Hoja2!$A:$B,2,FALSE)</f>
        <v>IMPLEMENTACION ESTRATEGIAS DE EMPRENDIMIENTO Y EMPRESARISMO PARA LA INCLUSION PRODUCTIVA Y LA VINCULACION LABORAL EN EL DISTRITO DE CARTAGENA:  CENTROS PARA EL EMPRENDIMIENTO Y LA GESTION DE LA EMPLEABILIDAD  CARTAGENA DE INDIAS</v>
      </c>
      <c r="M599" t="str">
        <f t="shared" si="66"/>
        <v>2020130010103 IMPLEMENTACION ESTRATEGIAS DE EMPRENDIMIENTO Y EMPRESARISMO PARA LA INCLUSION PRODUCTIVA Y LA VINCULACION LABORAL EN EL DISTRITO DE CARTAGENA:  CENTROS PARA EL EMPRENDIMIENTO Y LA GESTION DE LA EMPLEABILIDAD  CARTAGENA DE INDIAS</v>
      </c>
      <c r="N599" t="str">
        <f>+VLOOKUP(G599,Hoja1!$D:$G,2,FALSE)</f>
        <v>09. PILAR CARTAGENA CONTINGENTE</v>
      </c>
      <c r="O599" t="str">
        <f>+VLOOKUP(G599,Hoja1!$D:$G,3,FALSE)</f>
        <v>9.1 LÍNEA ESTRATÉGICA: DESARROLLO ECONÓMICO Y EMPLEABILIDAD</v>
      </c>
      <c r="P599" t="str">
        <f>+VLOOKUP(G599,Hoja1!$D:$G,4,FALSE)</f>
        <v>9.1.1 PROGRAMA: CENTROS PARA EL EMPRENDIMIENTO Y LA GESTIÓN DE LA EMPLEABILIDAD EN CARTAGENA DE INDIAS</v>
      </c>
      <c r="Q599" t="str">
        <f t="shared" si="62"/>
        <v>06</v>
      </c>
      <c r="R599" t="str">
        <f t="shared" si="63"/>
        <v>00</v>
      </c>
      <c r="S599" s="1">
        <v>0</v>
      </c>
      <c r="T599" s="1">
        <v>240000000</v>
      </c>
      <c r="U599" s="1">
        <v>240000000</v>
      </c>
      <c r="V599" s="1">
        <v>240000000</v>
      </c>
      <c r="W599" s="1">
        <v>0</v>
      </c>
      <c r="X599" s="1">
        <v>0</v>
      </c>
      <c r="Y599" s="1">
        <v>0</v>
      </c>
      <c r="Z599" s="1">
        <v>0</v>
      </c>
      <c r="AA599" s="1">
        <v>0</v>
      </c>
      <c r="AB599" s="1">
        <v>240000000</v>
      </c>
      <c r="AC599" s="1">
        <v>0</v>
      </c>
    </row>
    <row r="600" spans="1:29" hidden="1" x14ac:dyDescent="0.35">
      <c r="A600">
        <v>2023</v>
      </c>
      <c r="B600">
        <v>100</v>
      </c>
      <c r="C600" t="str">
        <f t="shared" si="64"/>
        <v>8 SECRETARIA DE PARTICIPACION Y DESARROLLO SOCIAL</v>
      </c>
      <c r="D600" t="str">
        <f t="shared" si="67"/>
        <v>08</v>
      </c>
      <c r="E600" t="s">
        <v>420</v>
      </c>
      <c r="F600" t="s">
        <v>461</v>
      </c>
      <c r="G600" s="2">
        <f t="shared" si="65"/>
        <v>2021130010229</v>
      </c>
      <c r="H600" t="str">
        <f t="shared" si="68"/>
        <v>R124</v>
      </c>
      <c r="I600" t="s">
        <v>42</v>
      </c>
      <c r="J600" t="s">
        <v>26</v>
      </c>
      <c r="K600" t="s">
        <v>27</v>
      </c>
      <c r="L600" t="str">
        <f>+VLOOKUP(G600,Hoja2!$A:$B,2,FALSE)</f>
        <v>FORTALECIMIENTO DE UN ESTILO DE VIDA LIBRE DE VIOLENCIAS PARA LAS MUJERES CARTAGENA DE INDIAS</v>
      </c>
      <c r="M600" t="str">
        <f t="shared" si="66"/>
        <v>2021130010229 FORTALECIMIENTO DE UN ESTILO DE VIDA LIBRE DE VIOLENCIAS PARA LAS MUJERES CARTAGENA DE INDIAS</v>
      </c>
      <c r="N600" t="str">
        <f>+VLOOKUP(G600,Hoja1!$D:$G,2,FALSE)</f>
        <v>11. EJE TRANSVERSAL: CARTAGENA CON ATENCION Y GARANTIA DE DERECHOS A POBLACION DIFERENCIAL.</v>
      </c>
      <c r="O600" t="str">
        <f>+VLOOKUP(G600,Hoja1!$D:$G,3,FALSE)</f>
        <v>11.2 LÍNEA ESTRATÉGICA MUJERES CARTAGENERAS POR SUS DERECHOS.</v>
      </c>
      <c r="P600" t="str">
        <f>+VLOOKUP(G600,Hoja1!$D:$G,4,FALSE)</f>
        <v>11.2.3 PROGRAMA: MUJER, CONSTRUCTORAS DE PAZ</v>
      </c>
      <c r="Q600" t="str">
        <f t="shared" si="62"/>
        <v>06</v>
      </c>
      <c r="R600" t="str">
        <f t="shared" si="63"/>
        <v>00</v>
      </c>
      <c r="S600" s="1">
        <v>0</v>
      </c>
      <c r="T600" s="1">
        <v>159052548</v>
      </c>
      <c r="U600" s="1">
        <v>159052548</v>
      </c>
      <c r="V600" s="1">
        <v>159052000</v>
      </c>
      <c r="W600" s="1">
        <v>548</v>
      </c>
      <c r="X600" s="1">
        <v>152910000</v>
      </c>
      <c r="Y600" s="1">
        <v>96.14</v>
      </c>
      <c r="Z600" s="1">
        <v>152910000</v>
      </c>
      <c r="AA600" s="1">
        <v>96.14</v>
      </c>
      <c r="AB600" s="1">
        <v>6142548</v>
      </c>
      <c r="AC600" s="1">
        <v>152910000</v>
      </c>
    </row>
    <row r="601" spans="1:29" hidden="1" x14ac:dyDescent="0.35">
      <c r="A601">
        <v>2023</v>
      </c>
      <c r="B601">
        <v>100</v>
      </c>
      <c r="C601" t="str">
        <f t="shared" si="64"/>
        <v>8 SECRETARIA DE PARTICIPACION Y DESARROLLO SOCIAL</v>
      </c>
      <c r="D601" t="str">
        <f t="shared" si="67"/>
        <v>08</v>
      </c>
      <c r="E601" t="s">
        <v>420</v>
      </c>
      <c r="F601" t="s">
        <v>465</v>
      </c>
      <c r="G601" s="2">
        <f t="shared" si="65"/>
        <v>2021130010211</v>
      </c>
      <c r="H601" t="str">
        <f t="shared" si="68"/>
        <v>R124</v>
      </c>
      <c r="I601" t="s">
        <v>42</v>
      </c>
      <c r="J601" t="s">
        <v>26</v>
      </c>
      <c r="K601" t="s">
        <v>27</v>
      </c>
      <c r="L601" t="str">
        <f>+VLOOKUP(G601,Hoja2!$A:$B,2,FALSE)</f>
        <v>CONTRIBUCION PACTO O ALIANZA POR LA INCLUSION SOCIAL Y PRODUCTIVA DE LAS PERSONAS CON DISCAPACIDAD EN CARTAGENA DE INDIA</v>
      </c>
      <c r="M601" t="str">
        <f t="shared" si="66"/>
        <v>2021130010211 CONTRIBUCION PACTO O ALIANZA POR LA INCLUSION SOCIAL Y PRODUCTIVA DE LAS PERSONAS CON DISCAPACIDAD EN CARTAGENA DE INDIA</v>
      </c>
      <c r="N601" t="str">
        <f>+VLOOKUP(G601,Hoja1!$D:$G,2,FALSE)</f>
        <v>11. EJE TRANSVERSAL: CARTAGENA CON ATENCION Y GARANTIA DE DERECHOS A POBLACION DIFERENCIAL.</v>
      </c>
      <c r="O601" t="str">
        <f>+VLOOKUP(G601,Hoja1!$D:$G,3,FALSE)</f>
        <v>11.6 LÍNEA ESTRATÉGICA: TODOS POR LA PROTECCIÓN SOCIAL DE LAS PERSONAS CON DISCAPACIDAD: “RECONOCIDAS, EMPODERADAS Y RESPETADAS”.</v>
      </c>
      <c r="P601" t="str">
        <f>+VLOOKUP(G601,Hoja1!$D:$G,4,FALSE)</f>
        <v>11.6.2 PROGRAMA: PACTO O ALIANZA POR LA INCLUSIÓN SOCIAL Y PRODUCTIVA DE LAS PERSONAS CON DISCAPACIDAD.</v>
      </c>
      <c r="Q601" t="str">
        <f t="shared" si="62"/>
        <v>06</v>
      </c>
      <c r="R601" t="str">
        <f t="shared" si="63"/>
        <v>00</v>
      </c>
      <c r="S601" s="1">
        <v>0</v>
      </c>
      <c r="T601" s="1">
        <v>108000000</v>
      </c>
      <c r="U601" s="1">
        <v>108000000</v>
      </c>
      <c r="V601" s="1">
        <v>27010000</v>
      </c>
      <c r="W601" s="1">
        <v>80990000</v>
      </c>
      <c r="X601" s="1">
        <v>26998666</v>
      </c>
      <c r="Y601" s="1">
        <v>25</v>
      </c>
      <c r="Z601" s="1">
        <v>26998666</v>
      </c>
      <c r="AA601" s="1">
        <v>25</v>
      </c>
      <c r="AB601" s="1">
        <v>81001334</v>
      </c>
      <c r="AC601" s="1">
        <v>26998666</v>
      </c>
    </row>
    <row r="602" spans="1:29" hidden="1" x14ac:dyDescent="0.35">
      <c r="A602">
        <v>2023</v>
      </c>
      <c r="B602">
        <v>100</v>
      </c>
      <c r="C602" t="str">
        <f t="shared" si="64"/>
        <v>8 SECRETARIA DE PARTICIPACION Y DESARROLLO SOCIAL</v>
      </c>
      <c r="D602" t="str">
        <f t="shared" si="67"/>
        <v>08</v>
      </c>
      <c r="E602" t="s">
        <v>420</v>
      </c>
      <c r="F602" t="s">
        <v>471</v>
      </c>
      <c r="G602" s="2">
        <f t="shared" si="65"/>
        <v>2021130010219</v>
      </c>
      <c r="H602" t="str">
        <f t="shared" si="68"/>
        <v>R124</v>
      </c>
      <c r="I602" t="s">
        <v>42</v>
      </c>
      <c r="J602" t="s">
        <v>26</v>
      </c>
      <c r="K602" t="s">
        <v>27</v>
      </c>
      <c r="L602" t="str">
        <f>+VLOOKUP(G602,Hoja2!$A:$B,2,FALSE)</f>
        <v>FORTALECIMIENTO DE LA CAPACIDAD ADMINISTRATIVA, OPERATIVA Y TECNOLOGICA DE LAS ORGANIZACIONES COMUNALES DEL DISTRITO DE CARTAGENA DE INDIAS</v>
      </c>
      <c r="M602" t="str">
        <f t="shared" si="66"/>
        <v>2021130010219 FORTALECIMIENTO DE LA CAPACIDAD ADMINISTRATIVA, OPERATIVA Y TECNOLOGICA DE LAS ORGANIZACIONES COMUNALES DEL DISTRITO DE CARTAGENA DE INDIAS</v>
      </c>
      <c r="N602" t="str">
        <f>+VLOOKUP(G602,Hoja1!$D:$G,2,FALSE)</f>
        <v>10. PILAR: CARTAGENA TRANSPARENTE</v>
      </c>
      <c r="O602" t="str">
        <f>+VLOOKUP(G602,Hoja1!$D:$G,3,FALSE)</f>
        <v>10.7 LÍNEA ESTRATÉGICA: PARTICIPACIÓN Y DESCENTRALIZACIÓN</v>
      </c>
      <c r="P602" t="str">
        <f>+VLOOKUP(G602,Hoja1!$D:$G,4,FALSE)</f>
        <v>10.7.1 PROGRAMA: PARTICIPANDO SALVAMOS A CARTAGENA</v>
      </c>
      <c r="Q602" t="str">
        <f t="shared" si="62"/>
        <v>06</v>
      </c>
      <c r="R602" t="str">
        <f t="shared" si="63"/>
        <v>00</v>
      </c>
      <c r="S602" s="1">
        <v>0</v>
      </c>
      <c r="T602" s="1">
        <v>680000000</v>
      </c>
      <c r="U602" s="1">
        <v>680000000</v>
      </c>
      <c r="V602" s="1">
        <v>680000000</v>
      </c>
      <c r="W602" s="1">
        <v>0</v>
      </c>
      <c r="X602" s="1">
        <v>637554375</v>
      </c>
      <c r="Y602" s="1">
        <v>93.76</v>
      </c>
      <c r="Z602" s="1">
        <v>637554375</v>
      </c>
      <c r="AA602" s="1">
        <v>93.76</v>
      </c>
      <c r="AB602" s="1">
        <v>42445625</v>
      </c>
      <c r="AC602" s="1">
        <v>637554375</v>
      </c>
    </row>
    <row r="603" spans="1:29" hidden="1" x14ac:dyDescent="0.35">
      <c r="A603">
        <v>2023</v>
      </c>
      <c r="B603">
        <v>100</v>
      </c>
      <c r="C603" t="str">
        <f t="shared" si="64"/>
        <v>8 SECRETARIA DE PARTICIPACION Y DESARROLLO SOCIAL</v>
      </c>
      <c r="D603" t="str">
        <f t="shared" si="67"/>
        <v>08</v>
      </c>
      <c r="E603" t="s">
        <v>420</v>
      </c>
      <c r="F603" t="s">
        <v>475</v>
      </c>
      <c r="G603" s="2">
        <f t="shared" si="65"/>
        <v>2021130010221</v>
      </c>
      <c r="H603" t="str">
        <f t="shared" si="68"/>
        <v>R124</v>
      </c>
      <c r="I603" t="s">
        <v>42</v>
      </c>
      <c r="J603" t="s">
        <v>26</v>
      </c>
      <c r="K603" t="s">
        <v>27</v>
      </c>
      <c r="L603" t="str">
        <f>+VLOOKUP(G603,Hoja2!$A:$B,2,FALSE)</f>
        <v>FORTALECIMIENTO DE LA GESTION ADMINISTRATIVA Y LABOR SOCIAL DE LOS ORGANISMOS COMUNALES DEL DISTRITO DE CARTAGENA DE INDIAS</v>
      </c>
      <c r="M603" t="str">
        <f t="shared" si="66"/>
        <v>2021130010221 FORTALECIMIENTO DE LA GESTION ADMINISTRATIVA Y LABOR SOCIAL DE LOS ORGANISMOS COMUNALES DEL DISTRITO DE CARTAGENA DE INDIAS</v>
      </c>
      <c r="N603" t="str">
        <f>+VLOOKUP(G603,Hoja1!$D:$G,2,FALSE)</f>
        <v>10. PILAR: CARTAGENA TRANSPARENTE</v>
      </c>
      <c r="O603" t="str">
        <f>+VLOOKUP(G603,Hoja1!$D:$G,3,FALSE)</f>
        <v>10.7 LÍNEA ESTRATÉGICA: PARTICIPACIÓN Y DESCENTRALIZACIÓN</v>
      </c>
      <c r="P603" t="str">
        <f>+VLOOKUP(G603,Hoja1!$D:$G,4,FALSE)</f>
        <v>10.7.1 PROGRAMA: PARTICIPANDO SALVAMOS A CARTAGENA</v>
      </c>
      <c r="Q603" t="str">
        <f t="shared" si="62"/>
        <v>06</v>
      </c>
      <c r="R603" t="str">
        <f t="shared" si="63"/>
        <v>00</v>
      </c>
      <c r="S603" s="1">
        <v>0</v>
      </c>
      <c r="T603" s="1">
        <v>120000000</v>
      </c>
      <c r="U603" s="1">
        <v>120000000</v>
      </c>
      <c r="V603" s="1">
        <v>120000000</v>
      </c>
      <c r="W603" s="1">
        <v>0</v>
      </c>
      <c r="X603" s="1">
        <v>45000000</v>
      </c>
      <c r="Y603" s="1">
        <v>37.5</v>
      </c>
      <c r="Z603" s="1">
        <v>0</v>
      </c>
      <c r="AA603" s="1">
        <v>0</v>
      </c>
      <c r="AB603" s="1">
        <v>75000000</v>
      </c>
      <c r="AC603" s="1">
        <v>0</v>
      </c>
    </row>
    <row r="604" spans="1:29" hidden="1" x14ac:dyDescent="0.35">
      <c r="A604">
        <v>2023</v>
      </c>
      <c r="B604">
        <v>100</v>
      </c>
      <c r="C604" t="str">
        <f t="shared" si="64"/>
        <v>8 SECRETARIA DE PARTICIPACION Y DESARROLLO SOCIAL</v>
      </c>
      <c r="D604" t="str">
        <f t="shared" si="67"/>
        <v>08</v>
      </c>
      <c r="E604" t="s">
        <v>420</v>
      </c>
      <c r="F604" t="s">
        <v>481</v>
      </c>
      <c r="G604" s="2">
        <f t="shared" si="65"/>
        <v>2021130010234</v>
      </c>
      <c r="H604" t="str">
        <f t="shared" si="68"/>
        <v>R124</v>
      </c>
      <c r="I604" t="s">
        <v>42</v>
      </c>
      <c r="J604" t="s">
        <v>26</v>
      </c>
      <c r="K604" t="s">
        <v>27</v>
      </c>
      <c r="L604" t="str">
        <f>+VLOOKUP(G604,Hoja2!$A:$B,2,FALSE)</f>
        <v>ACTUALIZACION DIVERSIDAD SEXUAL E IDENTIDADES DE GENERO CARTAGENA DE INDIAS</v>
      </c>
      <c r="M604" t="str">
        <f t="shared" si="66"/>
        <v>2021130010234 ACTUALIZACION DIVERSIDAD SEXUAL E IDENTIDADES DE GENERO CARTAGENA DE INDIAS</v>
      </c>
      <c r="N604" t="str">
        <f>+VLOOKUP(G604,Hoja1!$D:$G,2,FALSE)</f>
        <v>11. EJE TRANSVERSAL: CARTAGENA CON ATENCION Y GARANTIA DE DERECHOS A POBLACION DIFERENCIAL.</v>
      </c>
      <c r="O604" t="str">
        <f>+VLOOKUP(G604,Hoja1!$D:$G,3,FALSE)</f>
        <v>11.8 LÍNEA ESTRATÉGICA DIVERSIDAD SEXUAL Y NUEVAS IDENTIDADES DE GENERO.</v>
      </c>
      <c r="P604" t="str">
        <f>+VLOOKUP(G604,Hoja1!$D:$G,4,FALSE)</f>
        <v>11.8.1 PROGRAMA: DIVERSIDAD SEXUAL E IDENTIDADES DE GÉNERO</v>
      </c>
      <c r="Q604" t="str">
        <f t="shared" si="62"/>
        <v>06</v>
      </c>
      <c r="R604" t="str">
        <f t="shared" si="63"/>
        <v>00</v>
      </c>
      <c r="S604" s="1">
        <v>0</v>
      </c>
      <c r="T604" s="1">
        <v>45000000</v>
      </c>
      <c r="U604" s="1">
        <v>45000000</v>
      </c>
      <c r="V604" s="1">
        <v>45000000</v>
      </c>
      <c r="W604" s="1">
        <v>0</v>
      </c>
      <c r="X604" s="1">
        <v>34830000</v>
      </c>
      <c r="Y604" s="1">
        <v>77.400000000000006</v>
      </c>
      <c r="Z604" s="1">
        <v>34830000</v>
      </c>
      <c r="AA604" s="1">
        <v>77.400000000000006</v>
      </c>
      <c r="AB604" s="1">
        <v>10170000</v>
      </c>
      <c r="AC604" s="1">
        <v>34830000</v>
      </c>
    </row>
    <row r="605" spans="1:29" hidden="1" x14ac:dyDescent="0.35">
      <c r="A605">
        <v>2023</v>
      </c>
      <c r="B605">
        <v>100</v>
      </c>
      <c r="C605" t="str">
        <f t="shared" si="64"/>
        <v>9 SECRETARIA DE PLANEACION</v>
      </c>
      <c r="D605" t="str">
        <f t="shared" ref="D605:D624" si="69">"09"</f>
        <v>09</v>
      </c>
      <c r="E605" t="s">
        <v>498</v>
      </c>
      <c r="F605" t="s">
        <v>501</v>
      </c>
      <c r="G605" s="2">
        <f t="shared" si="65"/>
        <v>2020130010332</v>
      </c>
      <c r="H605" t="str">
        <f>"R138"</f>
        <v>R138</v>
      </c>
      <c r="I605" t="s">
        <v>158</v>
      </c>
      <c r="J605" t="s">
        <v>26</v>
      </c>
      <c r="K605" t="s">
        <v>27</v>
      </c>
      <c r="L605" t="str">
        <f>+VLOOKUP(G605,Hoja2!$A:$B,2,FALSE)</f>
        <v>FORTALECIMIENTO DEL CONSEJO TERRITORIAL DE PLANEACION DEL DISTRITO DE CARTAGANEA DE INDIAS - TG+   CARTAGENA DE INDIAS</v>
      </c>
      <c r="M605" t="str">
        <f t="shared" si="66"/>
        <v>2020130010332 FORTALECIMIENTO DEL CONSEJO TERRITORIAL DE PLANEACION DEL DISTRITO DE CARTAGANEA DE INDIAS - TG+   CARTAGENA DE INDIAS</v>
      </c>
      <c r="N605" t="str">
        <f>+VLOOKUP(G605,Hoja1!$D:$G,2,FALSE)</f>
        <v>10. PILAR: CARTAGENA TRANSPARENTE</v>
      </c>
      <c r="O605" t="str">
        <f>+VLOOKUP(G605,Hoja1!$D:$G,3,FALSE)</f>
        <v>10.7 LÍNEA ESTRATÉGICA: PARTICIPACIÓN Y DESCENTRALIZACIÓN</v>
      </c>
      <c r="P605" t="str">
        <f>+VLOOKUP(G605,Hoja1!$D:$G,4,FALSE)</f>
        <v xml:space="preserve">10.7.2 PROGRAMA: MODERNIZACIÓN DEL SISTEMA DISTRITAL DE PLANEACIÓN Y DESCENTRALIZACIÓN  </v>
      </c>
      <c r="Q605" t="str">
        <f t="shared" si="62"/>
        <v>06</v>
      </c>
      <c r="R605" t="str">
        <f t="shared" si="63"/>
        <v>00</v>
      </c>
      <c r="S605" s="1">
        <v>0</v>
      </c>
      <c r="T605" s="1">
        <v>178682000</v>
      </c>
      <c r="U605" s="1">
        <v>178682000</v>
      </c>
      <c r="V605" s="1">
        <v>76982250</v>
      </c>
      <c r="W605" s="1">
        <v>101699750</v>
      </c>
      <c r="X605" s="1">
        <v>69976190</v>
      </c>
      <c r="Y605" s="1">
        <v>39.159999999999997</v>
      </c>
      <c r="Z605" s="1">
        <v>42036360</v>
      </c>
      <c r="AA605" s="1">
        <v>23.53</v>
      </c>
      <c r="AB605" s="1">
        <v>108705810</v>
      </c>
      <c r="AC605" s="1">
        <v>42036360</v>
      </c>
    </row>
    <row r="606" spans="1:29" hidden="1" x14ac:dyDescent="0.35">
      <c r="A606">
        <v>2023</v>
      </c>
      <c r="B606">
        <v>100</v>
      </c>
      <c r="C606" t="str">
        <f t="shared" si="64"/>
        <v>9 SECRETARIA DE PLANEACION</v>
      </c>
      <c r="D606" t="str">
        <f t="shared" si="69"/>
        <v>09</v>
      </c>
      <c r="E606" t="s">
        <v>498</v>
      </c>
      <c r="F606" t="s">
        <v>505</v>
      </c>
      <c r="G606" s="2">
        <f t="shared" si="65"/>
        <v>2021130010261</v>
      </c>
      <c r="H606" t="str">
        <f>"R070"</f>
        <v>R070</v>
      </c>
      <c r="I606" t="s">
        <v>25</v>
      </c>
      <c r="J606" t="s">
        <v>26</v>
      </c>
      <c r="K606" t="s">
        <v>27</v>
      </c>
      <c r="L606" t="str">
        <f>+VLOOKUP(G606,Hoja2!$A:$B,2,FALSE)</f>
        <v>CONSTRUCCION DE LOS INSTRUMENTOS DE PLANIFICACION (PEMP Y POT) DE LA CIUDAD DE CARTAGENA DE INDIAS</v>
      </c>
      <c r="M606" t="str">
        <f t="shared" si="66"/>
        <v>2021130010261 CONSTRUCCION DE LOS INSTRUMENTOS DE PLANIFICACION (PEMP Y POT) DE LA CIUDAD DE CARTAGENA DE INDIAS</v>
      </c>
      <c r="N606" t="str">
        <f>+VLOOKUP(G606,Hoja1!$D:$G,2,FALSE)</f>
        <v>07. PILAR CARTAGENA RESILIENTE</v>
      </c>
      <c r="O606" t="str">
        <f>+VLOOKUP(G606,Hoja1!$D:$G,3,FALSE)</f>
        <v>7.7 LÍNEA ESTRATÉGICA INSTRUMENTOS DE ORDENAMIENTO TERRITORIAL.</v>
      </c>
      <c r="P606" t="str">
        <f>+VLOOKUP(G606,Hoja1!$D:$G,4,FALSE)</f>
        <v>7.7.1 PLAN DE ORDENAMIENTO TERRITORIAL Y ESPECIAL DE MANEJO DE PATRIMONIO.</v>
      </c>
      <c r="Q606" t="str">
        <f t="shared" si="62"/>
        <v>06</v>
      </c>
      <c r="R606" t="str">
        <f t="shared" si="63"/>
        <v>00</v>
      </c>
      <c r="S606" s="1">
        <v>0</v>
      </c>
      <c r="T606" s="1">
        <v>9085594.3300000001</v>
      </c>
      <c r="U606" s="1">
        <v>9085594.3300000001</v>
      </c>
      <c r="V606" s="1">
        <v>0</v>
      </c>
      <c r="W606" s="1">
        <v>9085594.3300000001</v>
      </c>
      <c r="X606" s="1">
        <v>0</v>
      </c>
      <c r="Y606" s="1">
        <v>0</v>
      </c>
      <c r="Z606" s="1">
        <v>0</v>
      </c>
      <c r="AA606" s="1">
        <v>0</v>
      </c>
      <c r="AB606" s="1">
        <v>9085594.3300000001</v>
      </c>
      <c r="AC606" s="1">
        <v>0</v>
      </c>
    </row>
    <row r="607" spans="1:29" hidden="1" x14ac:dyDescent="0.35">
      <c r="A607">
        <v>2023</v>
      </c>
      <c r="B607">
        <v>100</v>
      </c>
      <c r="C607" t="str">
        <f t="shared" si="64"/>
        <v>9 SECRETARIA DE PLANEACION</v>
      </c>
      <c r="D607" t="str">
        <f t="shared" si="69"/>
        <v>09</v>
      </c>
      <c r="E607" t="s">
        <v>498</v>
      </c>
      <c r="F607" t="s">
        <v>519</v>
      </c>
      <c r="G607" s="2">
        <f t="shared" si="65"/>
        <v>2021130010244</v>
      </c>
      <c r="H607" t="str">
        <f>"R070"</f>
        <v>R070</v>
      </c>
      <c r="I607" t="s">
        <v>25</v>
      </c>
      <c r="J607" t="s">
        <v>26</v>
      </c>
      <c r="K607" t="s">
        <v>27</v>
      </c>
      <c r="L607" t="str">
        <f>+VLOOKUP(G607,Hoja2!$A:$B,2,FALSE)</f>
        <v>Actualizacion Y OPTIMIZACION DEL SISTEMAS DE INFORMACION GEOGRAFICA PARA LA PLANEACION SOCIAL Y TOMA DE DECISIONES DEL TERRITORIO EN  Cartagena de Indias</v>
      </c>
      <c r="M607" t="str">
        <f t="shared" si="66"/>
        <v>2021130010244 Actualizacion Y OPTIMIZACION DEL SISTEMAS DE INFORMACION GEOGRAFICA PARA LA PLANEACION SOCIAL Y TOMA DE DECISIONES DEL TERRITORIO EN  Cartagena de Indias</v>
      </c>
      <c r="N607" t="str">
        <f>+VLOOKUP(G607,Hoja1!$D:$G,2,FALSE)</f>
        <v>08. PILAR CARTAGENA INCLUYENTE</v>
      </c>
      <c r="O607" t="str">
        <f>+VLOOKUP(G607,Hoja1!$D:$G,3,FALSE)</f>
        <v>8.6 LÍNEA ESTRATÉGICA PLANEACIÓN SOCIAL DEL TERRITORIO</v>
      </c>
      <c r="P607" t="str">
        <f>+VLOOKUP(G607,Hoja1!$D:$G,4,FALSE)</f>
        <v>8.6.1 PROGRAMA: INSTRUMENTOS DE PLANIFICACIÓN SOCIAL DEL TERRITORIO</v>
      </c>
      <c r="Q607" t="str">
        <f t="shared" si="62"/>
        <v>06</v>
      </c>
      <c r="R607" t="str">
        <f t="shared" si="63"/>
        <v>00</v>
      </c>
      <c r="S607" s="1">
        <v>0</v>
      </c>
      <c r="T607" s="1">
        <v>185026666.66</v>
      </c>
      <c r="U607" s="1">
        <v>185026666.66</v>
      </c>
      <c r="V607" s="1">
        <v>182289491</v>
      </c>
      <c r="W607" s="1">
        <v>2737175.66</v>
      </c>
      <c r="X607" s="1">
        <v>24000000</v>
      </c>
      <c r="Y607" s="1">
        <v>12.97</v>
      </c>
      <c r="Z607" s="1">
        <v>24000000</v>
      </c>
      <c r="AA607" s="1">
        <v>12.97</v>
      </c>
      <c r="AB607" s="1">
        <v>161026666.66</v>
      </c>
      <c r="AC607" s="1">
        <v>24000000</v>
      </c>
    </row>
    <row r="608" spans="1:29" hidden="1" x14ac:dyDescent="0.35">
      <c r="A608">
        <v>2023</v>
      </c>
      <c r="B608">
        <v>100</v>
      </c>
      <c r="C608" t="str">
        <f t="shared" si="64"/>
        <v>9 SECRETARIA DE PLANEACION</v>
      </c>
      <c r="D608" t="str">
        <f t="shared" si="69"/>
        <v>09</v>
      </c>
      <c r="E608" t="s">
        <v>498</v>
      </c>
      <c r="F608" t="s">
        <v>505</v>
      </c>
      <c r="G608" s="2">
        <f t="shared" si="65"/>
        <v>2021130010261</v>
      </c>
      <c r="H608" t="str">
        <f>"R138"</f>
        <v>R138</v>
      </c>
      <c r="I608" t="s">
        <v>158</v>
      </c>
      <c r="J608" t="s">
        <v>26</v>
      </c>
      <c r="K608" t="s">
        <v>27</v>
      </c>
      <c r="L608" t="str">
        <f>+VLOOKUP(G608,Hoja2!$A:$B,2,FALSE)</f>
        <v>CONSTRUCCION DE LOS INSTRUMENTOS DE PLANIFICACION (PEMP Y POT) DE LA CIUDAD DE CARTAGENA DE INDIAS</v>
      </c>
      <c r="M608" t="str">
        <f t="shared" si="66"/>
        <v>2021130010261 CONSTRUCCION DE LOS INSTRUMENTOS DE PLANIFICACION (PEMP Y POT) DE LA CIUDAD DE CARTAGENA DE INDIAS</v>
      </c>
      <c r="N608" t="str">
        <f>+VLOOKUP(G608,Hoja1!$D:$G,2,FALSE)</f>
        <v>07. PILAR CARTAGENA RESILIENTE</v>
      </c>
      <c r="O608" t="str">
        <f>+VLOOKUP(G608,Hoja1!$D:$G,3,FALSE)</f>
        <v>7.7 LÍNEA ESTRATÉGICA INSTRUMENTOS DE ORDENAMIENTO TERRITORIAL.</v>
      </c>
      <c r="P608" t="str">
        <f>+VLOOKUP(G608,Hoja1!$D:$G,4,FALSE)</f>
        <v>7.7.1 PLAN DE ORDENAMIENTO TERRITORIAL Y ESPECIAL DE MANEJO DE PATRIMONIO.</v>
      </c>
      <c r="Q608" t="str">
        <f t="shared" si="62"/>
        <v>06</v>
      </c>
      <c r="R608" t="str">
        <f t="shared" si="63"/>
        <v>00</v>
      </c>
      <c r="S608" s="1">
        <v>0</v>
      </c>
      <c r="T608" s="1">
        <v>41547717</v>
      </c>
      <c r="U608" s="1">
        <v>41547717</v>
      </c>
      <c r="V608" s="1">
        <v>0</v>
      </c>
      <c r="W608" s="1">
        <v>41547717</v>
      </c>
      <c r="X608" s="1">
        <v>0</v>
      </c>
      <c r="Y608" s="1">
        <v>0</v>
      </c>
      <c r="Z608" s="1">
        <v>0</v>
      </c>
      <c r="AA608" s="1">
        <v>0</v>
      </c>
      <c r="AB608" s="1">
        <v>41547717</v>
      </c>
      <c r="AC608" s="1">
        <v>0</v>
      </c>
    </row>
    <row r="609" spans="1:29" hidden="1" x14ac:dyDescent="0.35">
      <c r="A609">
        <v>2023</v>
      </c>
      <c r="B609">
        <v>100</v>
      </c>
      <c r="C609" t="str">
        <f t="shared" si="64"/>
        <v>9 SECRETARIA DE PLANEACION</v>
      </c>
      <c r="D609" t="str">
        <f t="shared" si="69"/>
        <v>09</v>
      </c>
      <c r="E609" t="s">
        <v>498</v>
      </c>
      <c r="F609" t="s">
        <v>512</v>
      </c>
      <c r="G609" s="2">
        <f t="shared" si="65"/>
        <v>2021130010245</v>
      </c>
      <c r="H609" t="str">
        <f>"070"</f>
        <v>070</v>
      </c>
      <c r="I609" t="s">
        <v>83</v>
      </c>
      <c r="J609" t="s">
        <v>26</v>
      </c>
      <c r="K609" t="s">
        <v>27</v>
      </c>
      <c r="L609" t="str">
        <f>+VLOOKUP(G609,Hoja2!$A:$B,2,FALSE)</f>
        <v>ACTUALIZACION DEL AREA METROPOLITANA DE CARTAGENA DE INDIAS BUSCANDO FORTALECER LA CONSOLIDACION DEL AREA DE INTEGRACION COMO UN ESQUEMA ASOCIATIVO QUE FAVOREZCA EL SURGIMIENTO DE PROYECTOS TERRITORIALES  CARTAGENA DE INDIAS</v>
      </c>
      <c r="M609" t="str">
        <f t="shared" si="66"/>
        <v>2021130010245 ACTUALIZACION DEL AREA METROPOLITANA DE CARTAGENA DE INDIAS BUSCANDO FORTALECER LA CONSOLIDACION DEL AREA DE INTEGRACION COMO UN ESQUEMA ASOCIATIVO QUE FAVOREZCA EL SURGIMIENTO DE PROYECTOS TERRITORIALES  CARTAGENA DE INDIAS</v>
      </c>
      <c r="N609" t="str">
        <f>+VLOOKUP(G609,Hoja1!$D:$G,2,FALSE)</f>
        <v>09. PILAR CARTAGENA CONTINGENTE</v>
      </c>
      <c r="O609" t="str">
        <f>+VLOOKUP(G609,Hoja1!$D:$G,3,FALSE)</f>
        <v>9.4 LÍNEA ESTRATÉGICA: PLANEACIÓN E INTEGRACIÓN CONTINGENTE DEL TERRITORIO</v>
      </c>
      <c r="P609" t="str">
        <f>+VLOOKUP(G609,Hoja1!$D:$G,4,FALSE)</f>
        <v>9.4.1 INTEGRACIÓN Y PROYECTOS ENTRE CIUDADES</v>
      </c>
      <c r="Q609" t="str">
        <f t="shared" si="62"/>
        <v>06</v>
      </c>
      <c r="R609" t="str">
        <f t="shared" si="63"/>
        <v>00</v>
      </c>
      <c r="S609" s="1">
        <v>0</v>
      </c>
      <c r="T609" s="1">
        <v>1200000000</v>
      </c>
      <c r="U609" s="1">
        <v>1200000000</v>
      </c>
      <c r="V609" s="1">
        <v>1200000000</v>
      </c>
      <c r="W609" s="1">
        <v>0</v>
      </c>
      <c r="X609" s="1">
        <v>1200000000</v>
      </c>
      <c r="Y609" s="1">
        <v>100</v>
      </c>
      <c r="Z609" s="1">
        <v>533074000</v>
      </c>
      <c r="AA609" s="1">
        <v>44.42</v>
      </c>
      <c r="AB609" s="1">
        <v>0</v>
      </c>
      <c r="AC609" s="1">
        <v>533074000</v>
      </c>
    </row>
    <row r="610" spans="1:29" hidden="1" x14ac:dyDescent="0.35">
      <c r="A610">
        <v>2023</v>
      </c>
      <c r="B610">
        <v>100</v>
      </c>
      <c r="C610" t="str">
        <f t="shared" si="64"/>
        <v>9 SECRETARIA DE PLANEACION</v>
      </c>
      <c r="D610" t="str">
        <f t="shared" si="69"/>
        <v>09</v>
      </c>
      <c r="E610" t="s">
        <v>498</v>
      </c>
      <c r="F610" t="s">
        <v>506</v>
      </c>
      <c r="G610" s="2">
        <f t="shared" si="65"/>
        <v>2021130010262</v>
      </c>
      <c r="H610" t="str">
        <f>"B001"</f>
        <v>B001</v>
      </c>
      <c r="I610" t="s">
        <v>98</v>
      </c>
      <c r="J610" t="s">
        <v>26</v>
      </c>
      <c r="K610" t="s">
        <v>27</v>
      </c>
      <c r="L610" t="str">
        <f>+VLOOKUP(G610,Hoja2!$A:$B,2,FALSE)</f>
        <v>Fortalecimiento a la reglamentacion urbanistica del ordenamiento territorial y estrategias de planeacion para planes parciales en el distrito de  Cartagena de Indias</v>
      </c>
      <c r="M610" t="str">
        <f t="shared" si="66"/>
        <v>2021130010262 Fortalecimiento a la reglamentacion urbanistica del ordenamiento territorial y estrategias de planeacion para planes parciales en el distrito de  Cartagena de Indias</v>
      </c>
      <c r="N610" t="str">
        <f>+VLOOKUP(G610,Hoja1!$D:$G,2,FALSE)</f>
        <v>07. PILAR CARTAGENA RESILIENTE</v>
      </c>
      <c r="O610" t="str">
        <f>+VLOOKUP(G610,Hoja1!$D:$G,3,FALSE)</f>
        <v>7.7 LÍNEA ESTRATÉGICA INSTRUMENTOS DE ORDENAMIENTO TERRITORIAL.</v>
      </c>
      <c r="P610" t="str">
        <f>+VLOOKUP(G610,Hoja1!$D:$G,4,FALSE)</f>
        <v>7.7.1 PLAN DE ORDENAMIENTO TERRITORIAL Y ESPECIAL DE MANEJO DE PATRIMONIO.</v>
      </c>
      <c r="Q610" t="str">
        <f t="shared" si="62"/>
        <v>06</v>
      </c>
      <c r="R610" t="str">
        <f t="shared" si="63"/>
        <v>00</v>
      </c>
      <c r="S610" s="1">
        <v>0</v>
      </c>
      <c r="T610" s="1">
        <v>1994967676</v>
      </c>
      <c r="U610" s="1">
        <v>1994967676</v>
      </c>
      <c r="V610" s="1">
        <v>1994967676</v>
      </c>
      <c r="W610" s="1">
        <v>0</v>
      </c>
      <c r="X610" s="1">
        <v>0</v>
      </c>
      <c r="Y610" s="1">
        <v>0</v>
      </c>
      <c r="Z610" s="1">
        <v>0</v>
      </c>
      <c r="AA610" s="1">
        <v>0</v>
      </c>
      <c r="AB610" s="1">
        <v>1994967676</v>
      </c>
      <c r="AC610" s="1">
        <v>0</v>
      </c>
    </row>
    <row r="611" spans="1:29" hidden="1" x14ac:dyDescent="0.35">
      <c r="A611">
        <v>2023</v>
      </c>
      <c r="B611">
        <v>100</v>
      </c>
      <c r="C611" t="str">
        <f t="shared" si="64"/>
        <v>9 SECRETARIA DE PLANEACION</v>
      </c>
      <c r="D611" t="str">
        <f t="shared" si="69"/>
        <v>09</v>
      </c>
      <c r="E611" t="s">
        <v>498</v>
      </c>
      <c r="F611" t="s">
        <v>517</v>
      </c>
      <c r="G611" s="2">
        <f t="shared" si="65"/>
        <v>2021130010179</v>
      </c>
      <c r="H611" t="str">
        <f>"R006"</f>
        <v>R006</v>
      </c>
      <c r="I611" t="s">
        <v>531</v>
      </c>
      <c r="J611" t="s">
        <v>26</v>
      </c>
      <c r="K611" t="s">
        <v>27</v>
      </c>
      <c r="L611" t="str">
        <f>+VLOOKUP(G611,Hoja2!$A:$B,2,FALSE)</f>
        <v>Fortalecimiento del proceso de Estratificacion Socioeconomica en el Distrito de  Cartagena de Indias</v>
      </c>
      <c r="M611" t="str">
        <f t="shared" si="66"/>
        <v>2021130010179 Fortalecimiento del proceso de Estratificacion Socioeconomica en el Distrito de  Cartagena de Indias</v>
      </c>
      <c r="N611" t="str">
        <f>+VLOOKUP(G611,Hoja1!$D:$G,2,FALSE)</f>
        <v>08. PILAR CARTAGENA INCLUYENTE</v>
      </c>
      <c r="O611" t="str">
        <f>+VLOOKUP(G611,Hoja1!$D:$G,3,FALSE)</f>
        <v>8.6 LÍNEA ESTRATÉGICA PLANEACIÓN SOCIAL DEL TERRITORIO</v>
      </c>
      <c r="P611" t="str">
        <f>+VLOOKUP(G611,Hoja1!$D:$G,4,FALSE)</f>
        <v>8.6.1 PROGRAMA: INSTRUMENTOS DE PLANIFICACIÓN SOCIAL DEL TERRITORIO</v>
      </c>
      <c r="Q611" t="str">
        <f t="shared" si="62"/>
        <v>06</v>
      </c>
      <c r="R611" t="str">
        <f t="shared" si="63"/>
        <v>00</v>
      </c>
      <c r="S611" s="1">
        <v>0</v>
      </c>
      <c r="T611" s="1">
        <v>391837334.87</v>
      </c>
      <c r="U611" s="1">
        <v>391837334.87</v>
      </c>
      <c r="V611" s="1">
        <v>63827983</v>
      </c>
      <c r="W611" s="1">
        <v>328009351.87</v>
      </c>
      <c r="X611" s="1">
        <v>49328153</v>
      </c>
      <c r="Y611" s="1">
        <v>12.59</v>
      </c>
      <c r="Z611" s="1">
        <v>49328153</v>
      </c>
      <c r="AA611" s="1">
        <v>12.59</v>
      </c>
      <c r="AB611" s="1">
        <v>342509181.87</v>
      </c>
      <c r="AC611" s="1">
        <v>49328153</v>
      </c>
    </row>
    <row r="612" spans="1:29" hidden="1" x14ac:dyDescent="0.35">
      <c r="A612">
        <v>2023</v>
      </c>
      <c r="B612">
        <v>100</v>
      </c>
      <c r="C612" t="str">
        <f t="shared" si="64"/>
        <v>9 SECRETARIA DE PLANEACION</v>
      </c>
      <c r="D612" t="str">
        <f t="shared" si="69"/>
        <v>09</v>
      </c>
      <c r="E612" t="s">
        <v>498</v>
      </c>
      <c r="F612" t="s">
        <v>508</v>
      </c>
      <c r="G612" s="2">
        <f t="shared" si="65"/>
        <v>2021130010271</v>
      </c>
      <c r="H612" t="str">
        <f>"R062"</f>
        <v>R062</v>
      </c>
      <c r="I612" t="s">
        <v>323</v>
      </c>
      <c r="J612" t="s">
        <v>26</v>
      </c>
      <c r="K612" t="s">
        <v>27</v>
      </c>
      <c r="L612" t="str">
        <f>+VLOOKUP(G612,Hoja2!$A:$B,2,FALSE)</f>
        <v>Normalizacion urbanistica de Cartagena de Indias</v>
      </c>
      <c r="M612" t="str">
        <f t="shared" si="66"/>
        <v>2021130010271 Normalizacion urbanistica de Cartagena de Indias</v>
      </c>
      <c r="N612" t="str">
        <f>+VLOOKUP(G612,Hoja1!$D:$G,2,FALSE)</f>
        <v>07. PILAR CARTAGENA RESILIENTE</v>
      </c>
      <c r="O612" t="str">
        <f>+VLOOKUP(G612,Hoja1!$D:$G,3,FALSE)</f>
        <v>7.7 LÍNEA ESTRATÉGICA INSTRUMENTOS DE ORDENAMIENTO TERRITORIAL.</v>
      </c>
      <c r="P612" t="str">
        <f>+VLOOKUP(G612,Hoja1!$D:$G,4,FALSE)</f>
        <v>7.7.2 ADMINISTRANDO JUNTOS EL CONTROL URBANO</v>
      </c>
      <c r="Q612" t="str">
        <f t="shared" si="62"/>
        <v>06</v>
      </c>
      <c r="R612" t="str">
        <f t="shared" si="63"/>
        <v>00</v>
      </c>
      <c r="S612" s="1">
        <v>0</v>
      </c>
      <c r="T612" s="1">
        <v>471482.39</v>
      </c>
      <c r="U612" s="1">
        <v>471482.39</v>
      </c>
      <c r="V612" s="1">
        <v>0</v>
      </c>
      <c r="W612" s="1">
        <v>471482.39</v>
      </c>
      <c r="X612" s="1">
        <v>0</v>
      </c>
      <c r="Y612" s="1">
        <v>0</v>
      </c>
      <c r="Z612" s="1">
        <v>0</v>
      </c>
      <c r="AA612" s="1">
        <v>0</v>
      </c>
      <c r="AB612" s="1">
        <v>471482.39</v>
      </c>
      <c r="AC612" s="1">
        <v>0</v>
      </c>
    </row>
    <row r="613" spans="1:29" hidden="1" x14ac:dyDescent="0.35">
      <c r="A613">
        <v>2023</v>
      </c>
      <c r="B613">
        <v>100</v>
      </c>
      <c r="C613" t="str">
        <f t="shared" si="64"/>
        <v>9 SECRETARIA DE PLANEACION</v>
      </c>
      <c r="D613" t="str">
        <f t="shared" si="69"/>
        <v>09</v>
      </c>
      <c r="E613" t="s">
        <v>498</v>
      </c>
      <c r="F613" t="s">
        <v>527</v>
      </c>
      <c r="G613" s="2">
        <f t="shared" si="65"/>
        <v>2021130010194</v>
      </c>
      <c r="H613" t="str">
        <f t="shared" ref="H613:H619" si="70">"R070"</f>
        <v>R070</v>
      </c>
      <c r="I613" t="s">
        <v>25</v>
      </c>
      <c r="J613" t="s">
        <v>26</v>
      </c>
      <c r="K613" t="s">
        <v>27</v>
      </c>
      <c r="L613" t="str">
        <f>+VLOOKUP(G613,Hoja2!$A:$B,2,FALSE)</f>
        <v>Asistencia nuevo proyecto de ca?os lagos lagunas y cienagas del distrito de  Cartagena de Indias</v>
      </c>
      <c r="M613" t="str">
        <f t="shared" si="66"/>
        <v>2021130010194 Asistencia nuevo proyecto de ca?os lagos lagunas y cienagas del distrito de  Cartagena de Indias</v>
      </c>
      <c r="N613" t="str">
        <f>+VLOOKUP(G613,Hoja1!$D:$G,2,FALSE)</f>
        <v>07. PILAR CARTAGENA RESILIENTE</v>
      </c>
      <c r="O613" t="str">
        <f>+VLOOKUP(G613,Hoja1!$D:$G,3,FALSE)</f>
        <v>7.3 LÍNEA ESTRATÉGICA DESARROLLO URBANO</v>
      </c>
      <c r="P613" t="str">
        <f>+VLOOKUP(G613,Hoja1!$D:$G,4,FALSE)</f>
        <v>7.3.5 INTEGRAL DE CAÑOS, LAGOS Y CIÉNAGAS DE CARTAGENA DE INDIAS</v>
      </c>
      <c r="Q613" t="str">
        <f t="shared" si="62"/>
        <v>06</v>
      </c>
      <c r="R613" t="str">
        <f t="shared" si="63"/>
        <v>00</v>
      </c>
      <c r="S613" s="1">
        <v>0</v>
      </c>
      <c r="T613" s="1">
        <v>3300000001</v>
      </c>
      <c r="U613" s="1">
        <v>3300000001</v>
      </c>
      <c r="V613" s="1">
        <v>0</v>
      </c>
      <c r="W613" s="1">
        <v>3300000001</v>
      </c>
      <c r="X613" s="1">
        <v>0</v>
      </c>
      <c r="Y613" s="1">
        <v>0</v>
      </c>
      <c r="Z613" s="1">
        <v>0</v>
      </c>
      <c r="AA613" s="1">
        <v>0</v>
      </c>
      <c r="AB613" s="1">
        <v>3300000001</v>
      </c>
      <c r="AC613" s="1">
        <v>0</v>
      </c>
    </row>
    <row r="614" spans="1:29" hidden="1" x14ac:dyDescent="0.35">
      <c r="A614">
        <v>2023</v>
      </c>
      <c r="B614">
        <v>100</v>
      </c>
      <c r="C614" t="str">
        <f t="shared" si="64"/>
        <v>9 SECRETARIA DE PLANEACION</v>
      </c>
      <c r="D614" t="str">
        <f t="shared" si="69"/>
        <v>09</v>
      </c>
      <c r="E614" t="s">
        <v>498</v>
      </c>
      <c r="F614" t="s">
        <v>503</v>
      </c>
      <c r="G614" s="2">
        <f t="shared" si="65"/>
        <v>2020130010320</v>
      </c>
      <c r="H614" t="str">
        <f t="shared" si="70"/>
        <v>R070</v>
      </c>
      <c r="I614" t="s">
        <v>25</v>
      </c>
      <c r="J614" t="s">
        <v>26</v>
      </c>
      <c r="K614" t="s">
        <v>27</v>
      </c>
      <c r="L614" t="str">
        <f>+VLOOKUP(G614,Hoja2!$A:$B,2,FALSE)</f>
        <v>Implementacion REGLAMENTACION URBANISTICA PARA LA HABILITACION DE SUELO PARA DESARROLLO ECONOMICO Y URBANO EN EL DISTRITO TG+  Cartagena de Indias</v>
      </c>
      <c r="M614" t="str">
        <f t="shared" si="66"/>
        <v>2020130010320 Implementacion REGLAMENTACION URBANISTICA PARA LA HABILITACION DE SUELO PARA DESARROLLO ECONOMICO Y URBANO EN EL DISTRITO TG+  Cartagena de Indias</v>
      </c>
      <c r="N614" t="str">
        <f>+VLOOKUP(G614,Hoja1!$D:$G,2,FALSE)</f>
        <v>09. PILAR CARTAGENA CONTINGENTE</v>
      </c>
      <c r="O614" t="str">
        <f>+VLOOKUP(G614,Hoja1!$D:$G,3,FALSE)</f>
        <v>9.4 LÍNEA ESTRATÉGICA: PLANEACIÓN E INTEGRACIÓN CONTINGENTE DEL TERRITORIO</v>
      </c>
      <c r="P614" t="str">
        <f>+VLOOKUP(G614,Hoja1!$D:$G,4,FALSE)</f>
        <v>9.4.2 PROGRAMA: NORMAS DE PROMOCIÓN DEL DESARROLLO URBANO Y ECONÓMICO</v>
      </c>
      <c r="Q614" t="str">
        <f t="shared" si="62"/>
        <v>06</v>
      </c>
      <c r="R614" t="str">
        <f t="shared" si="63"/>
        <v>00</v>
      </c>
      <c r="S614" s="1">
        <v>0</v>
      </c>
      <c r="T614" s="1">
        <v>450000000</v>
      </c>
      <c r="U614" s="1">
        <v>450000000</v>
      </c>
      <c r="V614" s="1">
        <v>101580000</v>
      </c>
      <c r="W614" s="1">
        <v>348420000</v>
      </c>
      <c r="X614" s="1">
        <v>97156667</v>
      </c>
      <c r="Y614" s="1">
        <v>21.59</v>
      </c>
      <c r="Z614" s="1">
        <v>97156667</v>
      </c>
      <c r="AA614" s="1">
        <v>21.59</v>
      </c>
      <c r="AB614" s="1">
        <v>352843333</v>
      </c>
      <c r="AC614" s="1">
        <v>61000000</v>
      </c>
    </row>
    <row r="615" spans="1:29" hidden="1" x14ac:dyDescent="0.35">
      <c r="A615">
        <v>2023</v>
      </c>
      <c r="B615">
        <v>100</v>
      </c>
      <c r="C615" t="str">
        <f t="shared" si="64"/>
        <v>9 SECRETARIA DE PLANEACION</v>
      </c>
      <c r="D615" t="str">
        <f t="shared" si="69"/>
        <v>09</v>
      </c>
      <c r="E615" t="s">
        <v>498</v>
      </c>
      <c r="F615" t="s">
        <v>506</v>
      </c>
      <c r="G615" s="2">
        <f t="shared" si="65"/>
        <v>2021130010262</v>
      </c>
      <c r="H615" t="str">
        <f t="shared" si="70"/>
        <v>R070</v>
      </c>
      <c r="I615" t="s">
        <v>25</v>
      </c>
      <c r="J615" t="s">
        <v>26</v>
      </c>
      <c r="K615" t="s">
        <v>27</v>
      </c>
      <c r="L615" t="str">
        <f>+VLOOKUP(G615,Hoja2!$A:$B,2,FALSE)</f>
        <v>Fortalecimiento a la reglamentacion urbanistica del ordenamiento territorial y estrategias de planeacion para planes parciales en el distrito de  Cartagena de Indias</v>
      </c>
      <c r="M615" t="str">
        <f t="shared" si="66"/>
        <v>2021130010262 Fortalecimiento a la reglamentacion urbanistica del ordenamiento territorial y estrategias de planeacion para planes parciales en el distrito de  Cartagena de Indias</v>
      </c>
      <c r="N615" t="str">
        <f>+VLOOKUP(G615,Hoja1!$D:$G,2,FALSE)</f>
        <v>07. PILAR CARTAGENA RESILIENTE</v>
      </c>
      <c r="O615" t="str">
        <f>+VLOOKUP(G615,Hoja1!$D:$G,3,FALSE)</f>
        <v>7.7 LÍNEA ESTRATÉGICA INSTRUMENTOS DE ORDENAMIENTO TERRITORIAL.</v>
      </c>
      <c r="P615" t="str">
        <f>+VLOOKUP(G615,Hoja1!$D:$G,4,FALSE)</f>
        <v>7.7.1 PLAN DE ORDENAMIENTO TERRITORIAL Y ESPECIAL DE MANEJO DE PATRIMONIO.</v>
      </c>
      <c r="Q615" t="str">
        <f t="shared" si="62"/>
        <v>06</v>
      </c>
      <c r="R615" t="str">
        <f t="shared" si="63"/>
        <v>00</v>
      </c>
      <c r="S615" s="1">
        <v>0</v>
      </c>
      <c r="T615" s="1">
        <v>1475208365.3299999</v>
      </c>
      <c r="U615" s="1">
        <v>1475208365.3299999</v>
      </c>
      <c r="V615" s="1">
        <v>1034528294</v>
      </c>
      <c r="W615" s="1">
        <v>440680071.32999998</v>
      </c>
      <c r="X615" s="1">
        <v>1034528294</v>
      </c>
      <c r="Y615" s="1">
        <v>70.13</v>
      </c>
      <c r="Z615" s="1">
        <v>1034528294</v>
      </c>
      <c r="AA615" s="1">
        <v>70.13</v>
      </c>
      <c r="AB615" s="1">
        <v>440680071.32999998</v>
      </c>
      <c r="AC615" s="1">
        <v>0</v>
      </c>
    </row>
    <row r="616" spans="1:29" hidden="1" x14ac:dyDescent="0.35">
      <c r="A616">
        <v>2023</v>
      </c>
      <c r="B616">
        <v>100</v>
      </c>
      <c r="C616" t="str">
        <f t="shared" si="64"/>
        <v>9 SECRETARIA DE PLANEACION</v>
      </c>
      <c r="D616" t="str">
        <f t="shared" si="69"/>
        <v>09</v>
      </c>
      <c r="E616" t="s">
        <v>498</v>
      </c>
      <c r="F616" t="s">
        <v>508</v>
      </c>
      <c r="G616" s="2">
        <f t="shared" si="65"/>
        <v>2021130010271</v>
      </c>
      <c r="H616" t="str">
        <f t="shared" si="70"/>
        <v>R070</v>
      </c>
      <c r="I616" t="s">
        <v>25</v>
      </c>
      <c r="J616" t="s">
        <v>26</v>
      </c>
      <c r="K616" t="s">
        <v>27</v>
      </c>
      <c r="L616" t="str">
        <f>+VLOOKUP(G616,Hoja2!$A:$B,2,FALSE)</f>
        <v>Normalizacion urbanistica de Cartagena de Indias</v>
      </c>
      <c r="M616" t="str">
        <f t="shared" si="66"/>
        <v>2021130010271 Normalizacion urbanistica de Cartagena de Indias</v>
      </c>
      <c r="N616" t="str">
        <f>+VLOOKUP(G616,Hoja1!$D:$G,2,FALSE)</f>
        <v>07. PILAR CARTAGENA RESILIENTE</v>
      </c>
      <c r="O616" t="str">
        <f>+VLOOKUP(G616,Hoja1!$D:$G,3,FALSE)</f>
        <v>7.7 LÍNEA ESTRATÉGICA INSTRUMENTOS DE ORDENAMIENTO TERRITORIAL.</v>
      </c>
      <c r="P616" t="str">
        <f>+VLOOKUP(G616,Hoja1!$D:$G,4,FALSE)</f>
        <v>7.7.2 ADMINISTRANDO JUNTOS EL CONTROL URBANO</v>
      </c>
      <c r="Q616" t="str">
        <f t="shared" si="62"/>
        <v>06</v>
      </c>
      <c r="R616" t="str">
        <f t="shared" si="63"/>
        <v>00</v>
      </c>
      <c r="S616" s="1">
        <v>0</v>
      </c>
      <c r="T616" s="1">
        <v>160196343.84</v>
      </c>
      <c r="U616" s="1">
        <v>160196343.84</v>
      </c>
      <c r="V616" s="1">
        <v>160000000</v>
      </c>
      <c r="W616" s="1">
        <v>196343.84</v>
      </c>
      <c r="X616" s="1">
        <v>59991335</v>
      </c>
      <c r="Y616" s="1">
        <v>37.450000000000003</v>
      </c>
      <c r="Z616" s="1">
        <v>56391335</v>
      </c>
      <c r="AA616" s="1">
        <v>35.200000000000003</v>
      </c>
      <c r="AB616" s="1">
        <v>100205008.84</v>
      </c>
      <c r="AC616" s="1">
        <v>39924669</v>
      </c>
    </row>
    <row r="617" spans="1:29" hidden="1" x14ac:dyDescent="0.35">
      <c r="A617">
        <v>2023</v>
      </c>
      <c r="B617">
        <v>100</v>
      </c>
      <c r="C617" t="str">
        <f t="shared" si="64"/>
        <v>9 SECRETARIA DE PLANEACION</v>
      </c>
      <c r="D617" t="str">
        <f t="shared" si="69"/>
        <v>09</v>
      </c>
      <c r="E617" t="s">
        <v>498</v>
      </c>
      <c r="F617" t="s">
        <v>512</v>
      </c>
      <c r="G617" s="2">
        <f t="shared" si="65"/>
        <v>2021130010245</v>
      </c>
      <c r="H617" t="str">
        <f t="shared" si="70"/>
        <v>R070</v>
      </c>
      <c r="I617" t="s">
        <v>25</v>
      </c>
      <c r="J617" t="s">
        <v>26</v>
      </c>
      <c r="K617" t="s">
        <v>27</v>
      </c>
      <c r="L617" t="str">
        <f>+VLOOKUP(G617,Hoja2!$A:$B,2,FALSE)</f>
        <v>ACTUALIZACION DEL AREA METROPOLITANA DE CARTAGENA DE INDIAS BUSCANDO FORTALECER LA CONSOLIDACION DEL AREA DE INTEGRACION COMO UN ESQUEMA ASOCIATIVO QUE FAVOREZCA EL SURGIMIENTO DE PROYECTOS TERRITORIALES  CARTAGENA DE INDIAS</v>
      </c>
      <c r="M617" t="str">
        <f t="shared" si="66"/>
        <v>2021130010245 ACTUALIZACION DEL AREA METROPOLITANA DE CARTAGENA DE INDIAS BUSCANDO FORTALECER LA CONSOLIDACION DEL AREA DE INTEGRACION COMO UN ESQUEMA ASOCIATIVO QUE FAVOREZCA EL SURGIMIENTO DE PROYECTOS TERRITORIALES  CARTAGENA DE INDIAS</v>
      </c>
      <c r="N617" t="str">
        <f>+VLOOKUP(G617,Hoja1!$D:$G,2,FALSE)</f>
        <v>09. PILAR CARTAGENA CONTINGENTE</v>
      </c>
      <c r="O617" t="str">
        <f>+VLOOKUP(G617,Hoja1!$D:$G,3,FALSE)</f>
        <v>9.4 LÍNEA ESTRATÉGICA: PLANEACIÓN E INTEGRACIÓN CONTINGENTE DEL TERRITORIO</v>
      </c>
      <c r="P617" t="str">
        <f>+VLOOKUP(G617,Hoja1!$D:$G,4,FALSE)</f>
        <v>9.4.1 INTEGRACIÓN Y PROYECTOS ENTRE CIUDADES</v>
      </c>
      <c r="Q617" t="str">
        <f t="shared" si="62"/>
        <v>06</v>
      </c>
      <c r="R617" t="str">
        <f t="shared" si="63"/>
        <v>00</v>
      </c>
      <c r="S617" s="1">
        <v>0</v>
      </c>
      <c r="T617" s="1">
        <v>19626667</v>
      </c>
      <c r="U617" s="1">
        <v>19626667</v>
      </c>
      <c r="V617" s="1">
        <v>16400000</v>
      </c>
      <c r="W617" s="1">
        <v>3226667</v>
      </c>
      <c r="X617" s="1">
        <v>16400000</v>
      </c>
      <c r="Y617" s="1">
        <v>83.56</v>
      </c>
      <c r="Z617" s="1">
        <v>16400000</v>
      </c>
      <c r="AA617" s="1">
        <v>83.56</v>
      </c>
      <c r="AB617" s="1">
        <v>3226667</v>
      </c>
      <c r="AC617" s="1">
        <v>12000000</v>
      </c>
    </row>
    <row r="618" spans="1:29" hidden="1" x14ac:dyDescent="0.35">
      <c r="A618">
        <v>2023</v>
      </c>
      <c r="B618">
        <v>100</v>
      </c>
      <c r="C618" t="str">
        <f t="shared" si="64"/>
        <v>9 SECRETARIA DE PLANEACION</v>
      </c>
      <c r="D618" t="str">
        <f t="shared" si="69"/>
        <v>09</v>
      </c>
      <c r="E618" t="s">
        <v>498</v>
      </c>
      <c r="F618" t="s">
        <v>513</v>
      </c>
      <c r="G618" s="2">
        <f t="shared" si="65"/>
        <v>2021130010256</v>
      </c>
      <c r="H618" t="str">
        <f t="shared" si="70"/>
        <v>R070</v>
      </c>
      <c r="I618" t="s">
        <v>25</v>
      </c>
      <c r="J618" t="s">
        <v>26</v>
      </c>
      <c r="K618" t="s">
        <v>27</v>
      </c>
      <c r="L618" t="str">
        <f>+VLOOKUP(G618,Hoja2!$A:$B,2,FALSE)</f>
        <v>Implementacion DE LA METODOLOGIA IV DEL SISBEN EN   Cartagena de Indias</v>
      </c>
      <c r="M618" t="str">
        <f t="shared" si="66"/>
        <v>2021130010256 Implementacion DE LA METODOLOGIA IV DEL SISBEN EN   Cartagena de Indias</v>
      </c>
      <c r="N618" t="str">
        <f>+VLOOKUP(G618,Hoja1!$D:$G,2,FALSE)</f>
        <v>08. PILAR CARTAGENA INCLUYENTE</v>
      </c>
      <c r="O618" t="str">
        <f>+VLOOKUP(G618,Hoja1!$D:$G,3,FALSE)</f>
        <v>8.6 LÍNEA ESTRATÉGICA PLANEACIÓN SOCIAL DEL TERRITORIO</v>
      </c>
      <c r="P618" t="str">
        <f>+VLOOKUP(G618,Hoja1!$D:$G,4,FALSE)</f>
        <v>8.6.1 PROGRAMA: INSTRUMENTOS DE PLANIFICACIÓN SOCIAL DEL TERRITORIO</v>
      </c>
      <c r="Q618" t="str">
        <f t="shared" si="62"/>
        <v>06</v>
      </c>
      <c r="R618" t="str">
        <f t="shared" si="63"/>
        <v>00</v>
      </c>
      <c r="S618" s="1">
        <v>0</v>
      </c>
      <c r="T618" s="1">
        <v>271132875</v>
      </c>
      <c r="U618" s="1">
        <v>271132875</v>
      </c>
      <c r="V618" s="1">
        <v>95932875</v>
      </c>
      <c r="W618" s="1">
        <v>175200000</v>
      </c>
      <c r="X618" s="1">
        <v>91637092</v>
      </c>
      <c r="Y618" s="1">
        <v>33.799999999999997</v>
      </c>
      <c r="Z618" s="1">
        <v>22770001</v>
      </c>
      <c r="AA618" s="1">
        <v>8.4</v>
      </c>
      <c r="AB618" s="1">
        <v>179495783</v>
      </c>
      <c r="AC618" s="1">
        <v>15480001</v>
      </c>
    </row>
    <row r="619" spans="1:29" hidden="1" x14ac:dyDescent="0.35">
      <c r="A619">
        <v>2023</v>
      </c>
      <c r="B619">
        <v>100</v>
      </c>
      <c r="C619" t="str">
        <f t="shared" si="64"/>
        <v>9 SECRETARIA DE PLANEACION</v>
      </c>
      <c r="D619" t="str">
        <f t="shared" si="69"/>
        <v>09</v>
      </c>
      <c r="E619" t="s">
        <v>498</v>
      </c>
      <c r="F619" t="s">
        <v>522</v>
      </c>
      <c r="G619" s="2">
        <f t="shared" si="65"/>
        <v>2021130010257</v>
      </c>
      <c r="H619" t="str">
        <f t="shared" si="70"/>
        <v>R070</v>
      </c>
      <c r="I619" t="s">
        <v>25</v>
      </c>
      <c r="J619" t="s">
        <v>26</v>
      </c>
      <c r="K619" t="s">
        <v>27</v>
      </c>
      <c r="L619" t="str">
        <f>+VLOOKUP(G619,Hoja2!$A:$B,2,FALSE)</f>
        <v>Modernizacion del Sistema Distrital de Planeacion en  Cartagena de Indias</v>
      </c>
      <c r="M619" t="str">
        <f t="shared" si="66"/>
        <v>2021130010257 Modernizacion del Sistema Distrital de Planeacion en  Cartagena de Indias</v>
      </c>
      <c r="N619" t="str">
        <f>+VLOOKUP(G619,Hoja1!$D:$G,2,FALSE)</f>
        <v>10. PILAR: CARTAGENA TRANSPARENTE</v>
      </c>
      <c r="O619" t="str">
        <f>+VLOOKUP(G619,Hoja1!$D:$G,3,FALSE)</f>
        <v>10.7 LÍNEA ESTRATÉGICA: PARTICIPACIÓN Y DESCENTRALIZACIÓN</v>
      </c>
      <c r="P619" t="str">
        <f>+VLOOKUP(G619,Hoja1!$D:$G,4,FALSE)</f>
        <v xml:space="preserve">10.7.2 PROGRAMA: MODERNIZACIÓN DEL SISTEMA DISTRITAL DE PLANEACIÓN Y DESCENTRALIZACIÓN  </v>
      </c>
      <c r="Q619" t="str">
        <f t="shared" si="62"/>
        <v>06</v>
      </c>
      <c r="R619" t="str">
        <f t="shared" si="63"/>
        <v>00</v>
      </c>
      <c r="S619" s="1">
        <v>0</v>
      </c>
      <c r="T619" s="1">
        <v>81790020.329999998</v>
      </c>
      <c r="U619" s="1">
        <v>81790020.329999998</v>
      </c>
      <c r="V619" s="1">
        <v>66300000</v>
      </c>
      <c r="W619" s="1">
        <v>15490020.33</v>
      </c>
      <c r="X619" s="1">
        <v>62069998</v>
      </c>
      <c r="Y619" s="1">
        <v>75.89</v>
      </c>
      <c r="Z619" s="1">
        <v>62069998</v>
      </c>
      <c r="AA619" s="1">
        <v>75.89</v>
      </c>
      <c r="AB619" s="1">
        <v>19720022.329999998</v>
      </c>
      <c r="AC619" s="1">
        <v>54626665</v>
      </c>
    </row>
    <row r="620" spans="1:29" hidden="1" x14ac:dyDescent="0.35">
      <c r="A620">
        <v>2023</v>
      </c>
      <c r="B620">
        <v>100</v>
      </c>
      <c r="C620" t="str">
        <f t="shared" si="64"/>
        <v>9 SECRETARIA DE PLANEACION</v>
      </c>
      <c r="D620" t="str">
        <f t="shared" si="69"/>
        <v>09</v>
      </c>
      <c r="E620" t="s">
        <v>498</v>
      </c>
      <c r="F620" t="s">
        <v>513</v>
      </c>
      <c r="G620" s="2">
        <f t="shared" si="65"/>
        <v>2021130010256</v>
      </c>
      <c r="H620" t="str">
        <f>"R075"</f>
        <v>R075</v>
      </c>
      <c r="I620" t="s">
        <v>196</v>
      </c>
      <c r="J620" t="s">
        <v>26</v>
      </c>
      <c r="K620" t="s">
        <v>27</v>
      </c>
      <c r="L620" t="str">
        <f>+VLOOKUP(G620,Hoja2!$A:$B,2,FALSE)</f>
        <v>Implementacion DE LA METODOLOGIA IV DEL SISBEN EN   Cartagena de Indias</v>
      </c>
      <c r="M620" t="str">
        <f t="shared" si="66"/>
        <v>2021130010256 Implementacion DE LA METODOLOGIA IV DEL SISBEN EN   Cartagena de Indias</v>
      </c>
      <c r="N620" t="str">
        <f>+VLOOKUP(G620,Hoja1!$D:$G,2,FALSE)</f>
        <v>08. PILAR CARTAGENA INCLUYENTE</v>
      </c>
      <c r="O620" t="str">
        <f>+VLOOKUP(G620,Hoja1!$D:$G,3,FALSE)</f>
        <v>8.6 LÍNEA ESTRATÉGICA PLANEACIÓN SOCIAL DEL TERRITORIO</v>
      </c>
      <c r="P620" t="str">
        <f>+VLOOKUP(G620,Hoja1!$D:$G,4,FALSE)</f>
        <v>8.6.1 PROGRAMA: INSTRUMENTOS DE PLANIFICACIÓN SOCIAL DEL TERRITORIO</v>
      </c>
      <c r="Q620" t="str">
        <f t="shared" si="62"/>
        <v>06</v>
      </c>
      <c r="R620" t="str">
        <f t="shared" si="63"/>
        <v>00</v>
      </c>
      <c r="S620" s="1">
        <v>0</v>
      </c>
      <c r="T620" s="1">
        <v>6422749.1600000001</v>
      </c>
      <c r="U620" s="1">
        <v>6422749.1600000001</v>
      </c>
      <c r="V620" s="1">
        <v>6330732</v>
      </c>
      <c r="W620" s="1">
        <v>92017.16</v>
      </c>
      <c r="X620" s="1">
        <v>6313242</v>
      </c>
      <c r="Y620" s="1">
        <v>98.3</v>
      </c>
      <c r="Z620" s="1">
        <v>2543333</v>
      </c>
      <c r="AA620" s="1">
        <v>39.6</v>
      </c>
      <c r="AB620" s="1">
        <v>109507.16</v>
      </c>
      <c r="AC620" s="1">
        <v>2543333</v>
      </c>
    </row>
    <row r="621" spans="1:29" hidden="1" x14ac:dyDescent="0.35">
      <c r="A621">
        <v>2023</v>
      </c>
      <c r="B621">
        <v>100</v>
      </c>
      <c r="C621" t="str">
        <f t="shared" si="64"/>
        <v>9 SECRETARIA DE PLANEACION</v>
      </c>
      <c r="D621" t="str">
        <f t="shared" si="69"/>
        <v>09</v>
      </c>
      <c r="E621" t="s">
        <v>498</v>
      </c>
      <c r="F621" t="s">
        <v>521</v>
      </c>
      <c r="G621" s="2">
        <f t="shared" si="65"/>
        <v>2021130010177</v>
      </c>
      <c r="H621" t="str">
        <f>"R126"</f>
        <v>R126</v>
      </c>
      <c r="I621" t="s">
        <v>533</v>
      </c>
      <c r="J621" t="s">
        <v>26</v>
      </c>
      <c r="K621" t="s">
        <v>27</v>
      </c>
      <c r="L621" t="str">
        <f>+VLOOKUP(G621,Hoja2!$A:$B,2,FALSE)</f>
        <v>ASISTENCIA TECNICA AL DISE?O DE POLITICAS PUBLICAS INTERSECTORIALES Y CON VISION INTEGRAL DE ENFOQUES BASADOS EN DERECHOS HUMANOS EN EL DISTRITO DE CARTAGENA DE INDIAS</v>
      </c>
      <c r="M621" t="str">
        <f t="shared" si="66"/>
        <v>2021130010177 ASISTENCIA TECNICA AL DISE?O DE POLITICAS PUBLICAS INTERSECTORIALES Y CON VISION INTEGRAL DE ENFOQUES BASADOS EN DERECHOS HUMANOS EN EL DISTRITO DE CARTAGENA DE INDIAS</v>
      </c>
      <c r="N621" t="str">
        <f>+VLOOKUP(G621,Hoja1!$D:$G,2,FALSE)</f>
        <v>10. PILAR: CARTAGENA TRANSPARENTE</v>
      </c>
      <c r="O621" t="str">
        <f>+VLOOKUP(G621,Hoja1!$D:$G,3,FALSE)</f>
        <v>10.7 LÍNEA ESTRATÉGICA: PARTICIPACIÓN Y DESCENTRALIZACIÓN</v>
      </c>
      <c r="P621" t="str">
        <f>+VLOOKUP(G621,Hoja1!$D:$G,4,FALSE)</f>
        <v xml:space="preserve">10.7.3 PROGRAMA: POLÍTICAS PÚBLICAS INTERSECTORIALES Y CON VISIÓN INTEGRAL DE ENFOQUES BASADOS EN DERECHOS HUMANOS </v>
      </c>
      <c r="Q621" t="str">
        <f t="shared" si="62"/>
        <v>06</v>
      </c>
      <c r="R621" t="str">
        <f t="shared" si="63"/>
        <v>00</v>
      </c>
      <c r="S621" s="1">
        <v>0</v>
      </c>
      <c r="T621" s="1">
        <v>70000001.620000005</v>
      </c>
      <c r="U621" s="1">
        <v>70000001.620000005</v>
      </c>
      <c r="V621" s="1">
        <v>0</v>
      </c>
      <c r="W621" s="1">
        <v>70000001.620000005</v>
      </c>
      <c r="X621" s="1">
        <v>0</v>
      </c>
      <c r="Y621" s="1">
        <v>0</v>
      </c>
      <c r="Z621" s="1">
        <v>0</v>
      </c>
      <c r="AA621" s="1">
        <v>0</v>
      </c>
      <c r="AB621" s="1">
        <v>70000001.620000005</v>
      </c>
      <c r="AC621" s="1">
        <v>0</v>
      </c>
    </row>
    <row r="622" spans="1:29" hidden="1" x14ac:dyDescent="0.35">
      <c r="A622">
        <v>2023</v>
      </c>
      <c r="B622">
        <v>100</v>
      </c>
      <c r="C622" t="str">
        <f t="shared" si="64"/>
        <v>9 SECRETARIA DE PLANEACION</v>
      </c>
      <c r="D622" t="str">
        <f t="shared" si="69"/>
        <v>09</v>
      </c>
      <c r="E622" t="s">
        <v>498</v>
      </c>
      <c r="F622" t="s">
        <v>503</v>
      </c>
      <c r="G622" s="2">
        <f t="shared" si="65"/>
        <v>2020130010320</v>
      </c>
      <c r="H622" t="str">
        <f>"R138"</f>
        <v>R138</v>
      </c>
      <c r="I622" t="s">
        <v>158</v>
      </c>
      <c r="J622" t="s">
        <v>26</v>
      </c>
      <c r="K622" t="s">
        <v>27</v>
      </c>
      <c r="L622" t="str">
        <f>+VLOOKUP(G622,Hoja2!$A:$B,2,FALSE)</f>
        <v>Implementacion REGLAMENTACION URBANISTICA PARA LA HABILITACION DE SUELO PARA DESARROLLO ECONOMICO Y URBANO EN EL DISTRITO TG+  Cartagena de Indias</v>
      </c>
      <c r="M622" t="str">
        <f t="shared" si="66"/>
        <v>2020130010320 Implementacion REGLAMENTACION URBANISTICA PARA LA HABILITACION DE SUELO PARA DESARROLLO ECONOMICO Y URBANO EN EL DISTRITO TG+  Cartagena de Indias</v>
      </c>
      <c r="N622" t="str">
        <f>+VLOOKUP(G622,Hoja1!$D:$G,2,FALSE)</f>
        <v>09. PILAR CARTAGENA CONTINGENTE</v>
      </c>
      <c r="O622" t="str">
        <f>+VLOOKUP(G622,Hoja1!$D:$G,3,FALSE)</f>
        <v>9.4 LÍNEA ESTRATÉGICA: PLANEACIÓN E INTEGRACIÓN CONTINGENTE DEL TERRITORIO</v>
      </c>
      <c r="P622" t="str">
        <f>+VLOOKUP(G622,Hoja1!$D:$G,4,FALSE)</f>
        <v>9.4.2 PROGRAMA: NORMAS DE PROMOCIÓN DEL DESARROLLO URBANO Y ECONÓMICO</v>
      </c>
      <c r="Q622" t="str">
        <f t="shared" si="62"/>
        <v>06</v>
      </c>
      <c r="R622" t="str">
        <f t="shared" si="63"/>
        <v>00</v>
      </c>
      <c r="S622" s="1">
        <v>0</v>
      </c>
      <c r="T622" s="1">
        <v>56966667.439999998</v>
      </c>
      <c r="U622" s="1">
        <v>56966667.439999998</v>
      </c>
      <c r="V622" s="1">
        <v>0</v>
      </c>
      <c r="W622" s="1">
        <v>56966667.439999998</v>
      </c>
      <c r="X622" s="1">
        <v>0</v>
      </c>
      <c r="Y622" s="1">
        <v>0</v>
      </c>
      <c r="Z622" s="1">
        <v>0</v>
      </c>
      <c r="AA622" s="1">
        <v>0</v>
      </c>
      <c r="AB622" s="1">
        <v>56966667.439999998</v>
      </c>
      <c r="AC622" s="1">
        <v>0</v>
      </c>
    </row>
    <row r="623" spans="1:29" hidden="1" x14ac:dyDescent="0.35">
      <c r="A623">
        <v>2023</v>
      </c>
      <c r="B623">
        <v>100</v>
      </c>
      <c r="C623" t="str">
        <f t="shared" si="64"/>
        <v>9 SECRETARIA DE PLANEACION</v>
      </c>
      <c r="D623" t="str">
        <f t="shared" si="69"/>
        <v>09</v>
      </c>
      <c r="E623" t="s">
        <v>498</v>
      </c>
      <c r="F623" t="s">
        <v>506</v>
      </c>
      <c r="G623" s="2">
        <f t="shared" si="65"/>
        <v>2021130010262</v>
      </c>
      <c r="H623" t="str">
        <f>"R138"</f>
        <v>R138</v>
      </c>
      <c r="I623" t="s">
        <v>158</v>
      </c>
      <c r="J623" t="s">
        <v>26</v>
      </c>
      <c r="K623" t="s">
        <v>27</v>
      </c>
      <c r="L623" t="str">
        <f>+VLOOKUP(G623,Hoja2!$A:$B,2,FALSE)</f>
        <v>Fortalecimiento a la reglamentacion urbanistica del ordenamiento territorial y estrategias de planeacion para planes parciales en el distrito de  Cartagena de Indias</v>
      </c>
      <c r="M623" t="str">
        <f t="shared" si="66"/>
        <v>2021130010262 Fortalecimiento a la reglamentacion urbanistica del ordenamiento territorial y estrategias de planeacion para planes parciales en el distrito de  Cartagena de Indias</v>
      </c>
      <c r="N623" t="str">
        <f>+VLOOKUP(G623,Hoja1!$D:$G,2,FALSE)</f>
        <v>07. PILAR CARTAGENA RESILIENTE</v>
      </c>
      <c r="O623" t="str">
        <f>+VLOOKUP(G623,Hoja1!$D:$G,3,FALSE)</f>
        <v>7.7 LÍNEA ESTRATÉGICA INSTRUMENTOS DE ORDENAMIENTO TERRITORIAL.</v>
      </c>
      <c r="P623" t="str">
        <f>+VLOOKUP(G623,Hoja1!$D:$G,4,FALSE)</f>
        <v>7.7.1 PLAN DE ORDENAMIENTO TERRITORIAL Y ESPECIAL DE MANEJO DE PATRIMONIO.</v>
      </c>
      <c r="Q623" t="str">
        <f t="shared" si="62"/>
        <v>06</v>
      </c>
      <c r="R623" t="str">
        <f t="shared" si="63"/>
        <v>00</v>
      </c>
      <c r="S623" s="1">
        <v>0</v>
      </c>
      <c r="T623" s="1">
        <v>1738100000</v>
      </c>
      <c r="U623" s="1">
        <v>1738100000</v>
      </c>
      <c r="V623" s="1">
        <v>755129899</v>
      </c>
      <c r="W623" s="1">
        <v>982970101</v>
      </c>
      <c r="X623" s="1">
        <v>0</v>
      </c>
      <c r="Y623" s="1">
        <v>0</v>
      </c>
      <c r="Z623" s="1">
        <v>0</v>
      </c>
      <c r="AA623" s="1">
        <v>0</v>
      </c>
      <c r="AB623" s="1">
        <v>1738100000</v>
      </c>
      <c r="AC623" s="1">
        <v>0</v>
      </c>
    </row>
    <row r="624" spans="1:29" hidden="1" x14ac:dyDescent="0.35">
      <c r="A624">
        <v>2023</v>
      </c>
      <c r="B624">
        <v>100</v>
      </c>
      <c r="C624" t="str">
        <f t="shared" si="64"/>
        <v>9 SECRETARIA DE PLANEACION</v>
      </c>
      <c r="D624" t="str">
        <f t="shared" si="69"/>
        <v>09</v>
      </c>
      <c r="E624" t="s">
        <v>498</v>
      </c>
      <c r="F624" t="s">
        <v>508</v>
      </c>
      <c r="G624" s="2">
        <f t="shared" si="65"/>
        <v>2021130010271</v>
      </c>
      <c r="H624" t="str">
        <f>"R138"</f>
        <v>R138</v>
      </c>
      <c r="I624" t="s">
        <v>158</v>
      </c>
      <c r="J624" t="s">
        <v>26</v>
      </c>
      <c r="K624" t="s">
        <v>27</v>
      </c>
      <c r="L624" t="str">
        <f>+VLOOKUP(G624,Hoja2!$A:$B,2,FALSE)</f>
        <v>Normalizacion urbanistica de Cartagena de Indias</v>
      </c>
      <c r="M624" t="str">
        <f t="shared" si="66"/>
        <v>2021130010271 Normalizacion urbanistica de Cartagena de Indias</v>
      </c>
      <c r="N624" t="str">
        <f>+VLOOKUP(G624,Hoja1!$D:$G,2,FALSE)</f>
        <v>07. PILAR CARTAGENA RESILIENTE</v>
      </c>
      <c r="O624" t="str">
        <f>+VLOOKUP(G624,Hoja1!$D:$G,3,FALSE)</f>
        <v>7.7 LÍNEA ESTRATÉGICA INSTRUMENTOS DE ORDENAMIENTO TERRITORIAL.</v>
      </c>
      <c r="P624" t="str">
        <f>+VLOOKUP(G624,Hoja1!$D:$G,4,FALSE)</f>
        <v>7.7.2 ADMINISTRANDO JUNTOS EL CONTROL URBANO</v>
      </c>
      <c r="Q624" t="str">
        <f t="shared" si="62"/>
        <v>06</v>
      </c>
      <c r="R624" t="str">
        <f t="shared" si="63"/>
        <v>00</v>
      </c>
      <c r="S624" s="1">
        <v>0</v>
      </c>
      <c r="T624" s="1">
        <v>10389633</v>
      </c>
      <c r="U624" s="1">
        <v>10389633</v>
      </c>
      <c r="V624" s="1">
        <v>0</v>
      </c>
      <c r="W624" s="1">
        <v>10389633</v>
      </c>
      <c r="X624" s="1">
        <v>0</v>
      </c>
      <c r="Y624" s="1">
        <v>0</v>
      </c>
      <c r="Z624" s="1">
        <v>0</v>
      </c>
      <c r="AA624" s="1">
        <v>0</v>
      </c>
      <c r="AB624" s="1">
        <v>10389633</v>
      </c>
      <c r="AC624" s="1">
        <v>0</v>
      </c>
    </row>
    <row r="625" spans="1:29" hidden="1" x14ac:dyDescent="0.35">
      <c r="A625">
        <v>2023</v>
      </c>
      <c r="B625">
        <v>100</v>
      </c>
      <c r="C625" t="str">
        <f t="shared" si="64"/>
        <v>10 DEPARTAMENTO ADMINISTRATIVO DE SALUD</v>
      </c>
      <c r="D625" t="str">
        <f t="shared" ref="D625:D656" si="71">"10"</f>
        <v>10</v>
      </c>
      <c r="E625" t="s">
        <v>535</v>
      </c>
      <c r="F625" t="s">
        <v>536</v>
      </c>
      <c r="G625" s="2">
        <f t="shared" si="65"/>
        <v>2020130010164</v>
      </c>
      <c r="H625" t="str">
        <f>"R016"</f>
        <v>R016</v>
      </c>
      <c r="I625" t="s">
        <v>537</v>
      </c>
      <c r="J625" t="s">
        <v>26</v>
      </c>
      <c r="K625" t="s">
        <v>27</v>
      </c>
      <c r="L625" t="str">
        <f>+VLOOKUP(G625,Hoja2!$A:$B,2,FALSE)</f>
        <v>PREVENCION, PROMOCION , VIGILANCIA Y CONTROL DE ENFERMEDADES DE TRANSMISION VECTORIAL EN EL DISTRITO DE CARTAGENA DE INDIAS</v>
      </c>
      <c r="M625" t="str">
        <f t="shared" si="66"/>
        <v>2020130010164 PREVENCION, PROMOCION , VIGILANCIA Y CONTROL DE ENFERMEDADES DE TRANSMISION VECTORIAL EN EL DISTRITO DE CARTAGENA DE INDIAS</v>
      </c>
      <c r="N625" t="str">
        <f>+VLOOKUP(G625,Hoja1!$D:$G,2,FALSE)</f>
        <v>08. PILAR CARTAGENA INCLUYENTE</v>
      </c>
      <c r="O625" t="str">
        <f>+VLOOKUP(G625,Hoja1!$D:$G,3,FALSE)</f>
        <v>8.3 LÍNEA ESTRATÉGICA SALUD PARA TODOS</v>
      </c>
      <c r="P625" t="str">
        <f>+VLOOKUP(G625,Hoja1!$D:$G,4,FALSE)</f>
        <v>8.3.8 VIDA SALUDABLE Y ENFERMEDADES TRANSMISIBLES</v>
      </c>
      <c r="Q625" t="str">
        <f t="shared" si="62"/>
        <v>06</v>
      </c>
      <c r="R625" t="str">
        <f t="shared" si="63"/>
        <v>00</v>
      </c>
      <c r="S625" s="1">
        <v>0</v>
      </c>
      <c r="T625" s="1">
        <v>137988988</v>
      </c>
      <c r="U625" s="1">
        <v>137988988</v>
      </c>
      <c r="V625" s="1">
        <v>0</v>
      </c>
      <c r="W625" s="1">
        <v>137988988</v>
      </c>
      <c r="X625" s="1">
        <v>0</v>
      </c>
      <c r="Y625" s="1">
        <v>0</v>
      </c>
      <c r="Z625" s="1">
        <v>0</v>
      </c>
      <c r="AA625" s="1">
        <v>0</v>
      </c>
      <c r="AB625" s="1">
        <v>137988988</v>
      </c>
      <c r="AC625" s="1">
        <v>0</v>
      </c>
    </row>
    <row r="626" spans="1:29" hidden="1" x14ac:dyDescent="0.35">
      <c r="A626">
        <v>2023</v>
      </c>
      <c r="B626">
        <v>100</v>
      </c>
      <c r="C626" t="str">
        <f t="shared" si="64"/>
        <v>10 DEPARTAMENTO ADMINISTRATIVO DE SALUD</v>
      </c>
      <c r="D626" t="str">
        <f t="shared" si="71"/>
        <v>10</v>
      </c>
      <c r="E626" t="s">
        <v>535</v>
      </c>
      <c r="F626" t="s">
        <v>538</v>
      </c>
      <c r="G626" s="2">
        <f t="shared" si="65"/>
        <v>2020130010166</v>
      </c>
      <c r="H626" t="str">
        <f>"R016"</f>
        <v>R016</v>
      </c>
      <c r="I626" t="s">
        <v>537</v>
      </c>
      <c r="J626" t="s">
        <v>26</v>
      </c>
      <c r="K626" t="s">
        <v>27</v>
      </c>
      <c r="L626" t="str">
        <f>+VLOOKUP(G626,Hoja2!$A:$B,2,FALSE)</f>
        <v>PREVENCION EN SALUD MENTAL EN EL DISTRITO DE  CARTAGENA DE INDIAS</v>
      </c>
      <c r="M626" t="str">
        <f t="shared" si="66"/>
        <v>2020130010166 PREVENCION EN SALUD MENTAL EN EL DISTRITO DE  CARTAGENA DE INDIAS</v>
      </c>
      <c r="N626" t="str">
        <f>+VLOOKUP(G626,Hoja1!$D:$G,2,FALSE)</f>
        <v>08. PILAR CARTAGENA INCLUYENTE</v>
      </c>
      <c r="O626" t="str">
        <f>+VLOOKUP(G626,Hoja1!$D:$G,3,FALSE)</f>
        <v>8.3 LÍNEA ESTRATÉGICA SALUD PARA TODOS</v>
      </c>
      <c r="P626" t="str">
        <f>+VLOOKUP(G626,Hoja1!$D:$G,4,FALSE)</f>
        <v>8.3.5 CONVIVENCIA SOCIAL Y SALUD MENTAL</v>
      </c>
      <c r="Q626" t="str">
        <f t="shared" si="62"/>
        <v>06</v>
      </c>
      <c r="R626" t="str">
        <f t="shared" si="63"/>
        <v>00</v>
      </c>
      <c r="S626" s="1">
        <v>0</v>
      </c>
      <c r="T626" s="1">
        <v>15020000</v>
      </c>
      <c r="U626" s="1">
        <v>15020000</v>
      </c>
      <c r="V626" s="1">
        <v>0</v>
      </c>
      <c r="W626" s="1">
        <v>15020000</v>
      </c>
      <c r="X626" s="1">
        <v>0</v>
      </c>
      <c r="Y626" s="1">
        <v>0</v>
      </c>
      <c r="Z626" s="1">
        <v>0</v>
      </c>
      <c r="AA626" s="1">
        <v>0</v>
      </c>
      <c r="AB626" s="1">
        <v>15020000</v>
      </c>
      <c r="AC626" s="1">
        <v>0</v>
      </c>
    </row>
    <row r="627" spans="1:29" hidden="1" x14ac:dyDescent="0.35">
      <c r="A627">
        <v>2023</v>
      </c>
      <c r="B627">
        <v>100</v>
      </c>
      <c r="C627" t="str">
        <f t="shared" si="64"/>
        <v>10 DEPARTAMENTO ADMINISTRATIVO DE SALUD</v>
      </c>
      <c r="D627" t="str">
        <f t="shared" si="71"/>
        <v>10</v>
      </c>
      <c r="E627" t="s">
        <v>535</v>
      </c>
      <c r="F627" t="s">
        <v>540</v>
      </c>
      <c r="G627" s="2">
        <f t="shared" si="65"/>
        <v>2020130010132</v>
      </c>
      <c r="H627" t="str">
        <f t="shared" ref="H627:H633" si="72">"R017"</f>
        <v>R017</v>
      </c>
      <c r="I627" t="s">
        <v>541</v>
      </c>
      <c r="J627" t="s">
        <v>26</v>
      </c>
      <c r="K627" t="s">
        <v>27</v>
      </c>
      <c r="L627" t="str">
        <f>+VLOOKUP(G627,Hoja2!$A:$B,2,FALSE)</f>
        <v>DESARROLLO INSTITUCIONAL DEL DEPARTAMENTO ADMINISTRATIVO DISTRITAL DE SALUD DE  CARTAGENA DE INDIAS</v>
      </c>
      <c r="M627" t="str">
        <f t="shared" si="66"/>
        <v>2020130010132 DESARROLLO INSTITUCIONAL DEL DEPARTAMENTO ADMINISTRATIVO DISTRITAL DE SALUD DE  CARTAGENA DE INDIAS</v>
      </c>
      <c r="N627" t="str">
        <f>+VLOOKUP(G627,Hoja1!$D:$G,2,FALSE)</f>
        <v>08. PILAR CARTAGENA INCLUYENTE</v>
      </c>
      <c r="O627" t="str">
        <f>+VLOOKUP(G627,Hoja1!$D:$G,3,FALSE)</f>
        <v>8.3 LÍNEA ESTRATÉGICA SALUD PARA TODOS</v>
      </c>
      <c r="P627" t="str">
        <f>+VLOOKUP(G627,Hoja1!$D:$G,4,FALSE)</f>
        <v>8.3.1 PROGRAMA: FORTALECIMIENTO DE LA AUTORIDAD SANITARIA</v>
      </c>
      <c r="Q627" t="str">
        <f t="shared" si="62"/>
        <v>06</v>
      </c>
      <c r="R627" t="str">
        <f t="shared" si="63"/>
        <v>00</v>
      </c>
      <c r="S627" s="1">
        <v>0</v>
      </c>
      <c r="T627" s="1">
        <v>274057130</v>
      </c>
      <c r="U627" s="1">
        <v>274057130</v>
      </c>
      <c r="V627" s="1">
        <v>78831254</v>
      </c>
      <c r="W627" s="1">
        <v>195225876</v>
      </c>
      <c r="X627" s="1">
        <v>78831254</v>
      </c>
      <c r="Y627" s="1">
        <v>28.76</v>
      </c>
      <c r="Z627" s="1">
        <v>78831254</v>
      </c>
      <c r="AA627" s="1">
        <v>28.76</v>
      </c>
      <c r="AB627" s="1">
        <v>195225876</v>
      </c>
      <c r="AC627" s="1">
        <v>78831254</v>
      </c>
    </row>
    <row r="628" spans="1:29" hidden="1" x14ac:dyDescent="0.35">
      <c r="A628">
        <v>2023</v>
      </c>
      <c r="B628">
        <v>100</v>
      </c>
      <c r="C628" t="str">
        <f t="shared" si="64"/>
        <v>10 DEPARTAMENTO ADMINISTRATIVO DE SALUD</v>
      </c>
      <c r="D628" t="str">
        <f t="shared" si="71"/>
        <v>10</v>
      </c>
      <c r="E628" t="s">
        <v>535</v>
      </c>
      <c r="F628" t="s">
        <v>543</v>
      </c>
      <c r="G628" s="2">
        <f t="shared" si="65"/>
        <v>2020130010058</v>
      </c>
      <c r="H628" t="str">
        <f t="shared" si="72"/>
        <v>R017</v>
      </c>
      <c r="I628" t="s">
        <v>541</v>
      </c>
      <c r="J628" t="s">
        <v>26</v>
      </c>
      <c r="K628" t="s">
        <v>27</v>
      </c>
      <c r="L628" t="str">
        <f>+VLOOKUP(G628,Hoja2!$A:$B,2,FALSE)</f>
        <v>PREVENCION Y CONTROL DE LA LEPRA EN EL DISTRITO DE  CARTAGENA DE INDIAS</v>
      </c>
      <c r="M628" t="str">
        <f t="shared" si="66"/>
        <v>2020130010058 PREVENCION Y CONTROL DE LA LEPRA EN EL DISTRITO DE  CARTAGENA DE INDIAS</v>
      </c>
      <c r="N628" t="str">
        <f>+VLOOKUP(G628,Hoja1!$D:$G,2,FALSE)</f>
        <v>08. PILAR CARTAGENA INCLUYENTE</v>
      </c>
      <c r="O628" t="str">
        <f>+VLOOKUP(G628,Hoja1!$D:$G,3,FALSE)</f>
        <v>8.3 LÍNEA ESTRATÉGICA SALUD PARA TODOS</v>
      </c>
      <c r="P628" t="str">
        <f>+VLOOKUP(G628,Hoja1!$D:$G,4,FALSE)</f>
        <v>8.3.8 VIDA SALUDABLE Y ENFERMEDADES TRANSMISIBLES</v>
      </c>
      <c r="Q628" t="str">
        <f t="shared" si="62"/>
        <v>06</v>
      </c>
      <c r="R628" t="str">
        <f t="shared" si="63"/>
        <v>00</v>
      </c>
      <c r="S628" s="1">
        <v>0</v>
      </c>
      <c r="T628" s="1">
        <v>50000000</v>
      </c>
      <c r="U628" s="1">
        <v>50000000</v>
      </c>
      <c r="V628" s="1">
        <v>3358767</v>
      </c>
      <c r="W628" s="1">
        <v>46641233</v>
      </c>
      <c r="X628" s="1">
        <v>3358767</v>
      </c>
      <c r="Y628" s="1">
        <v>6.72</v>
      </c>
      <c r="Z628" s="1">
        <v>3358767</v>
      </c>
      <c r="AA628" s="1">
        <v>6.72</v>
      </c>
      <c r="AB628" s="1">
        <v>46641233</v>
      </c>
      <c r="AC628" s="1">
        <v>0</v>
      </c>
    </row>
    <row r="629" spans="1:29" hidden="1" x14ac:dyDescent="0.35">
      <c r="A629">
        <v>2023</v>
      </c>
      <c r="B629">
        <v>100</v>
      </c>
      <c r="C629" t="str">
        <f t="shared" si="64"/>
        <v>10 DEPARTAMENTO ADMINISTRATIVO DE SALUD</v>
      </c>
      <c r="D629" t="str">
        <f t="shared" si="71"/>
        <v>10</v>
      </c>
      <c r="E629" t="s">
        <v>535</v>
      </c>
      <c r="F629" t="s">
        <v>545</v>
      </c>
      <c r="G629" s="2">
        <f t="shared" si="65"/>
        <v>2020130010060</v>
      </c>
      <c r="H629" t="str">
        <f t="shared" si="72"/>
        <v>R017</v>
      </c>
      <c r="I629" t="s">
        <v>541</v>
      </c>
      <c r="J629" t="s">
        <v>26</v>
      </c>
      <c r="K629" t="s">
        <v>27</v>
      </c>
      <c r="L629" t="str">
        <f>+VLOOKUP(G629,Hoja2!$A:$B,2,FALSE)</f>
        <v>PREVENCION Y CONTROL DE LA TUBERCULOSIS EN EL DISTRITO DE  CARTAGENA DE INDIAS</v>
      </c>
      <c r="M629" t="str">
        <f t="shared" si="66"/>
        <v>2020130010060 PREVENCION Y CONTROL DE LA TUBERCULOSIS EN EL DISTRITO DE  CARTAGENA DE INDIAS</v>
      </c>
      <c r="N629" t="str">
        <f>+VLOOKUP(G629,Hoja1!$D:$G,2,FALSE)</f>
        <v>08. PILAR CARTAGENA INCLUYENTE</v>
      </c>
      <c r="O629" t="str">
        <f>+VLOOKUP(G629,Hoja1!$D:$G,3,FALSE)</f>
        <v>8.3 LÍNEA ESTRATÉGICA SALUD PARA TODOS</v>
      </c>
      <c r="P629" t="str">
        <f>+VLOOKUP(G629,Hoja1!$D:$G,4,FALSE)</f>
        <v>8.3.8 VIDA SALUDABLE Y ENFERMEDADES TRANSMISIBLES</v>
      </c>
      <c r="Q629" t="str">
        <f t="shared" si="62"/>
        <v>06</v>
      </c>
      <c r="R629" t="str">
        <f t="shared" si="63"/>
        <v>00</v>
      </c>
      <c r="S629" s="1">
        <v>0</v>
      </c>
      <c r="T629" s="1">
        <v>40498368</v>
      </c>
      <c r="U629" s="1">
        <v>40498368</v>
      </c>
      <c r="V629" s="1">
        <v>0</v>
      </c>
      <c r="W629" s="1">
        <v>40498368</v>
      </c>
      <c r="X629" s="1">
        <v>0</v>
      </c>
      <c r="Y629" s="1">
        <v>0</v>
      </c>
      <c r="Z629" s="1">
        <v>0</v>
      </c>
      <c r="AA629" s="1">
        <v>0</v>
      </c>
      <c r="AB629" s="1">
        <v>40498368</v>
      </c>
      <c r="AC629" s="1">
        <v>0</v>
      </c>
    </row>
    <row r="630" spans="1:29" hidden="1" x14ac:dyDescent="0.35">
      <c r="A630">
        <v>2023</v>
      </c>
      <c r="B630">
        <v>100</v>
      </c>
      <c r="C630" t="str">
        <f t="shared" si="64"/>
        <v>10 DEPARTAMENTO ADMINISTRATIVO DE SALUD</v>
      </c>
      <c r="D630" t="str">
        <f t="shared" si="71"/>
        <v>10</v>
      </c>
      <c r="E630" t="s">
        <v>535</v>
      </c>
      <c r="F630" t="s">
        <v>536</v>
      </c>
      <c r="G630" s="2">
        <f t="shared" si="65"/>
        <v>2020130010164</v>
      </c>
      <c r="H630" t="str">
        <f t="shared" si="72"/>
        <v>R017</v>
      </c>
      <c r="I630" t="s">
        <v>541</v>
      </c>
      <c r="J630" t="s">
        <v>26</v>
      </c>
      <c r="K630" t="s">
        <v>27</v>
      </c>
      <c r="L630" t="str">
        <f>+VLOOKUP(G630,Hoja2!$A:$B,2,FALSE)</f>
        <v>PREVENCION, PROMOCION , VIGILANCIA Y CONTROL DE ENFERMEDADES DE TRANSMISION VECTORIAL EN EL DISTRITO DE CARTAGENA DE INDIAS</v>
      </c>
      <c r="M630" t="str">
        <f t="shared" si="66"/>
        <v>2020130010164 PREVENCION, PROMOCION , VIGILANCIA Y CONTROL DE ENFERMEDADES DE TRANSMISION VECTORIAL EN EL DISTRITO DE CARTAGENA DE INDIAS</v>
      </c>
      <c r="N630" t="str">
        <f>+VLOOKUP(G630,Hoja1!$D:$G,2,FALSE)</f>
        <v>08. PILAR CARTAGENA INCLUYENTE</v>
      </c>
      <c r="O630" t="str">
        <f>+VLOOKUP(G630,Hoja1!$D:$G,3,FALSE)</f>
        <v>8.3 LÍNEA ESTRATÉGICA SALUD PARA TODOS</v>
      </c>
      <c r="P630" t="str">
        <f>+VLOOKUP(G630,Hoja1!$D:$G,4,FALSE)</f>
        <v>8.3.8 VIDA SALUDABLE Y ENFERMEDADES TRANSMISIBLES</v>
      </c>
      <c r="Q630" t="str">
        <f t="shared" si="62"/>
        <v>06</v>
      </c>
      <c r="R630" t="str">
        <f t="shared" si="63"/>
        <v>00</v>
      </c>
      <c r="S630" s="1">
        <v>0</v>
      </c>
      <c r="T630" s="1">
        <v>52992643</v>
      </c>
      <c r="U630" s="1">
        <v>52992643</v>
      </c>
      <c r="V630" s="1">
        <v>0</v>
      </c>
      <c r="W630" s="1">
        <v>52992643</v>
      </c>
      <c r="X630" s="1">
        <v>0</v>
      </c>
      <c r="Y630" s="1">
        <v>0</v>
      </c>
      <c r="Z630" s="1">
        <v>0</v>
      </c>
      <c r="AA630" s="1">
        <v>0</v>
      </c>
      <c r="AB630" s="1">
        <v>52992643</v>
      </c>
      <c r="AC630" s="1">
        <v>0</v>
      </c>
    </row>
    <row r="631" spans="1:29" hidden="1" x14ac:dyDescent="0.35">
      <c r="A631">
        <v>2023</v>
      </c>
      <c r="B631">
        <v>100</v>
      </c>
      <c r="C631" t="str">
        <f t="shared" si="64"/>
        <v>10 DEPARTAMENTO ADMINISTRATIVO DE SALUD</v>
      </c>
      <c r="D631" t="str">
        <f t="shared" si="71"/>
        <v>10</v>
      </c>
      <c r="E631" t="s">
        <v>535</v>
      </c>
      <c r="F631" t="s">
        <v>547</v>
      </c>
      <c r="G631" s="2">
        <f t="shared" si="65"/>
        <v>2021130010169</v>
      </c>
      <c r="H631" t="str">
        <f t="shared" si="72"/>
        <v>R017</v>
      </c>
      <c r="I631" t="s">
        <v>541</v>
      </c>
      <c r="J631" t="s">
        <v>26</v>
      </c>
      <c r="K631" t="s">
        <v>27</v>
      </c>
      <c r="L631" t="str">
        <f>+VLOOKUP(G631,Hoja2!$A:$B,2,FALSE)</f>
        <v>SERVICIO  DE GESTION INTEGRAL Y RESPUESTA EN SALUD ANTE EMERGENCIAS Y DESASTRES EN EL DISTRITO DE   CARTAGENA DE INDIAS</v>
      </c>
      <c r="M631" t="str">
        <f t="shared" si="66"/>
        <v>2021130010169 SERVICIO  DE GESTION INTEGRAL Y RESPUESTA EN SALUD ANTE EMERGENCIAS Y DESASTRES EN EL DISTRITO DE   CARTAGENA DE INDIAS</v>
      </c>
      <c r="N631" t="str">
        <f>+VLOOKUP(G631,Hoja1!$D:$G,2,FALSE)</f>
        <v>08. PILAR CARTAGENA INCLUYENTE</v>
      </c>
      <c r="O631" t="str">
        <f>+VLOOKUP(G631,Hoja1!$D:$G,3,FALSE)</f>
        <v>8.3 LÍNEA ESTRATÉGICA SALUD PARA TODOS</v>
      </c>
      <c r="P631" t="str">
        <f>+VLOOKUP(G631,Hoja1!$D:$G,4,FALSE)</f>
        <v>8.3.9 SALUD PÚBLICA EN EMERGENCIAS Y DESASTRES</v>
      </c>
      <c r="Q631" t="str">
        <f t="shared" si="62"/>
        <v>06</v>
      </c>
      <c r="R631" t="str">
        <f t="shared" si="63"/>
        <v>00</v>
      </c>
      <c r="S631" s="1">
        <v>0</v>
      </c>
      <c r="T631" s="1">
        <v>14286438</v>
      </c>
      <c r="U631" s="1">
        <v>14286438</v>
      </c>
      <c r="V631" s="1">
        <v>0</v>
      </c>
      <c r="W631" s="1">
        <v>14286438</v>
      </c>
      <c r="X631" s="1">
        <v>0</v>
      </c>
      <c r="Y631" s="1">
        <v>0</v>
      </c>
      <c r="Z631" s="1">
        <v>0</v>
      </c>
      <c r="AA631" s="1">
        <v>0</v>
      </c>
      <c r="AB631" s="1">
        <v>14286438</v>
      </c>
      <c r="AC631" s="1">
        <v>0</v>
      </c>
    </row>
    <row r="632" spans="1:29" hidden="1" x14ac:dyDescent="0.35">
      <c r="A632">
        <v>2023</v>
      </c>
      <c r="B632">
        <v>100</v>
      </c>
      <c r="C632" t="str">
        <f t="shared" si="64"/>
        <v>10 DEPARTAMENTO ADMINISTRATIVO DE SALUD</v>
      </c>
      <c r="D632" t="str">
        <f t="shared" si="71"/>
        <v>10</v>
      </c>
      <c r="E632" t="s">
        <v>535</v>
      </c>
      <c r="F632" t="s">
        <v>549</v>
      </c>
      <c r="G632" s="2">
        <f t="shared" si="65"/>
        <v>2021130010153</v>
      </c>
      <c r="H632" t="str">
        <f t="shared" si="72"/>
        <v>R017</v>
      </c>
      <c r="I632" t="s">
        <v>541</v>
      </c>
      <c r="J632" t="s">
        <v>26</v>
      </c>
      <c r="K632" t="s">
        <v>27</v>
      </c>
      <c r="L632" t="str">
        <f>+VLOOKUP(G632,Hoja2!$A:$B,2,FALSE)</f>
        <v>FORTALECIMIENTO DE LA CALIDAD DE LA ATENCION EN SALUD  PARA LA POBLACION POBRE NO ASEGURADA RESIDENTE  EN EL DISTRITO DE CARTAGENA DE INDIAS</v>
      </c>
      <c r="M632" t="str">
        <f t="shared" si="66"/>
        <v>2021130010153 FORTALECIMIENTO DE LA CALIDAD DE LA ATENCION EN SALUD  PARA LA POBLACION POBRE NO ASEGURADA RESIDENTE  EN EL DISTRITO DE CARTAGENA DE INDIAS</v>
      </c>
      <c r="N632" t="str">
        <f>+VLOOKUP(G632,Hoja1!$D:$G,2,FALSE)</f>
        <v>08. PILAR CARTAGENA INCLUYENTE</v>
      </c>
      <c r="O632" t="str">
        <f>+VLOOKUP(G632,Hoja1!$D:$G,3,FALSE)</f>
        <v>8.3 LÍNEA ESTRATÉGICA SALUD PARA TODOS</v>
      </c>
      <c r="P632" t="str">
        <f>+VLOOKUP(G632,Hoja1!$D:$G,4,FALSE)</f>
        <v>8.3.1 PROGRAMA: FORTALECIMIENTO DE LA AUTORIDAD SANITARIA</v>
      </c>
      <c r="Q632" t="str">
        <f t="shared" si="62"/>
        <v>06</v>
      </c>
      <c r="R632" t="str">
        <f t="shared" si="63"/>
        <v>00</v>
      </c>
      <c r="S632" s="1">
        <v>0</v>
      </c>
      <c r="T632" s="1">
        <v>73231586</v>
      </c>
      <c r="U632" s="1">
        <v>73231586</v>
      </c>
      <c r="V632" s="1">
        <v>0</v>
      </c>
      <c r="W632" s="1">
        <v>73231586</v>
      </c>
      <c r="X632" s="1">
        <v>0</v>
      </c>
      <c r="Y632" s="1">
        <v>0</v>
      </c>
      <c r="Z632" s="1">
        <v>0</v>
      </c>
      <c r="AA632" s="1">
        <v>0</v>
      </c>
      <c r="AB632" s="1">
        <v>73231586</v>
      </c>
      <c r="AC632" s="1">
        <v>0</v>
      </c>
    </row>
    <row r="633" spans="1:29" hidden="1" x14ac:dyDescent="0.35">
      <c r="A633">
        <v>2023</v>
      </c>
      <c r="B633">
        <v>100</v>
      </c>
      <c r="C633" t="str">
        <f t="shared" si="64"/>
        <v>10 DEPARTAMENTO ADMINISTRATIVO DE SALUD</v>
      </c>
      <c r="D633" t="str">
        <f t="shared" si="71"/>
        <v>10</v>
      </c>
      <c r="E633" t="s">
        <v>535</v>
      </c>
      <c r="F633" t="s">
        <v>550</v>
      </c>
      <c r="G633" s="2">
        <f t="shared" si="65"/>
        <v>2021130010156</v>
      </c>
      <c r="H633" t="str">
        <f t="shared" si="72"/>
        <v>R017</v>
      </c>
      <c r="I633" t="s">
        <v>541</v>
      </c>
      <c r="J633" t="s">
        <v>26</v>
      </c>
      <c r="K633" t="s">
        <v>27</v>
      </c>
      <c r="L633" t="str">
        <f>+VLOOKUP(G633,Hoja2!$A:$B,2,FALSE)</f>
        <v>AMPLIACION Y CONTINUIDAD DE LA AFILIACION AL REGIMEN SUBSIDIADO EN SALUD EN EL DISTRITO DE  CARTAGENA DE INDIAS</v>
      </c>
      <c r="M633" t="str">
        <f t="shared" si="66"/>
        <v>2021130010156 AMPLIACION Y CONTINUIDAD DE LA AFILIACION AL REGIMEN SUBSIDIADO EN SALUD EN EL DISTRITO DE  CARTAGENA DE INDIAS</v>
      </c>
      <c r="N633" t="str">
        <f>+VLOOKUP(G633,Hoja1!$D:$G,2,FALSE)</f>
        <v>08. PILAR CARTAGENA INCLUYENTE</v>
      </c>
      <c r="O633" t="str">
        <f>+VLOOKUP(G633,Hoja1!$D:$G,3,FALSE)</f>
        <v>8.3 LÍNEA ESTRATÉGICA SALUD PARA TODOS</v>
      </c>
      <c r="P633" t="str">
        <f>+VLOOKUP(G633,Hoja1!$D:$G,4,FALSE)</f>
        <v>8.3.1 PROGRAMA: FORTALECIMIENTO DE LA AUTORIDAD SANITARIA</v>
      </c>
      <c r="Q633" t="str">
        <f t="shared" si="62"/>
        <v>06</v>
      </c>
      <c r="R633" t="str">
        <f t="shared" si="63"/>
        <v>00</v>
      </c>
      <c r="S633" s="1">
        <v>0</v>
      </c>
      <c r="T633" s="1">
        <v>30432562</v>
      </c>
      <c r="U633" s="1">
        <v>30432562</v>
      </c>
      <c r="V633" s="1">
        <v>0</v>
      </c>
      <c r="W633" s="1">
        <v>30432562</v>
      </c>
      <c r="X633" s="1">
        <v>0</v>
      </c>
      <c r="Y633" s="1">
        <v>0</v>
      </c>
      <c r="Z633" s="1">
        <v>0</v>
      </c>
      <c r="AA633" s="1">
        <v>0</v>
      </c>
      <c r="AB633" s="1">
        <v>30432562</v>
      </c>
      <c r="AC633" s="1">
        <v>0</v>
      </c>
    </row>
    <row r="634" spans="1:29" hidden="1" x14ac:dyDescent="0.35">
      <c r="A634">
        <v>2023</v>
      </c>
      <c r="B634">
        <v>100</v>
      </c>
      <c r="C634" t="str">
        <f t="shared" si="64"/>
        <v>10 DEPARTAMENTO ADMINISTRATIVO DE SALUD</v>
      </c>
      <c r="D634" t="str">
        <f t="shared" si="71"/>
        <v>10</v>
      </c>
      <c r="E634" t="s">
        <v>535</v>
      </c>
      <c r="F634" t="s">
        <v>540</v>
      </c>
      <c r="G634" s="2">
        <f t="shared" si="65"/>
        <v>2020130010132</v>
      </c>
      <c r="H634" t="str">
        <f>"R049"</f>
        <v>R049</v>
      </c>
      <c r="I634" t="s">
        <v>552</v>
      </c>
      <c r="J634" t="s">
        <v>26</v>
      </c>
      <c r="K634" t="s">
        <v>27</v>
      </c>
      <c r="L634" t="str">
        <f>+VLOOKUP(G634,Hoja2!$A:$B,2,FALSE)</f>
        <v>DESARROLLO INSTITUCIONAL DEL DEPARTAMENTO ADMINISTRATIVO DISTRITAL DE SALUD DE  CARTAGENA DE INDIAS</v>
      </c>
      <c r="M634" t="str">
        <f t="shared" si="66"/>
        <v>2020130010132 DESARROLLO INSTITUCIONAL DEL DEPARTAMENTO ADMINISTRATIVO DISTRITAL DE SALUD DE  CARTAGENA DE INDIAS</v>
      </c>
      <c r="N634" t="str">
        <f>+VLOOKUP(G634,Hoja1!$D:$G,2,FALSE)</f>
        <v>08. PILAR CARTAGENA INCLUYENTE</v>
      </c>
      <c r="O634" t="str">
        <f>+VLOOKUP(G634,Hoja1!$D:$G,3,FALSE)</f>
        <v>8.3 LÍNEA ESTRATÉGICA SALUD PARA TODOS</v>
      </c>
      <c r="P634" t="str">
        <f>+VLOOKUP(G634,Hoja1!$D:$G,4,FALSE)</f>
        <v>8.3.1 PROGRAMA: FORTALECIMIENTO DE LA AUTORIDAD SANITARIA</v>
      </c>
      <c r="Q634" t="str">
        <f t="shared" si="62"/>
        <v>06</v>
      </c>
      <c r="R634" t="str">
        <f t="shared" si="63"/>
        <v>00</v>
      </c>
      <c r="S634" s="1">
        <v>0</v>
      </c>
      <c r="T634" s="1">
        <v>134400</v>
      </c>
      <c r="U634" s="1">
        <v>134400</v>
      </c>
      <c r="V634" s="1">
        <v>0</v>
      </c>
      <c r="W634" s="1">
        <v>134400</v>
      </c>
      <c r="X634" s="1">
        <v>0</v>
      </c>
      <c r="Y634" s="1">
        <v>0</v>
      </c>
      <c r="Z634" s="1">
        <v>0</v>
      </c>
      <c r="AA634" s="1">
        <v>0</v>
      </c>
      <c r="AB634" s="1">
        <v>134400</v>
      </c>
      <c r="AC634" s="1">
        <v>0</v>
      </c>
    </row>
    <row r="635" spans="1:29" hidden="1" x14ac:dyDescent="0.35">
      <c r="A635">
        <v>2023</v>
      </c>
      <c r="B635">
        <v>100</v>
      </c>
      <c r="C635" t="str">
        <f t="shared" si="64"/>
        <v>10 DEPARTAMENTO ADMINISTRATIVO DE SALUD</v>
      </c>
      <c r="D635" t="str">
        <f t="shared" si="71"/>
        <v>10</v>
      </c>
      <c r="E635" t="s">
        <v>535</v>
      </c>
      <c r="F635" t="s">
        <v>536</v>
      </c>
      <c r="G635" s="2">
        <f t="shared" si="65"/>
        <v>2020130010164</v>
      </c>
      <c r="H635" t="str">
        <f>"R087"</f>
        <v>R087</v>
      </c>
      <c r="I635" t="s">
        <v>553</v>
      </c>
      <c r="J635" t="s">
        <v>26</v>
      </c>
      <c r="K635" t="s">
        <v>27</v>
      </c>
      <c r="L635" t="str">
        <f>+VLOOKUP(G635,Hoja2!$A:$B,2,FALSE)</f>
        <v>PREVENCION, PROMOCION , VIGILANCIA Y CONTROL DE ENFERMEDADES DE TRANSMISION VECTORIAL EN EL DISTRITO DE CARTAGENA DE INDIAS</v>
      </c>
      <c r="M635" t="str">
        <f t="shared" si="66"/>
        <v>2020130010164 PREVENCION, PROMOCION , VIGILANCIA Y CONTROL DE ENFERMEDADES DE TRANSMISION VECTORIAL EN EL DISTRITO DE CARTAGENA DE INDIAS</v>
      </c>
      <c r="N635" t="str">
        <f>+VLOOKUP(G635,Hoja1!$D:$G,2,FALSE)</f>
        <v>08. PILAR CARTAGENA INCLUYENTE</v>
      </c>
      <c r="O635" t="str">
        <f>+VLOOKUP(G635,Hoja1!$D:$G,3,FALSE)</f>
        <v>8.3 LÍNEA ESTRATÉGICA SALUD PARA TODOS</v>
      </c>
      <c r="P635" t="str">
        <f>+VLOOKUP(G635,Hoja1!$D:$G,4,FALSE)</f>
        <v>8.3.8 VIDA SALUDABLE Y ENFERMEDADES TRANSMISIBLES</v>
      </c>
      <c r="Q635" t="str">
        <f t="shared" si="62"/>
        <v>06</v>
      </c>
      <c r="R635" t="str">
        <f t="shared" si="63"/>
        <v>00</v>
      </c>
      <c r="S635" s="1">
        <v>0</v>
      </c>
      <c r="T635" s="1">
        <v>24400000</v>
      </c>
      <c r="U635" s="1">
        <v>24400000</v>
      </c>
      <c r="V635" s="1">
        <v>20621329</v>
      </c>
      <c r="W635" s="1">
        <v>3778671</v>
      </c>
      <c r="X635" s="1">
        <v>20621329</v>
      </c>
      <c r="Y635" s="1">
        <v>84.51</v>
      </c>
      <c r="Z635" s="1">
        <v>20621329</v>
      </c>
      <c r="AA635" s="1">
        <v>84.51</v>
      </c>
      <c r="AB635" s="1">
        <v>3778671</v>
      </c>
      <c r="AC635" s="1">
        <v>18531329</v>
      </c>
    </row>
    <row r="636" spans="1:29" hidden="1" x14ac:dyDescent="0.35">
      <c r="A636">
        <v>2023</v>
      </c>
      <c r="B636">
        <v>100</v>
      </c>
      <c r="C636" t="str">
        <f t="shared" si="64"/>
        <v>10 DEPARTAMENTO ADMINISTRATIVO DE SALUD</v>
      </c>
      <c r="D636" t="str">
        <f t="shared" si="71"/>
        <v>10</v>
      </c>
      <c r="E636" t="s">
        <v>535</v>
      </c>
      <c r="F636" t="s">
        <v>549</v>
      </c>
      <c r="G636" s="2">
        <f t="shared" si="65"/>
        <v>2021130010153</v>
      </c>
      <c r="H636" t="str">
        <f>"R170"</f>
        <v>R170</v>
      </c>
      <c r="I636" t="s">
        <v>555</v>
      </c>
      <c r="J636" t="s">
        <v>26</v>
      </c>
      <c r="K636" t="s">
        <v>27</v>
      </c>
      <c r="L636" t="str">
        <f>+VLOOKUP(G636,Hoja2!$A:$B,2,FALSE)</f>
        <v>FORTALECIMIENTO DE LA CALIDAD DE LA ATENCION EN SALUD  PARA LA POBLACION POBRE NO ASEGURADA RESIDENTE  EN EL DISTRITO DE CARTAGENA DE INDIAS</v>
      </c>
      <c r="M636" t="str">
        <f t="shared" si="66"/>
        <v>2021130010153 FORTALECIMIENTO DE LA CALIDAD DE LA ATENCION EN SALUD  PARA LA POBLACION POBRE NO ASEGURADA RESIDENTE  EN EL DISTRITO DE CARTAGENA DE INDIAS</v>
      </c>
      <c r="N636" t="str">
        <f>+VLOOKUP(G636,Hoja1!$D:$G,2,FALSE)</f>
        <v>08. PILAR CARTAGENA INCLUYENTE</v>
      </c>
      <c r="O636" t="str">
        <f>+VLOOKUP(G636,Hoja1!$D:$G,3,FALSE)</f>
        <v>8.3 LÍNEA ESTRATÉGICA SALUD PARA TODOS</v>
      </c>
      <c r="P636" t="str">
        <f>+VLOOKUP(G636,Hoja1!$D:$G,4,FALSE)</f>
        <v>8.3.1 PROGRAMA: FORTALECIMIENTO DE LA AUTORIDAD SANITARIA</v>
      </c>
      <c r="Q636" t="str">
        <f t="shared" si="62"/>
        <v>06</v>
      </c>
      <c r="R636" t="str">
        <f t="shared" si="63"/>
        <v>00</v>
      </c>
      <c r="S636" s="1">
        <v>0</v>
      </c>
      <c r="T636" s="1">
        <v>2379439420</v>
      </c>
      <c r="U636" s="1">
        <v>2379439420</v>
      </c>
      <c r="V636" s="1">
        <v>2379439420</v>
      </c>
      <c r="W636" s="1">
        <v>0</v>
      </c>
      <c r="X636" s="1">
        <v>0</v>
      </c>
      <c r="Y636" s="1">
        <v>0</v>
      </c>
      <c r="Z636" s="1">
        <v>0</v>
      </c>
      <c r="AA636" s="1">
        <v>0</v>
      </c>
      <c r="AB636" s="1">
        <v>2379439420</v>
      </c>
      <c r="AC636" s="1">
        <v>0</v>
      </c>
    </row>
    <row r="637" spans="1:29" hidden="1" x14ac:dyDescent="0.35">
      <c r="A637">
        <v>2023</v>
      </c>
      <c r="B637">
        <v>100</v>
      </c>
      <c r="C637" t="str">
        <f t="shared" si="64"/>
        <v>10 DEPARTAMENTO ADMINISTRATIVO DE SALUD</v>
      </c>
      <c r="D637" t="str">
        <f t="shared" si="71"/>
        <v>10</v>
      </c>
      <c r="E637" t="s">
        <v>535</v>
      </c>
      <c r="F637" t="s">
        <v>549</v>
      </c>
      <c r="G637" s="2">
        <f t="shared" si="65"/>
        <v>2021130010153</v>
      </c>
      <c r="H637" t="str">
        <f>"R179"</f>
        <v>R179</v>
      </c>
      <c r="I637" t="s">
        <v>556</v>
      </c>
      <c r="J637" t="s">
        <v>26</v>
      </c>
      <c r="K637" t="s">
        <v>27</v>
      </c>
      <c r="L637" t="str">
        <f>+VLOOKUP(G637,Hoja2!$A:$B,2,FALSE)</f>
        <v>FORTALECIMIENTO DE LA CALIDAD DE LA ATENCION EN SALUD  PARA LA POBLACION POBRE NO ASEGURADA RESIDENTE  EN EL DISTRITO DE CARTAGENA DE INDIAS</v>
      </c>
      <c r="M637" t="str">
        <f t="shared" si="66"/>
        <v>2021130010153 FORTALECIMIENTO DE LA CALIDAD DE LA ATENCION EN SALUD  PARA LA POBLACION POBRE NO ASEGURADA RESIDENTE  EN EL DISTRITO DE CARTAGENA DE INDIAS</v>
      </c>
      <c r="N637" t="str">
        <f>+VLOOKUP(G637,Hoja1!$D:$G,2,FALSE)</f>
        <v>08. PILAR CARTAGENA INCLUYENTE</v>
      </c>
      <c r="O637" t="str">
        <f>+VLOOKUP(G637,Hoja1!$D:$G,3,FALSE)</f>
        <v>8.3 LÍNEA ESTRATÉGICA SALUD PARA TODOS</v>
      </c>
      <c r="P637" t="str">
        <f>+VLOOKUP(G637,Hoja1!$D:$G,4,FALSE)</f>
        <v>8.3.1 PROGRAMA: FORTALECIMIENTO DE LA AUTORIDAD SANITARIA</v>
      </c>
      <c r="Q637" t="str">
        <f t="shared" si="62"/>
        <v>06</v>
      </c>
      <c r="R637" t="str">
        <f t="shared" si="63"/>
        <v>00</v>
      </c>
      <c r="S637" s="1">
        <v>0</v>
      </c>
      <c r="T637" s="1">
        <v>24729319</v>
      </c>
      <c r="U637" s="1">
        <v>24729319</v>
      </c>
      <c r="V637" s="1">
        <v>0</v>
      </c>
      <c r="W637" s="1">
        <v>24729319</v>
      </c>
      <c r="X637" s="1">
        <v>0</v>
      </c>
      <c r="Y637" s="1">
        <v>0</v>
      </c>
      <c r="Z637" s="1">
        <v>0</v>
      </c>
      <c r="AA637" s="1">
        <v>0</v>
      </c>
      <c r="AB637" s="1">
        <v>24729319</v>
      </c>
      <c r="AC637" s="1">
        <v>0</v>
      </c>
    </row>
    <row r="638" spans="1:29" hidden="1" x14ac:dyDescent="0.35">
      <c r="A638">
        <v>2023</v>
      </c>
      <c r="B638">
        <v>100</v>
      </c>
      <c r="C638" t="str">
        <f t="shared" si="64"/>
        <v>10 DEPARTAMENTO ADMINISTRATIVO DE SALUD</v>
      </c>
      <c r="D638" t="str">
        <f t="shared" si="71"/>
        <v>10</v>
      </c>
      <c r="E638" t="s">
        <v>535</v>
      </c>
      <c r="F638" t="s">
        <v>557</v>
      </c>
      <c r="G638" s="2">
        <f t="shared" si="65"/>
        <v>2020130010157</v>
      </c>
      <c r="H638" t="str">
        <f>"R184"</f>
        <v>R184</v>
      </c>
      <c r="I638" t="s">
        <v>558</v>
      </c>
      <c r="J638" t="s">
        <v>26</v>
      </c>
      <c r="K638" t="s">
        <v>27</v>
      </c>
      <c r="L638" t="str">
        <f>+VLOOKUP(G638,Hoja2!$A:$B,2,FALSE)</f>
        <v>CONTROL Y VIGILANCIA DE MEDICAMENTOS EN EL DISTRITO DE  CARTAGENA DE INDIAS</v>
      </c>
      <c r="M638" t="str">
        <f t="shared" si="66"/>
        <v>2020130010157 CONTROL Y VIGILANCIA DE MEDICAMENTOS EN EL DISTRITO DE  CARTAGENA DE INDIAS</v>
      </c>
      <c r="N638" t="str">
        <f>+VLOOKUP(G638,Hoja1!$D:$G,2,FALSE)</f>
        <v>08. PILAR CARTAGENA INCLUYENTE</v>
      </c>
      <c r="O638" t="str">
        <f>+VLOOKUP(G638,Hoja1!$D:$G,3,FALSE)</f>
        <v>8.3 LÍNEA ESTRATÉGICA SALUD PARA TODOS</v>
      </c>
      <c r="P638" t="str">
        <f>+VLOOKUP(G638,Hoja1!$D:$G,4,FALSE)</f>
        <v>8.3.1 PROGRAMA: FORTALECIMIENTO DE LA AUTORIDAD SANITARIA</v>
      </c>
      <c r="Q638" t="str">
        <f t="shared" si="62"/>
        <v>06</v>
      </c>
      <c r="R638" t="str">
        <f t="shared" si="63"/>
        <v>00</v>
      </c>
      <c r="S638" s="1">
        <v>0</v>
      </c>
      <c r="T638" s="1">
        <v>317683</v>
      </c>
      <c r="U638" s="1">
        <v>317683</v>
      </c>
      <c r="V638" s="1">
        <v>0</v>
      </c>
      <c r="W638" s="1">
        <v>317683</v>
      </c>
      <c r="X638" s="1">
        <v>0</v>
      </c>
      <c r="Y638" s="1">
        <v>0</v>
      </c>
      <c r="Z638" s="1">
        <v>0</v>
      </c>
      <c r="AA638" s="1">
        <v>0</v>
      </c>
      <c r="AB638" s="1">
        <v>317683</v>
      </c>
      <c r="AC638" s="1">
        <v>0</v>
      </c>
    </row>
    <row r="639" spans="1:29" hidden="1" x14ac:dyDescent="0.35">
      <c r="A639">
        <v>2023</v>
      </c>
      <c r="B639">
        <v>100</v>
      </c>
      <c r="C639" t="str">
        <f t="shared" si="64"/>
        <v>10 DEPARTAMENTO ADMINISTRATIVO DE SALUD</v>
      </c>
      <c r="D639" t="str">
        <f t="shared" si="71"/>
        <v>10</v>
      </c>
      <c r="E639" t="s">
        <v>535</v>
      </c>
      <c r="F639" t="s">
        <v>560</v>
      </c>
      <c r="G639" s="2">
        <f t="shared" si="65"/>
        <v>2020130010063</v>
      </c>
      <c r="H639" t="str">
        <f>"R188"</f>
        <v>R188</v>
      </c>
      <c r="I639" t="s">
        <v>561</v>
      </c>
      <c r="J639" t="s">
        <v>26</v>
      </c>
      <c r="K639" t="s">
        <v>27</v>
      </c>
      <c r="L639" t="str">
        <f>+VLOOKUP(G639,Hoja2!$A:$B,2,FALSE)</f>
        <v>CONTROL , VIGILANCIA, INSPECCION Y PROMOCION DEL SISTEMA OBLIGATORIO DE GARANTIA DE LA CALIDAD EN EL DISTRITO DE  CARTAGENA DE INDIAS</v>
      </c>
      <c r="M639" t="str">
        <f t="shared" si="66"/>
        <v>2020130010063 CONTROL , VIGILANCIA, INSPECCION Y PROMOCION DEL SISTEMA OBLIGATORIO DE GARANTIA DE LA CALIDAD EN EL DISTRITO DE  CARTAGENA DE INDIAS</v>
      </c>
      <c r="N639" t="str">
        <f>+VLOOKUP(G639,Hoja1!$D:$G,2,FALSE)</f>
        <v>08. PILAR CARTAGENA INCLUYENTE</v>
      </c>
      <c r="O639" t="str">
        <f>+VLOOKUP(G639,Hoja1!$D:$G,3,FALSE)</f>
        <v>8.3 LÍNEA ESTRATÉGICA SALUD PARA TODOS</v>
      </c>
      <c r="P639" t="str">
        <f>+VLOOKUP(G639,Hoja1!$D:$G,4,FALSE)</f>
        <v>8.3.1 PROGRAMA: FORTALECIMIENTO DE LA AUTORIDAD SANITARIA</v>
      </c>
      <c r="Q639" t="str">
        <f t="shared" si="62"/>
        <v>06</v>
      </c>
      <c r="R639" t="str">
        <f t="shared" si="63"/>
        <v>00</v>
      </c>
      <c r="S639" s="1">
        <v>0</v>
      </c>
      <c r="T639" s="1">
        <v>238270869</v>
      </c>
      <c r="U639" s="1">
        <v>238270869</v>
      </c>
      <c r="V639" s="1">
        <v>146923746.36000001</v>
      </c>
      <c r="W639" s="1">
        <v>91347122.640000001</v>
      </c>
      <c r="X639" s="1">
        <v>95377777.799999997</v>
      </c>
      <c r="Y639" s="1">
        <v>40.03</v>
      </c>
      <c r="Z639" s="1">
        <v>40700000</v>
      </c>
      <c r="AA639" s="1">
        <v>17.079999999999998</v>
      </c>
      <c r="AB639" s="1">
        <v>142893091.19999999</v>
      </c>
      <c r="AC639" s="1">
        <v>33000000</v>
      </c>
    </row>
    <row r="640" spans="1:29" hidden="1" x14ac:dyDescent="0.35">
      <c r="A640">
        <v>2023</v>
      </c>
      <c r="B640">
        <v>100</v>
      </c>
      <c r="C640" t="str">
        <f t="shared" si="64"/>
        <v>10 DEPARTAMENTO ADMINISTRATIVO DE SALUD</v>
      </c>
      <c r="D640" t="str">
        <f t="shared" si="71"/>
        <v>10</v>
      </c>
      <c r="E640" t="s">
        <v>535</v>
      </c>
      <c r="F640" t="s">
        <v>540</v>
      </c>
      <c r="G640" s="2">
        <f t="shared" si="65"/>
        <v>2020130010132</v>
      </c>
      <c r="H640" t="str">
        <f>"R188"</f>
        <v>R188</v>
      </c>
      <c r="I640" t="s">
        <v>561</v>
      </c>
      <c r="J640" t="s">
        <v>26</v>
      </c>
      <c r="K640" t="s">
        <v>27</v>
      </c>
      <c r="L640" t="str">
        <f>+VLOOKUP(G640,Hoja2!$A:$B,2,FALSE)</f>
        <v>DESARROLLO INSTITUCIONAL DEL DEPARTAMENTO ADMINISTRATIVO DISTRITAL DE SALUD DE  CARTAGENA DE INDIAS</v>
      </c>
      <c r="M640" t="str">
        <f t="shared" si="66"/>
        <v>2020130010132 DESARROLLO INSTITUCIONAL DEL DEPARTAMENTO ADMINISTRATIVO DISTRITAL DE SALUD DE  CARTAGENA DE INDIAS</v>
      </c>
      <c r="N640" t="str">
        <f>+VLOOKUP(G640,Hoja1!$D:$G,2,FALSE)</f>
        <v>08. PILAR CARTAGENA INCLUYENTE</v>
      </c>
      <c r="O640" t="str">
        <f>+VLOOKUP(G640,Hoja1!$D:$G,3,FALSE)</f>
        <v>8.3 LÍNEA ESTRATÉGICA SALUD PARA TODOS</v>
      </c>
      <c r="P640" t="str">
        <f>+VLOOKUP(G640,Hoja1!$D:$G,4,FALSE)</f>
        <v>8.3.1 PROGRAMA: FORTALECIMIENTO DE LA AUTORIDAD SANITARIA</v>
      </c>
      <c r="Q640" t="str">
        <f t="shared" si="62"/>
        <v>06</v>
      </c>
      <c r="R640" t="str">
        <f t="shared" si="63"/>
        <v>00</v>
      </c>
      <c r="S640" s="1">
        <v>0</v>
      </c>
      <c r="T640" s="1">
        <v>144934695</v>
      </c>
      <c r="U640" s="1">
        <v>144934695</v>
      </c>
      <c r="V640" s="1">
        <v>78526116</v>
      </c>
      <c r="W640" s="1">
        <v>66408579</v>
      </c>
      <c r="X640" s="1">
        <v>41550520</v>
      </c>
      <c r="Y640" s="1">
        <v>28.67</v>
      </c>
      <c r="Z640" s="1">
        <v>0</v>
      </c>
      <c r="AA640" s="1">
        <v>0</v>
      </c>
      <c r="AB640" s="1">
        <v>103384175</v>
      </c>
      <c r="AC640" s="1">
        <v>0</v>
      </c>
    </row>
    <row r="641" spans="1:29" hidden="1" x14ac:dyDescent="0.35">
      <c r="A641">
        <v>2023</v>
      </c>
      <c r="B641">
        <v>100</v>
      </c>
      <c r="C641" t="str">
        <f t="shared" si="64"/>
        <v>10 DEPARTAMENTO ADMINISTRATIVO DE SALUD</v>
      </c>
      <c r="D641" t="str">
        <f t="shared" si="71"/>
        <v>10</v>
      </c>
      <c r="E641" t="s">
        <v>535</v>
      </c>
      <c r="F641" t="s">
        <v>547</v>
      </c>
      <c r="G641" s="2">
        <f t="shared" si="65"/>
        <v>2021130010169</v>
      </c>
      <c r="H641" t="str">
        <f>"R188"</f>
        <v>R188</v>
      </c>
      <c r="I641" t="s">
        <v>561</v>
      </c>
      <c r="J641" t="s">
        <v>26</v>
      </c>
      <c r="K641" t="s">
        <v>27</v>
      </c>
      <c r="L641" t="str">
        <f>+VLOOKUP(G641,Hoja2!$A:$B,2,FALSE)</f>
        <v>SERVICIO  DE GESTION INTEGRAL Y RESPUESTA EN SALUD ANTE EMERGENCIAS Y DESASTRES EN EL DISTRITO DE   CARTAGENA DE INDIAS</v>
      </c>
      <c r="M641" t="str">
        <f t="shared" si="66"/>
        <v>2021130010169 SERVICIO  DE GESTION INTEGRAL Y RESPUESTA EN SALUD ANTE EMERGENCIAS Y DESASTRES EN EL DISTRITO DE   CARTAGENA DE INDIAS</v>
      </c>
      <c r="N641" t="str">
        <f>+VLOOKUP(G641,Hoja1!$D:$G,2,FALSE)</f>
        <v>08. PILAR CARTAGENA INCLUYENTE</v>
      </c>
      <c r="O641" t="str">
        <f>+VLOOKUP(G641,Hoja1!$D:$G,3,FALSE)</f>
        <v>8.3 LÍNEA ESTRATÉGICA SALUD PARA TODOS</v>
      </c>
      <c r="P641" t="str">
        <f>+VLOOKUP(G641,Hoja1!$D:$G,4,FALSE)</f>
        <v>8.3.9 SALUD PÚBLICA EN EMERGENCIAS Y DESASTRES</v>
      </c>
      <c r="Q641" t="str">
        <f t="shared" si="62"/>
        <v>06</v>
      </c>
      <c r="R641" t="str">
        <f t="shared" si="63"/>
        <v>00</v>
      </c>
      <c r="S641" s="1">
        <v>0</v>
      </c>
      <c r="T641" s="1">
        <v>144213562</v>
      </c>
      <c r="U641" s="1">
        <v>144213562</v>
      </c>
      <c r="V641" s="1">
        <v>110000000</v>
      </c>
      <c r="W641" s="1">
        <v>34213562</v>
      </c>
      <c r="X641" s="1">
        <v>0</v>
      </c>
      <c r="Y641" s="1">
        <v>0</v>
      </c>
      <c r="Z641" s="1">
        <v>0</v>
      </c>
      <c r="AA641" s="1">
        <v>0</v>
      </c>
      <c r="AB641" s="1">
        <v>144213562</v>
      </c>
      <c r="AC641" s="1">
        <v>0</v>
      </c>
    </row>
    <row r="642" spans="1:29" hidden="1" x14ac:dyDescent="0.35">
      <c r="A642">
        <v>2023</v>
      </c>
      <c r="B642">
        <v>100</v>
      </c>
      <c r="C642" t="str">
        <f t="shared" si="64"/>
        <v>10 DEPARTAMENTO ADMINISTRATIVO DE SALUD</v>
      </c>
      <c r="D642" t="str">
        <f t="shared" si="71"/>
        <v>10</v>
      </c>
      <c r="E642" t="s">
        <v>535</v>
      </c>
      <c r="F642" t="s">
        <v>549</v>
      </c>
      <c r="G642" s="2">
        <f t="shared" si="65"/>
        <v>2021130010153</v>
      </c>
      <c r="H642" t="str">
        <f>"R188"</f>
        <v>R188</v>
      </c>
      <c r="I642" t="s">
        <v>561</v>
      </c>
      <c r="J642" t="s">
        <v>26</v>
      </c>
      <c r="K642" t="s">
        <v>27</v>
      </c>
      <c r="L642" t="str">
        <f>+VLOOKUP(G642,Hoja2!$A:$B,2,FALSE)</f>
        <v>FORTALECIMIENTO DE LA CALIDAD DE LA ATENCION EN SALUD  PARA LA POBLACION POBRE NO ASEGURADA RESIDENTE  EN EL DISTRITO DE CARTAGENA DE INDIAS</v>
      </c>
      <c r="M642" t="str">
        <f t="shared" si="66"/>
        <v>2021130010153 FORTALECIMIENTO DE LA CALIDAD DE LA ATENCION EN SALUD  PARA LA POBLACION POBRE NO ASEGURADA RESIDENTE  EN EL DISTRITO DE CARTAGENA DE INDIAS</v>
      </c>
      <c r="N642" t="str">
        <f>+VLOOKUP(G642,Hoja1!$D:$G,2,FALSE)</f>
        <v>08. PILAR CARTAGENA INCLUYENTE</v>
      </c>
      <c r="O642" t="str">
        <f>+VLOOKUP(G642,Hoja1!$D:$G,3,FALSE)</f>
        <v>8.3 LÍNEA ESTRATÉGICA SALUD PARA TODOS</v>
      </c>
      <c r="P642" t="str">
        <f>+VLOOKUP(G642,Hoja1!$D:$G,4,FALSE)</f>
        <v>8.3.1 PROGRAMA: FORTALECIMIENTO DE LA AUTORIDAD SANITARIA</v>
      </c>
      <c r="Q642" t="str">
        <f t="shared" ref="Q642:Q705" si="73">"06"</f>
        <v>06</v>
      </c>
      <c r="R642" t="str">
        <f t="shared" ref="R642:R705" si="74">"00"</f>
        <v>00</v>
      </c>
      <c r="S642" s="1">
        <v>0</v>
      </c>
      <c r="T642" s="1">
        <v>19106973</v>
      </c>
      <c r="U642" s="1">
        <v>19106973</v>
      </c>
      <c r="V642" s="1">
        <v>0</v>
      </c>
      <c r="W642" s="1">
        <v>19106973</v>
      </c>
      <c r="X642" s="1">
        <v>0</v>
      </c>
      <c r="Y642" s="1">
        <v>0</v>
      </c>
      <c r="Z642" s="1">
        <v>0</v>
      </c>
      <c r="AA642" s="1">
        <v>0</v>
      </c>
      <c r="AB642" s="1">
        <v>19106973</v>
      </c>
      <c r="AC642" s="1">
        <v>0</v>
      </c>
    </row>
    <row r="643" spans="1:29" hidden="1" x14ac:dyDescent="0.35">
      <c r="A643">
        <v>2023</v>
      </c>
      <c r="B643">
        <v>100</v>
      </c>
      <c r="C643" t="str">
        <f t="shared" ref="C643:C706" si="75">+(VALUE(D643))&amp;" "&amp;E643</f>
        <v>10 DEPARTAMENTO ADMINISTRATIVO DE SALUD</v>
      </c>
      <c r="D643" t="str">
        <f t="shared" si="71"/>
        <v>10</v>
      </c>
      <c r="E643" t="s">
        <v>535</v>
      </c>
      <c r="F643" t="s">
        <v>550</v>
      </c>
      <c r="G643" s="2">
        <f t="shared" ref="G643:G706" si="76">VALUE(RIGHT(F643,13))</f>
        <v>2021130010156</v>
      </c>
      <c r="H643" t="str">
        <f>"R188"</f>
        <v>R188</v>
      </c>
      <c r="I643" t="s">
        <v>561</v>
      </c>
      <c r="J643" t="s">
        <v>26</v>
      </c>
      <c r="K643" t="s">
        <v>27</v>
      </c>
      <c r="L643" t="str">
        <f>+VLOOKUP(G643,Hoja2!$A:$B,2,FALSE)</f>
        <v>AMPLIACION Y CONTINUIDAD DE LA AFILIACION AL REGIMEN SUBSIDIADO EN SALUD EN EL DISTRITO DE  CARTAGENA DE INDIAS</v>
      </c>
      <c r="M643" t="str">
        <f t="shared" ref="M643:M706" si="77">+G643&amp;" "&amp;L643</f>
        <v>2021130010156 AMPLIACION Y CONTINUIDAD DE LA AFILIACION AL REGIMEN SUBSIDIADO EN SALUD EN EL DISTRITO DE  CARTAGENA DE INDIAS</v>
      </c>
      <c r="N643" t="str">
        <f>+VLOOKUP(G643,Hoja1!$D:$G,2,FALSE)</f>
        <v>08. PILAR CARTAGENA INCLUYENTE</v>
      </c>
      <c r="O643" t="str">
        <f>+VLOOKUP(G643,Hoja1!$D:$G,3,FALSE)</f>
        <v>8.3 LÍNEA ESTRATÉGICA SALUD PARA TODOS</v>
      </c>
      <c r="P643" t="str">
        <f>+VLOOKUP(G643,Hoja1!$D:$G,4,FALSE)</f>
        <v>8.3.1 PROGRAMA: FORTALECIMIENTO DE LA AUTORIDAD SANITARIA</v>
      </c>
      <c r="Q643" t="str">
        <f t="shared" si="73"/>
        <v>06</v>
      </c>
      <c r="R643" t="str">
        <f t="shared" si="74"/>
        <v>00</v>
      </c>
      <c r="S643" s="1">
        <v>0</v>
      </c>
      <c r="T643" s="1">
        <v>421146368</v>
      </c>
      <c r="U643" s="1">
        <v>421146368</v>
      </c>
      <c r="V643" s="1">
        <v>0</v>
      </c>
      <c r="W643" s="1">
        <v>421146368</v>
      </c>
      <c r="X643" s="1">
        <v>0</v>
      </c>
      <c r="Y643" s="1">
        <v>0</v>
      </c>
      <c r="Z643" s="1">
        <v>0</v>
      </c>
      <c r="AA643" s="1">
        <v>0</v>
      </c>
      <c r="AB643" s="1">
        <v>421146368</v>
      </c>
      <c r="AC643" s="1">
        <v>0</v>
      </c>
    </row>
    <row r="644" spans="1:29" hidden="1" x14ac:dyDescent="0.35">
      <c r="A644">
        <v>2023</v>
      </c>
      <c r="B644">
        <v>100</v>
      </c>
      <c r="C644" t="str">
        <f t="shared" si="75"/>
        <v>10 DEPARTAMENTO ADMINISTRATIVO DE SALUD</v>
      </c>
      <c r="D644" t="str">
        <f t="shared" si="71"/>
        <v>10</v>
      </c>
      <c r="E644" t="s">
        <v>535</v>
      </c>
      <c r="F644" t="s">
        <v>540</v>
      </c>
      <c r="G644" s="2">
        <f t="shared" si="76"/>
        <v>2020130010132</v>
      </c>
      <c r="H644" t="str">
        <f>"R192"</f>
        <v>R192</v>
      </c>
      <c r="I644" t="s">
        <v>563</v>
      </c>
      <c r="J644" t="s">
        <v>26</v>
      </c>
      <c r="K644" t="s">
        <v>27</v>
      </c>
      <c r="L644" t="str">
        <f>+VLOOKUP(G644,Hoja2!$A:$B,2,FALSE)</f>
        <v>DESARROLLO INSTITUCIONAL DEL DEPARTAMENTO ADMINISTRATIVO DISTRITAL DE SALUD DE  CARTAGENA DE INDIAS</v>
      </c>
      <c r="M644" t="str">
        <f t="shared" si="77"/>
        <v>2020130010132 DESARROLLO INSTITUCIONAL DEL DEPARTAMENTO ADMINISTRATIVO DISTRITAL DE SALUD DE  CARTAGENA DE INDIAS</v>
      </c>
      <c r="N644" t="str">
        <f>+VLOOKUP(G644,Hoja1!$D:$G,2,FALSE)</f>
        <v>08. PILAR CARTAGENA INCLUYENTE</v>
      </c>
      <c r="O644" t="str">
        <f>+VLOOKUP(G644,Hoja1!$D:$G,3,FALSE)</f>
        <v>8.3 LÍNEA ESTRATÉGICA SALUD PARA TODOS</v>
      </c>
      <c r="P644" t="str">
        <f>+VLOOKUP(G644,Hoja1!$D:$G,4,FALSE)</f>
        <v>8.3.1 PROGRAMA: FORTALECIMIENTO DE LA AUTORIDAD SANITARIA</v>
      </c>
      <c r="Q644" t="str">
        <f t="shared" si="73"/>
        <v>06</v>
      </c>
      <c r="R644" t="str">
        <f t="shared" si="74"/>
        <v>00</v>
      </c>
      <c r="S644" s="1">
        <v>0</v>
      </c>
      <c r="T644" s="1">
        <v>225328248</v>
      </c>
      <c r="U644" s="1">
        <v>225328248</v>
      </c>
      <c r="V644" s="1">
        <v>0</v>
      </c>
      <c r="W644" s="1">
        <v>225328248</v>
      </c>
      <c r="X644" s="1">
        <v>0</v>
      </c>
      <c r="Y644" s="1">
        <v>0</v>
      </c>
      <c r="Z644" s="1">
        <v>0</v>
      </c>
      <c r="AA644" s="1">
        <v>0</v>
      </c>
      <c r="AB644" s="1">
        <v>225328248</v>
      </c>
      <c r="AC644" s="1">
        <v>0</v>
      </c>
    </row>
    <row r="645" spans="1:29" hidden="1" x14ac:dyDescent="0.35">
      <c r="A645">
        <v>2023</v>
      </c>
      <c r="B645">
        <v>100</v>
      </c>
      <c r="C645" t="str">
        <f t="shared" si="75"/>
        <v>10 DEPARTAMENTO ADMINISTRATIVO DE SALUD</v>
      </c>
      <c r="D645" t="str">
        <f t="shared" si="71"/>
        <v>10</v>
      </c>
      <c r="E645" t="s">
        <v>535</v>
      </c>
      <c r="F645" t="s">
        <v>564</v>
      </c>
      <c r="G645" s="2">
        <f t="shared" si="76"/>
        <v>2021130010157</v>
      </c>
      <c r="H645" t="str">
        <f>"R192"</f>
        <v>R192</v>
      </c>
      <c r="I645" t="s">
        <v>563</v>
      </c>
      <c r="J645" t="s">
        <v>26</v>
      </c>
      <c r="K645" t="s">
        <v>27</v>
      </c>
      <c r="L645" t="str">
        <f>+VLOOKUP(G645,Hoja2!$A:$B,2,FALSE)</f>
        <v>FORTALECIMIENTO DE LA PROMOCION SOCIAL EN SALUD DE LOS GRUPOS POBLACIONALES VULNERABLES Y DE LA PARTICIPACION SOCIAL EN SALUD EN EL DISTRITO DE  CARTAGENA DE INDIAS</v>
      </c>
      <c r="M645" t="str">
        <f t="shared" si="77"/>
        <v>2021130010157 FORTALECIMIENTO DE LA PROMOCION SOCIAL EN SALUD DE LOS GRUPOS POBLACIONALES VULNERABLES Y DE LA PARTICIPACION SOCIAL EN SALUD EN EL DISTRITO DE  CARTAGENA DE INDIAS</v>
      </c>
      <c r="N645" t="str">
        <f>+VLOOKUP(G645,Hoja1!$D:$G,2,FALSE)</f>
        <v>08. PILAR CARTAGENA INCLUYENTE</v>
      </c>
      <c r="O645" t="str">
        <f>+VLOOKUP(G645,Hoja1!$D:$G,3,FALSE)</f>
        <v>8.3 LÍNEA ESTRATÉGICA SALUD PARA TODOS</v>
      </c>
      <c r="P645" t="str">
        <f>+VLOOKUP(G645,Hoja1!$D:$G,4,FALSE)</f>
        <v>8.3.2 TRANSVERSAL GESTIÓN DIFERENCIAL DE POBLACIONES VULNERABLES</v>
      </c>
      <c r="Q645" t="str">
        <f t="shared" si="73"/>
        <v>06</v>
      </c>
      <c r="R645" t="str">
        <f t="shared" si="74"/>
        <v>00</v>
      </c>
      <c r="S645" s="1">
        <v>0</v>
      </c>
      <c r="T645" s="1">
        <v>77552119</v>
      </c>
      <c r="U645" s="1">
        <v>77552119</v>
      </c>
      <c r="V645" s="1">
        <v>77552119</v>
      </c>
      <c r="W645" s="1">
        <v>0</v>
      </c>
      <c r="X645" s="1">
        <v>77552119</v>
      </c>
      <c r="Y645" s="1">
        <v>100</v>
      </c>
      <c r="Z645" s="1">
        <v>77552119</v>
      </c>
      <c r="AA645" s="1">
        <v>100</v>
      </c>
      <c r="AB645" s="1">
        <v>0</v>
      </c>
      <c r="AC645" s="1">
        <v>77552119</v>
      </c>
    </row>
    <row r="646" spans="1:29" hidden="1" x14ac:dyDescent="0.35">
      <c r="A646">
        <v>2023</v>
      </c>
      <c r="B646">
        <v>100</v>
      </c>
      <c r="C646" t="str">
        <f t="shared" si="75"/>
        <v>10 DEPARTAMENTO ADMINISTRATIVO DE SALUD</v>
      </c>
      <c r="D646" t="str">
        <f t="shared" si="71"/>
        <v>10</v>
      </c>
      <c r="E646" t="s">
        <v>535</v>
      </c>
      <c r="F646" t="s">
        <v>547</v>
      </c>
      <c r="G646" s="2">
        <f t="shared" si="76"/>
        <v>2021130010169</v>
      </c>
      <c r="H646" t="str">
        <f>"R192"</f>
        <v>R192</v>
      </c>
      <c r="I646" t="s">
        <v>563</v>
      </c>
      <c r="J646" t="s">
        <v>26</v>
      </c>
      <c r="K646" t="s">
        <v>27</v>
      </c>
      <c r="L646" t="str">
        <f>+VLOOKUP(G646,Hoja2!$A:$B,2,FALSE)</f>
        <v>SERVICIO  DE GESTION INTEGRAL Y RESPUESTA EN SALUD ANTE EMERGENCIAS Y DESASTRES EN EL DISTRITO DE   CARTAGENA DE INDIAS</v>
      </c>
      <c r="M646" t="str">
        <f t="shared" si="77"/>
        <v>2021130010169 SERVICIO  DE GESTION INTEGRAL Y RESPUESTA EN SALUD ANTE EMERGENCIAS Y DESASTRES EN EL DISTRITO DE   CARTAGENA DE INDIAS</v>
      </c>
      <c r="N646" t="str">
        <f>+VLOOKUP(G646,Hoja1!$D:$G,2,FALSE)</f>
        <v>08. PILAR CARTAGENA INCLUYENTE</v>
      </c>
      <c r="O646" t="str">
        <f>+VLOOKUP(G646,Hoja1!$D:$G,3,FALSE)</f>
        <v>8.3 LÍNEA ESTRATÉGICA SALUD PARA TODOS</v>
      </c>
      <c r="P646" t="str">
        <f>+VLOOKUP(G646,Hoja1!$D:$G,4,FALSE)</f>
        <v>8.3.9 SALUD PÚBLICA EN EMERGENCIAS Y DESASTRES</v>
      </c>
      <c r="Q646" t="str">
        <f t="shared" si="73"/>
        <v>06</v>
      </c>
      <c r="R646" t="str">
        <f t="shared" si="74"/>
        <v>00</v>
      </c>
      <c r="S646" s="1">
        <v>0</v>
      </c>
      <c r="T646" s="1">
        <v>2086877</v>
      </c>
      <c r="U646" s="1">
        <v>2086877</v>
      </c>
      <c r="V646" s="1">
        <v>2086877</v>
      </c>
      <c r="W646" s="1">
        <v>0</v>
      </c>
      <c r="X646" s="1">
        <v>2086877</v>
      </c>
      <c r="Y646" s="1">
        <v>100</v>
      </c>
      <c r="Z646" s="1">
        <v>2086877</v>
      </c>
      <c r="AA646" s="1">
        <v>100</v>
      </c>
      <c r="AB646" s="1">
        <v>0</v>
      </c>
      <c r="AC646" s="1">
        <v>0</v>
      </c>
    </row>
    <row r="647" spans="1:29" hidden="1" x14ac:dyDescent="0.35">
      <c r="A647">
        <v>2023</v>
      </c>
      <c r="B647">
        <v>100</v>
      </c>
      <c r="C647" t="str">
        <f t="shared" si="75"/>
        <v>10 DEPARTAMENTO ADMINISTRATIVO DE SALUD</v>
      </c>
      <c r="D647" t="str">
        <f t="shared" si="71"/>
        <v>10</v>
      </c>
      <c r="E647" t="s">
        <v>535</v>
      </c>
      <c r="F647" t="s">
        <v>550</v>
      </c>
      <c r="G647" s="2">
        <f t="shared" si="76"/>
        <v>2021130010156</v>
      </c>
      <c r="H647" t="str">
        <f>"R197"</f>
        <v>R197</v>
      </c>
      <c r="I647" t="s">
        <v>566</v>
      </c>
      <c r="J647" t="s">
        <v>26</v>
      </c>
      <c r="K647" t="s">
        <v>27</v>
      </c>
      <c r="L647" t="str">
        <f>+VLOOKUP(G647,Hoja2!$A:$B,2,FALSE)</f>
        <v>AMPLIACION Y CONTINUIDAD DE LA AFILIACION AL REGIMEN SUBSIDIADO EN SALUD EN EL DISTRITO DE  CARTAGENA DE INDIAS</v>
      </c>
      <c r="M647" t="str">
        <f t="shared" si="77"/>
        <v>2021130010156 AMPLIACION Y CONTINUIDAD DE LA AFILIACION AL REGIMEN SUBSIDIADO EN SALUD EN EL DISTRITO DE  CARTAGENA DE INDIAS</v>
      </c>
      <c r="N647" t="str">
        <f>+VLOOKUP(G647,Hoja1!$D:$G,2,FALSE)</f>
        <v>08. PILAR CARTAGENA INCLUYENTE</v>
      </c>
      <c r="O647" t="str">
        <f>+VLOOKUP(G647,Hoja1!$D:$G,3,FALSE)</f>
        <v>8.3 LÍNEA ESTRATÉGICA SALUD PARA TODOS</v>
      </c>
      <c r="P647" t="str">
        <f>+VLOOKUP(G647,Hoja1!$D:$G,4,FALSE)</f>
        <v>8.3.1 PROGRAMA: FORTALECIMIENTO DE LA AUTORIDAD SANITARIA</v>
      </c>
      <c r="Q647" t="str">
        <f t="shared" si="73"/>
        <v>06</v>
      </c>
      <c r="R647" t="str">
        <f t="shared" si="74"/>
        <v>00</v>
      </c>
      <c r="S647" s="1">
        <v>0</v>
      </c>
      <c r="T647" s="1">
        <v>31803562</v>
      </c>
      <c r="U647" s="1">
        <v>31803562</v>
      </c>
      <c r="V647" s="1">
        <v>31803562</v>
      </c>
      <c r="W647" s="1">
        <v>0</v>
      </c>
      <c r="X647" s="1">
        <v>30663902</v>
      </c>
      <c r="Y647" s="1">
        <v>96.42</v>
      </c>
      <c r="Z647" s="1">
        <v>30663902</v>
      </c>
      <c r="AA647" s="1">
        <v>96.42</v>
      </c>
      <c r="AB647" s="1">
        <v>1139660</v>
      </c>
      <c r="AC647" s="1">
        <v>0</v>
      </c>
    </row>
    <row r="648" spans="1:29" hidden="1" x14ac:dyDescent="0.35">
      <c r="A648">
        <v>2023</v>
      </c>
      <c r="B648">
        <v>100</v>
      </c>
      <c r="C648" t="str">
        <f t="shared" si="75"/>
        <v>10 DEPARTAMENTO ADMINISTRATIVO DE SALUD</v>
      </c>
      <c r="D648" t="str">
        <f t="shared" si="71"/>
        <v>10</v>
      </c>
      <c r="E648" t="s">
        <v>535</v>
      </c>
      <c r="F648" t="s">
        <v>567</v>
      </c>
      <c r="G648" s="2">
        <f t="shared" si="76"/>
        <v>2020130010150</v>
      </c>
      <c r="H648" t="str">
        <f>"001"</f>
        <v>001</v>
      </c>
      <c r="I648" t="s">
        <v>49</v>
      </c>
      <c r="J648" t="s">
        <v>26</v>
      </c>
      <c r="K648" t="s">
        <v>27</v>
      </c>
      <c r="L648" t="str">
        <f>+VLOOKUP(G648,Hoja2!$A:$B,2,FALSE)</f>
        <v>PREVENCION Y PROMOCION DE LA ZOONOSIS EN EL DISTRITO DE  CARTAGENA DE INDIAS</v>
      </c>
      <c r="M648" t="str">
        <f t="shared" si="77"/>
        <v>2020130010150 PREVENCION Y PROMOCION DE LA ZOONOSIS EN EL DISTRITO DE  CARTAGENA DE INDIAS</v>
      </c>
      <c r="N648" t="str">
        <f>+VLOOKUP(G648,Hoja1!$D:$G,2,FALSE)</f>
        <v>08. PILAR CARTAGENA INCLUYENTE</v>
      </c>
      <c r="O648" t="str">
        <f>+VLOOKUP(G648,Hoja1!$D:$G,3,FALSE)</f>
        <v>8.3 LÍNEA ESTRATÉGICA SALUD PARA TODOS</v>
      </c>
      <c r="P648" t="str">
        <f>+VLOOKUP(G648,Hoja1!$D:$G,4,FALSE)</f>
        <v>8.3.3 SALUD AMBIENTAL</v>
      </c>
      <c r="Q648" t="str">
        <f t="shared" si="73"/>
        <v>06</v>
      </c>
      <c r="R648" t="str">
        <f t="shared" si="74"/>
        <v>00</v>
      </c>
      <c r="S648" s="1">
        <v>0</v>
      </c>
      <c r="T648" s="1">
        <v>200000000</v>
      </c>
      <c r="U648" s="1">
        <v>200000000</v>
      </c>
      <c r="V648" s="1">
        <v>199550000</v>
      </c>
      <c r="W648" s="1">
        <v>450000</v>
      </c>
      <c r="X648" s="1">
        <v>0</v>
      </c>
      <c r="Y648" s="1">
        <v>0</v>
      </c>
      <c r="Z648" s="1">
        <v>0</v>
      </c>
      <c r="AA648" s="1">
        <v>0</v>
      </c>
      <c r="AB648" s="1">
        <v>200000000</v>
      </c>
      <c r="AC648" s="1">
        <v>0</v>
      </c>
    </row>
    <row r="649" spans="1:29" hidden="1" x14ac:dyDescent="0.35">
      <c r="A649">
        <v>2023</v>
      </c>
      <c r="B649">
        <v>100</v>
      </c>
      <c r="C649" t="str">
        <f t="shared" si="75"/>
        <v>10 DEPARTAMENTO ADMINISTRATIVO DE SALUD</v>
      </c>
      <c r="D649" t="str">
        <f t="shared" si="71"/>
        <v>10</v>
      </c>
      <c r="E649" t="s">
        <v>535</v>
      </c>
      <c r="F649" t="s">
        <v>543</v>
      </c>
      <c r="G649" s="2">
        <f t="shared" si="76"/>
        <v>2020130010058</v>
      </c>
      <c r="H649" t="str">
        <f>"R170"</f>
        <v>R170</v>
      </c>
      <c r="I649" t="s">
        <v>555</v>
      </c>
      <c r="J649" t="s">
        <v>26</v>
      </c>
      <c r="K649" t="s">
        <v>27</v>
      </c>
      <c r="L649" t="str">
        <f>+VLOOKUP(G649,Hoja2!$A:$B,2,FALSE)</f>
        <v>PREVENCION Y CONTROL DE LA LEPRA EN EL DISTRITO DE  CARTAGENA DE INDIAS</v>
      </c>
      <c r="M649" t="str">
        <f t="shared" si="77"/>
        <v>2020130010058 PREVENCION Y CONTROL DE LA LEPRA EN EL DISTRITO DE  CARTAGENA DE INDIAS</v>
      </c>
      <c r="N649" t="str">
        <f>+VLOOKUP(G649,Hoja1!$D:$G,2,FALSE)</f>
        <v>08. PILAR CARTAGENA INCLUYENTE</v>
      </c>
      <c r="O649" t="str">
        <f>+VLOOKUP(G649,Hoja1!$D:$G,3,FALSE)</f>
        <v>8.3 LÍNEA ESTRATÉGICA SALUD PARA TODOS</v>
      </c>
      <c r="P649" t="str">
        <f>+VLOOKUP(G649,Hoja1!$D:$G,4,FALSE)</f>
        <v>8.3.8 VIDA SALUDABLE Y ENFERMEDADES TRANSMISIBLES</v>
      </c>
      <c r="Q649" t="str">
        <f t="shared" si="73"/>
        <v>06</v>
      </c>
      <c r="R649" t="str">
        <f t="shared" si="74"/>
        <v>00</v>
      </c>
      <c r="S649" s="1">
        <v>0</v>
      </c>
      <c r="T649" s="1">
        <v>23440000</v>
      </c>
      <c r="U649" s="1">
        <v>23440000</v>
      </c>
      <c r="V649" s="1">
        <v>16280000</v>
      </c>
      <c r="W649" s="1">
        <v>7160000</v>
      </c>
      <c r="X649" s="1">
        <v>16280000</v>
      </c>
      <c r="Y649" s="1">
        <v>69.45</v>
      </c>
      <c r="Z649" s="1">
        <v>16280000</v>
      </c>
      <c r="AA649" s="1">
        <v>69.45</v>
      </c>
      <c r="AB649" s="1">
        <v>7160000</v>
      </c>
      <c r="AC649" s="1">
        <v>8140000</v>
      </c>
    </row>
    <row r="650" spans="1:29" hidden="1" x14ac:dyDescent="0.35">
      <c r="A650">
        <v>2023</v>
      </c>
      <c r="B650">
        <v>100</v>
      </c>
      <c r="C650" t="str">
        <f t="shared" si="75"/>
        <v>10 DEPARTAMENTO ADMINISTRATIVO DE SALUD</v>
      </c>
      <c r="D650" t="str">
        <f t="shared" si="71"/>
        <v>10</v>
      </c>
      <c r="E650" t="s">
        <v>535</v>
      </c>
      <c r="F650" t="s">
        <v>583</v>
      </c>
      <c r="G650" s="2">
        <f t="shared" si="76"/>
        <v>2020130010124</v>
      </c>
      <c r="H650" t="str">
        <f>"R170"</f>
        <v>R170</v>
      </c>
      <c r="I650" t="s">
        <v>555</v>
      </c>
      <c r="J650" t="s">
        <v>26</v>
      </c>
      <c r="K650" t="s">
        <v>27</v>
      </c>
      <c r="L650" t="str">
        <f>+VLOOKUP(G650,Hoja2!$A:$B,2,FALSE)</f>
        <v>PREVENCION Y CONTROL DE LAS ENFERMEDADES INMUNOPREVENIBLES EN EL DISTRITO DE  CARTAGENA DE INDIAS</v>
      </c>
      <c r="M650" t="str">
        <f t="shared" si="77"/>
        <v>2020130010124 PREVENCION Y CONTROL DE LAS ENFERMEDADES INMUNOPREVENIBLES EN EL DISTRITO DE  CARTAGENA DE INDIAS</v>
      </c>
      <c r="N650" t="str">
        <f>+VLOOKUP(G650,Hoja1!$D:$G,2,FALSE)</f>
        <v>08. PILAR CARTAGENA INCLUYENTE</v>
      </c>
      <c r="O650" t="str">
        <f>+VLOOKUP(G650,Hoja1!$D:$G,3,FALSE)</f>
        <v>8.3 LÍNEA ESTRATÉGICA SALUD PARA TODOS</v>
      </c>
      <c r="P650" t="str">
        <f>+VLOOKUP(G650,Hoja1!$D:$G,4,FALSE)</f>
        <v>8.3.8 VIDA SALUDABLE Y ENFERMEDADES TRANSMISIBLES</v>
      </c>
      <c r="Q650" t="str">
        <f t="shared" si="73"/>
        <v>06</v>
      </c>
      <c r="R650" t="str">
        <f t="shared" si="74"/>
        <v>00</v>
      </c>
      <c r="S650" s="1">
        <v>0</v>
      </c>
      <c r="T650" s="1">
        <v>295335000</v>
      </c>
      <c r="U650" s="1">
        <v>295335000</v>
      </c>
      <c r="V650" s="1">
        <v>291908235</v>
      </c>
      <c r="W650" s="1">
        <v>3426765</v>
      </c>
      <c r="X650" s="1">
        <v>90998477</v>
      </c>
      <c r="Y650" s="1">
        <v>30.81</v>
      </c>
      <c r="Z650" s="1">
        <v>90998477</v>
      </c>
      <c r="AA650" s="1">
        <v>30.81</v>
      </c>
      <c r="AB650" s="1">
        <v>204336523</v>
      </c>
      <c r="AC650" s="1">
        <v>37121333</v>
      </c>
    </row>
    <row r="651" spans="1:29" hidden="1" x14ac:dyDescent="0.35">
      <c r="A651">
        <v>2023</v>
      </c>
      <c r="B651">
        <v>100</v>
      </c>
      <c r="C651" t="str">
        <f t="shared" si="75"/>
        <v>10 DEPARTAMENTO ADMINISTRATIVO DE SALUD</v>
      </c>
      <c r="D651" t="str">
        <f t="shared" si="71"/>
        <v>10</v>
      </c>
      <c r="E651" t="s">
        <v>535</v>
      </c>
      <c r="F651" t="s">
        <v>567</v>
      </c>
      <c r="G651" s="2">
        <f t="shared" si="76"/>
        <v>2020130010150</v>
      </c>
      <c r="H651" t="str">
        <f>"R170"</f>
        <v>R170</v>
      </c>
      <c r="I651" t="s">
        <v>555</v>
      </c>
      <c r="J651" t="s">
        <v>26</v>
      </c>
      <c r="K651" t="s">
        <v>27</v>
      </c>
      <c r="L651" t="str">
        <f>+VLOOKUP(G651,Hoja2!$A:$B,2,FALSE)</f>
        <v>PREVENCION Y PROMOCION DE LA ZOONOSIS EN EL DISTRITO DE  CARTAGENA DE INDIAS</v>
      </c>
      <c r="M651" t="str">
        <f t="shared" si="77"/>
        <v>2020130010150 PREVENCION Y PROMOCION DE LA ZOONOSIS EN EL DISTRITO DE  CARTAGENA DE INDIAS</v>
      </c>
      <c r="N651" t="str">
        <f>+VLOOKUP(G651,Hoja1!$D:$G,2,FALSE)</f>
        <v>08. PILAR CARTAGENA INCLUYENTE</v>
      </c>
      <c r="O651" t="str">
        <f>+VLOOKUP(G651,Hoja1!$D:$G,3,FALSE)</f>
        <v>8.3 LÍNEA ESTRATÉGICA SALUD PARA TODOS</v>
      </c>
      <c r="P651" t="str">
        <f>+VLOOKUP(G651,Hoja1!$D:$G,4,FALSE)</f>
        <v>8.3.3 SALUD AMBIENTAL</v>
      </c>
      <c r="Q651" t="str">
        <f t="shared" si="73"/>
        <v>06</v>
      </c>
      <c r="R651" t="str">
        <f t="shared" si="74"/>
        <v>00</v>
      </c>
      <c r="S651" s="1">
        <v>0</v>
      </c>
      <c r="T651" s="1">
        <v>70080000</v>
      </c>
      <c r="U651" s="1">
        <v>70080000</v>
      </c>
      <c r="V651" s="1">
        <v>52259000</v>
      </c>
      <c r="W651" s="1">
        <v>17821000</v>
      </c>
      <c r="X651" s="1">
        <v>51455956</v>
      </c>
      <c r="Y651" s="1">
        <v>73.42</v>
      </c>
      <c r="Z651" s="1">
        <v>27255956</v>
      </c>
      <c r="AA651" s="1">
        <v>38.89</v>
      </c>
      <c r="AB651" s="1">
        <v>18624044</v>
      </c>
      <c r="AC651" s="1">
        <v>27255956</v>
      </c>
    </row>
    <row r="652" spans="1:29" hidden="1" x14ac:dyDescent="0.35">
      <c r="A652">
        <v>2023</v>
      </c>
      <c r="B652">
        <v>100</v>
      </c>
      <c r="C652" t="str">
        <f t="shared" si="75"/>
        <v>10 DEPARTAMENTO ADMINISTRATIVO DE SALUD</v>
      </c>
      <c r="D652" t="str">
        <f t="shared" si="71"/>
        <v>10</v>
      </c>
      <c r="E652" t="s">
        <v>535</v>
      </c>
      <c r="F652" t="s">
        <v>536</v>
      </c>
      <c r="G652" s="2">
        <f t="shared" si="76"/>
        <v>2020130010164</v>
      </c>
      <c r="H652" t="str">
        <f>"R170"</f>
        <v>R170</v>
      </c>
      <c r="I652" t="s">
        <v>555</v>
      </c>
      <c r="J652" t="s">
        <v>26</v>
      </c>
      <c r="K652" t="s">
        <v>27</v>
      </c>
      <c r="L652" t="str">
        <f>+VLOOKUP(G652,Hoja2!$A:$B,2,FALSE)</f>
        <v>PREVENCION, PROMOCION , VIGILANCIA Y CONTROL DE ENFERMEDADES DE TRANSMISION VECTORIAL EN EL DISTRITO DE CARTAGENA DE INDIAS</v>
      </c>
      <c r="M652" t="str">
        <f t="shared" si="77"/>
        <v>2020130010164 PREVENCION, PROMOCION , VIGILANCIA Y CONTROL DE ENFERMEDADES DE TRANSMISION VECTORIAL EN EL DISTRITO DE CARTAGENA DE INDIAS</v>
      </c>
      <c r="N652" t="str">
        <f>+VLOOKUP(G652,Hoja1!$D:$G,2,FALSE)</f>
        <v>08. PILAR CARTAGENA INCLUYENTE</v>
      </c>
      <c r="O652" t="str">
        <f>+VLOOKUP(G652,Hoja1!$D:$G,3,FALSE)</f>
        <v>8.3 LÍNEA ESTRATÉGICA SALUD PARA TODOS</v>
      </c>
      <c r="P652" t="str">
        <f>+VLOOKUP(G652,Hoja1!$D:$G,4,FALSE)</f>
        <v>8.3.8 VIDA SALUDABLE Y ENFERMEDADES TRANSMISIBLES</v>
      </c>
      <c r="Q652" t="str">
        <f t="shared" si="73"/>
        <v>06</v>
      </c>
      <c r="R652" t="str">
        <f t="shared" si="74"/>
        <v>00</v>
      </c>
      <c r="S652" s="1">
        <v>0</v>
      </c>
      <c r="T652" s="1">
        <v>358410600</v>
      </c>
      <c r="U652" s="1">
        <v>358410600</v>
      </c>
      <c r="V652" s="1">
        <v>357180000</v>
      </c>
      <c r="W652" s="1">
        <v>1230600</v>
      </c>
      <c r="X652" s="1">
        <v>344897660</v>
      </c>
      <c r="Y652" s="1">
        <v>96.23</v>
      </c>
      <c r="Z652" s="1">
        <v>270209328</v>
      </c>
      <c r="AA652" s="1">
        <v>75.39</v>
      </c>
      <c r="AB652" s="1">
        <v>13512940</v>
      </c>
      <c r="AC652" s="1">
        <v>214966664</v>
      </c>
    </row>
    <row r="653" spans="1:29" hidden="1" x14ac:dyDescent="0.35">
      <c r="A653">
        <v>2023</v>
      </c>
      <c r="B653">
        <v>100</v>
      </c>
      <c r="C653" t="str">
        <f t="shared" si="75"/>
        <v>10 DEPARTAMENTO ADMINISTRATIVO DE SALUD</v>
      </c>
      <c r="D653" t="str">
        <f t="shared" si="71"/>
        <v>10</v>
      </c>
      <c r="E653" t="s">
        <v>535</v>
      </c>
      <c r="F653" t="s">
        <v>585</v>
      </c>
      <c r="G653" s="2">
        <f t="shared" si="76"/>
        <v>2020130010173</v>
      </c>
      <c r="H653" t="str">
        <f>"R170"</f>
        <v>R170</v>
      </c>
      <c r="I653" t="s">
        <v>555</v>
      </c>
      <c r="J653" t="s">
        <v>26</v>
      </c>
      <c r="K653" t="s">
        <v>27</v>
      </c>
      <c r="L653" t="str">
        <f>+VLOOKUP(G653,Hoja2!$A:$B,2,FALSE)</f>
        <v>PREVENCION , MANEJO Y CONTROL DE LA INFECCION RESPIRATORIA AGUDA EN NI?OS Y NI?AS MENORES DE CINCO A?OS EN  CARTAGENA DE INDIAS</v>
      </c>
      <c r="M653" t="str">
        <f t="shared" si="77"/>
        <v>2020130010173 PREVENCION , MANEJO Y CONTROL DE LA INFECCION RESPIRATORIA AGUDA EN NI?OS Y NI?AS MENORES DE CINCO A?OS EN  CARTAGENA DE INDIAS</v>
      </c>
      <c r="N653" t="str">
        <f>+VLOOKUP(G653,Hoja1!$D:$G,2,FALSE)</f>
        <v>08. PILAR CARTAGENA INCLUYENTE</v>
      </c>
      <c r="O653" t="str">
        <f>+VLOOKUP(G653,Hoja1!$D:$G,3,FALSE)</f>
        <v>8.3 LÍNEA ESTRATÉGICA SALUD PARA TODOS</v>
      </c>
      <c r="P653" t="str">
        <f>+VLOOKUP(G653,Hoja1!$D:$G,4,FALSE)</f>
        <v>8.3.8 VIDA SALUDABLE Y ENFERMEDADES TRANSMISIBLES</v>
      </c>
      <c r="Q653" t="str">
        <f t="shared" si="73"/>
        <v>06</v>
      </c>
      <c r="R653" t="str">
        <f t="shared" si="74"/>
        <v>00</v>
      </c>
      <c r="S653" s="1">
        <v>0</v>
      </c>
      <c r="T653" s="1">
        <v>95103335</v>
      </c>
      <c r="U653" s="1">
        <v>95103335</v>
      </c>
      <c r="V653" s="1">
        <v>95103335</v>
      </c>
      <c r="W653" s="1">
        <v>0</v>
      </c>
      <c r="X653" s="1">
        <v>60191335</v>
      </c>
      <c r="Y653" s="1">
        <v>63.29</v>
      </c>
      <c r="Z653" s="1">
        <v>50191335</v>
      </c>
      <c r="AA653" s="1">
        <v>52.78</v>
      </c>
      <c r="AB653" s="1">
        <v>34912000</v>
      </c>
      <c r="AC653" s="1">
        <v>47683335</v>
      </c>
    </row>
    <row r="654" spans="1:29" hidden="1" x14ac:dyDescent="0.35">
      <c r="A654">
        <v>2023</v>
      </c>
      <c r="B654">
        <v>100</v>
      </c>
      <c r="C654" t="str">
        <f t="shared" si="75"/>
        <v>10 DEPARTAMENTO ADMINISTRATIVO DE SALUD</v>
      </c>
      <c r="D654" t="str">
        <f t="shared" si="71"/>
        <v>10</v>
      </c>
      <c r="E654" t="s">
        <v>535</v>
      </c>
      <c r="F654" t="s">
        <v>549</v>
      </c>
      <c r="G654" s="2">
        <f t="shared" si="76"/>
        <v>2021130010153</v>
      </c>
      <c r="H654" t="str">
        <f>"181"</f>
        <v>181</v>
      </c>
      <c r="I654" t="s">
        <v>586</v>
      </c>
      <c r="J654" t="s">
        <v>26</v>
      </c>
      <c r="K654" t="s">
        <v>27</v>
      </c>
      <c r="L654" t="str">
        <f>+VLOOKUP(G654,Hoja2!$A:$B,2,FALSE)</f>
        <v>FORTALECIMIENTO DE LA CALIDAD DE LA ATENCION EN SALUD  PARA LA POBLACION POBRE NO ASEGURADA RESIDENTE  EN EL DISTRITO DE CARTAGENA DE INDIAS</v>
      </c>
      <c r="M654" t="str">
        <f t="shared" si="77"/>
        <v>2021130010153 FORTALECIMIENTO DE LA CALIDAD DE LA ATENCION EN SALUD  PARA LA POBLACION POBRE NO ASEGURADA RESIDENTE  EN EL DISTRITO DE CARTAGENA DE INDIAS</v>
      </c>
      <c r="N654" t="str">
        <f>+VLOOKUP(G654,Hoja1!$D:$G,2,FALSE)</f>
        <v>08. PILAR CARTAGENA INCLUYENTE</v>
      </c>
      <c r="O654" t="str">
        <f>+VLOOKUP(G654,Hoja1!$D:$G,3,FALSE)</f>
        <v>8.3 LÍNEA ESTRATÉGICA SALUD PARA TODOS</v>
      </c>
      <c r="P654" t="str">
        <f>+VLOOKUP(G654,Hoja1!$D:$G,4,FALSE)</f>
        <v>8.3.1 PROGRAMA: FORTALECIMIENTO DE LA AUTORIDAD SANITARIA</v>
      </c>
      <c r="Q654" t="str">
        <f t="shared" si="73"/>
        <v>06</v>
      </c>
      <c r="R654" t="str">
        <f t="shared" si="74"/>
        <v>00</v>
      </c>
      <c r="S654" s="1">
        <v>0</v>
      </c>
      <c r="T654" s="1">
        <v>3157941864</v>
      </c>
      <c r="U654" s="1">
        <v>3157941864</v>
      </c>
      <c r="V654" s="1">
        <v>3157941864</v>
      </c>
      <c r="W654" s="1">
        <v>0</v>
      </c>
      <c r="X654" s="1">
        <v>3157941864</v>
      </c>
      <c r="Y654" s="1">
        <v>100</v>
      </c>
      <c r="Z654" s="1">
        <v>2954153808</v>
      </c>
      <c r="AA654" s="1">
        <v>93.55</v>
      </c>
      <c r="AB654" s="1">
        <v>0</v>
      </c>
      <c r="AC654" s="1">
        <v>2954153808</v>
      </c>
    </row>
    <row r="655" spans="1:29" hidden="1" x14ac:dyDescent="0.35">
      <c r="A655">
        <v>2023</v>
      </c>
      <c r="B655">
        <v>100</v>
      </c>
      <c r="C655" t="str">
        <f t="shared" si="75"/>
        <v>10 DEPARTAMENTO ADMINISTRATIVO DE SALUD</v>
      </c>
      <c r="D655" t="str">
        <f t="shared" si="71"/>
        <v>10</v>
      </c>
      <c r="E655" t="s">
        <v>535</v>
      </c>
      <c r="F655" t="s">
        <v>549</v>
      </c>
      <c r="G655" s="2">
        <f t="shared" si="76"/>
        <v>2021130010153</v>
      </c>
      <c r="H655" t="str">
        <f>"B192"</f>
        <v>B192</v>
      </c>
      <c r="I655" t="s">
        <v>587</v>
      </c>
      <c r="J655" t="s">
        <v>26</v>
      </c>
      <c r="K655" t="s">
        <v>27</v>
      </c>
      <c r="L655" t="str">
        <f>+VLOOKUP(G655,Hoja2!$A:$B,2,FALSE)</f>
        <v>FORTALECIMIENTO DE LA CALIDAD DE LA ATENCION EN SALUD  PARA LA POBLACION POBRE NO ASEGURADA RESIDENTE  EN EL DISTRITO DE CARTAGENA DE INDIAS</v>
      </c>
      <c r="M655" t="str">
        <f t="shared" si="77"/>
        <v>2021130010153 FORTALECIMIENTO DE LA CALIDAD DE LA ATENCION EN SALUD  PARA LA POBLACION POBRE NO ASEGURADA RESIDENTE  EN EL DISTRITO DE CARTAGENA DE INDIAS</v>
      </c>
      <c r="N655" t="str">
        <f>+VLOOKUP(G655,Hoja1!$D:$G,2,FALSE)</f>
        <v>08. PILAR CARTAGENA INCLUYENTE</v>
      </c>
      <c r="O655" t="str">
        <f>+VLOOKUP(G655,Hoja1!$D:$G,3,FALSE)</f>
        <v>8.3 LÍNEA ESTRATÉGICA SALUD PARA TODOS</v>
      </c>
      <c r="P655" t="str">
        <f>+VLOOKUP(G655,Hoja1!$D:$G,4,FALSE)</f>
        <v>8.3.1 PROGRAMA: FORTALECIMIENTO DE LA AUTORIDAD SANITARIA</v>
      </c>
      <c r="Q655" t="str">
        <f t="shared" si="73"/>
        <v>06</v>
      </c>
      <c r="R655" t="str">
        <f t="shared" si="74"/>
        <v>00</v>
      </c>
      <c r="S655" s="1">
        <v>0</v>
      </c>
      <c r="T655" s="1">
        <v>1230799304</v>
      </c>
      <c r="U655" s="1">
        <v>1230799304</v>
      </c>
      <c r="V655" s="1">
        <v>1230799304</v>
      </c>
      <c r="W655" s="1">
        <v>0</v>
      </c>
      <c r="X655" s="1">
        <v>1025270858</v>
      </c>
      <c r="Y655" s="1">
        <v>83.3</v>
      </c>
      <c r="Z655" s="1">
        <v>533209458</v>
      </c>
      <c r="AA655" s="1">
        <v>43.32</v>
      </c>
      <c r="AB655" s="1">
        <v>205528446</v>
      </c>
      <c r="AC655" s="1">
        <v>0</v>
      </c>
    </row>
    <row r="656" spans="1:29" hidden="1" x14ac:dyDescent="0.35">
      <c r="A656">
        <v>2023</v>
      </c>
      <c r="B656">
        <v>100</v>
      </c>
      <c r="C656" t="str">
        <f t="shared" si="75"/>
        <v>10 DEPARTAMENTO ADMINISTRATIVO DE SALUD</v>
      </c>
      <c r="D656" t="str">
        <f t="shared" si="71"/>
        <v>10</v>
      </c>
      <c r="E656" t="s">
        <v>535</v>
      </c>
      <c r="F656" t="s">
        <v>549</v>
      </c>
      <c r="G656" s="2">
        <f t="shared" si="76"/>
        <v>2021130010153</v>
      </c>
      <c r="H656" t="str">
        <f>"199"</f>
        <v>199</v>
      </c>
      <c r="I656" t="s">
        <v>588</v>
      </c>
      <c r="J656" t="s">
        <v>26</v>
      </c>
      <c r="K656" t="s">
        <v>27</v>
      </c>
      <c r="L656" t="str">
        <f>+VLOOKUP(G656,Hoja2!$A:$B,2,FALSE)</f>
        <v>FORTALECIMIENTO DE LA CALIDAD DE LA ATENCION EN SALUD  PARA LA POBLACION POBRE NO ASEGURADA RESIDENTE  EN EL DISTRITO DE CARTAGENA DE INDIAS</v>
      </c>
      <c r="M656" t="str">
        <f t="shared" si="77"/>
        <v>2021130010153 FORTALECIMIENTO DE LA CALIDAD DE LA ATENCION EN SALUD  PARA LA POBLACION POBRE NO ASEGURADA RESIDENTE  EN EL DISTRITO DE CARTAGENA DE INDIAS</v>
      </c>
      <c r="N656" t="str">
        <f>+VLOOKUP(G656,Hoja1!$D:$G,2,FALSE)</f>
        <v>08. PILAR CARTAGENA INCLUYENTE</v>
      </c>
      <c r="O656" t="str">
        <f>+VLOOKUP(G656,Hoja1!$D:$G,3,FALSE)</f>
        <v>8.3 LÍNEA ESTRATÉGICA SALUD PARA TODOS</v>
      </c>
      <c r="P656" t="str">
        <f>+VLOOKUP(G656,Hoja1!$D:$G,4,FALSE)</f>
        <v>8.3.1 PROGRAMA: FORTALECIMIENTO DE LA AUTORIDAD SANITARIA</v>
      </c>
      <c r="Q656" t="str">
        <f t="shared" si="73"/>
        <v>06</v>
      </c>
      <c r="R656" t="str">
        <f t="shared" si="74"/>
        <v>00</v>
      </c>
      <c r="S656" s="1">
        <v>0</v>
      </c>
      <c r="T656" s="1">
        <v>254861959.71000001</v>
      </c>
      <c r="U656" s="1">
        <v>254861959.71000001</v>
      </c>
      <c r="V656" s="1">
        <v>254861959.71000001</v>
      </c>
      <c r="W656" s="1">
        <v>0</v>
      </c>
      <c r="X656" s="1">
        <v>254861959.71000001</v>
      </c>
      <c r="Y656" s="1">
        <v>100</v>
      </c>
      <c r="Z656" s="1">
        <v>254861959.71000001</v>
      </c>
      <c r="AA656" s="1">
        <v>100</v>
      </c>
      <c r="AB656" s="1">
        <v>0</v>
      </c>
      <c r="AC656" s="1">
        <v>254861959.71000001</v>
      </c>
    </row>
    <row r="657" spans="1:29" hidden="1" x14ac:dyDescent="0.35">
      <c r="A657">
        <v>2023</v>
      </c>
      <c r="B657">
        <v>100</v>
      </c>
      <c r="C657" t="str">
        <f t="shared" si="75"/>
        <v>10 DEPARTAMENTO ADMINISTRATIVO DE SALUD</v>
      </c>
      <c r="D657" t="str">
        <f t="shared" ref="D657:D674" si="78">"10"</f>
        <v>10</v>
      </c>
      <c r="E657" t="s">
        <v>535</v>
      </c>
      <c r="F657" t="s">
        <v>549</v>
      </c>
      <c r="G657" s="2">
        <f t="shared" si="76"/>
        <v>2021130010153</v>
      </c>
      <c r="H657" t="str">
        <f>"B001"</f>
        <v>B001</v>
      </c>
      <c r="I657" t="s">
        <v>98</v>
      </c>
      <c r="J657" t="s">
        <v>26</v>
      </c>
      <c r="K657" t="s">
        <v>27</v>
      </c>
      <c r="L657" t="str">
        <f>+VLOOKUP(G657,Hoja2!$A:$B,2,FALSE)</f>
        <v>FORTALECIMIENTO DE LA CALIDAD DE LA ATENCION EN SALUD  PARA LA POBLACION POBRE NO ASEGURADA RESIDENTE  EN EL DISTRITO DE CARTAGENA DE INDIAS</v>
      </c>
      <c r="M657" t="str">
        <f t="shared" si="77"/>
        <v>2021130010153 FORTALECIMIENTO DE LA CALIDAD DE LA ATENCION EN SALUD  PARA LA POBLACION POBRE NO ASEGURADA RESIDENTE  EN EL DISTRITO DE CARTAGENA DE INDIAS</v>
      </c>
      <c r="N657" t="str">
        <f>+VLOOKUP(G657,Hoja1!$D:$G,2,FALSE)</f>
        <v>08. PILAR CARTAGENA INCLUYENTE</v>
      </c>
      <c r="O657" t="str">
        <f>+VLOOKUP(G657,Hoja1!$D:$G,3,FALSE)</f>
        <v>8.3 LÍNEA ESTRATÉGICA SALUD PARA TODOS</v>
      </c>
      <c r="P657" t="str">
        <f>+VLOOKUP(G657,Hoja1!$D:$G,4,FALSE)</f>
        <v>8.3.1 PROGRAMA: FORTALECIMIENTO DE LA AUTORIDAD SANITARIA</v>
      </c>
      <c r="Q657" t="str">
        <f t="shared" si="73"/>
        <v>06</v>
      </c>
      <c r="R657" t="str">
        <f t="shared" si="74"/>
        <v>00</v>
      </c>
      <c r="S657" s="1">
        <v>0</v>
      </c>
      <c r="T657" s="1">
        <v>15000000000</v>
      </c>
      <c r="U657" s="1">
        <v>15000000000</v>
      </c>
      <c r="V657" s="1">
        <v>13998574056</v>
      </c>
      <c r="W657" s="1">
        <v>1001425944</v>
      </c>
      <c r="X657" s="1">
        <v>8170083817</v>
      </c>
      <c r="Y657" s="1">
        <v>54.47</v>
      </c>
      <c r="Z657" s="1">
        <v>7517906037</v>
      </c>
      <c r="AA657" s="1">
        <v>50.12</v>
      </c>
      <c r="AB657" s="1">
        <v>6829916183</v>
      </c>
      <c r="AC657" s="1">
        <v>5435228249</v>
      </c>
    </row>
    <row r="658" spans="1:29" hidden="1" x14ac:dyDescent="0.35">
      <c r="A658">
        <v>2023</v>
      </c>
      <c r="B658">
        <v>100</v>
      </c>
      <c r="C658" t="str">
        <f t="shared" si="75"/>
        <v>10 DEPARTAMENTO ADMINISTRATIVO DE SALUD</v>
      </c>
      <c r="D658" t="str">
        <f t="shared" si="78"/>
        <v>10</v>
      </c>
      <c r="E658" t="s">
        <v>535</v>
      </c>
      <c r="F658" t="s">
        <v>543</v>
      </c>
      <c r="G658" s="2">
        <f t="shared" si="76"/>
        <v>2020130010058</v>
      </c>
      <c r="H658" t="str">
        <f>"B016"</f>
        <v>B016</v>
      </c>
      <c r="I658" t="s">
        <v>590</v>
      </c>
      <c r="J658" t="s">
        <v>26</v>
      </c>
      <c r="K658" t="s">
        <v>27</v>
      </c>
      <c r="L658" t="str">
        <f>+VLOOKUP(G658,Hoja2!$A:$B,2,FALSE)</f>
        <v>PREVENCION Y CONTROL DE LA LEPRA EN EL DISTRITO DE  CARTAGENA DE INDIAS</v>
      </c>
      <c r="M658" t="str">
        <f t="shared" si="77"/>
        <v>2020130010058 PREVENCION Y CONTROL DE LA LEPRA EN EL DISTRITO DE  CARTAGENA DE INDIAS</v>
      </c>
      <c r="N658" t="str">
        <f>+VLOOKUP(G658,Hoja1!$D:$G,2,FALSE)</f>
        <v>08. PILAR CARTAGENA INCLUYENTE</v>
      </c>
      <c r="O658" t="str">
        <f>+VLOOKUP(G658,Hoja1!$D:$G,3,FALSE)</f>
        <v>8.3 LÍNEA ESTRATÉGICA SALUD PARA TODOS</v>
      </c>
      <c r="P658" t="str">
        <f>+VLOOKUP(G658,Hoja1!$D:$G,4,FALSE)</f>
        <v>8.3.8 VIDA SALUDABLE Y ENFERMEDADES TRANSMISIBLES</v>
      </c>
      <c r="Q658" t="str">
        <f t="shared" si="73"/>
        <v>06</v>
      </c>
      <c r="R658" t="str">
        <f t="shared" si="74"/>
        <v>00</v>
      </c>
      <c r="S658" s="1">
        <v>0</v>
      </c>
      <c r="T658" s="1">
        <v>22371989</v>
      </c>
      <c r="U658" s="1">
        <v>22371989</v>
      </c>
      <c r="V658" s="1">
        <v>0</v>
      </c>
      <c r="W658" s="1">
        <v>22371989</v>
      </c>
      <c r="X658" s="1">
        <v>0</v>
      </c>
      <c r="Y658" s="1">
        <v>0</v>
      </c>
      <c r="Z658" s="1">
        <v>0</v>
      </c>
      <c r="AA658" s="1">
        <v>0</v>
      </c>
      <c r="AB658" s="1">
        <v>22371989</v>
      </c>
      <c r="AC658" s="1">
        <v>0</v>
      </c>
    </row>
    <row r="659" spans="1:29" hidden="1" x14ac:dyDescent="0.35">
      <c r="A659">
        <v>2023</v>
      </c>
      <c r="B659">
        <v>100</v>
      </c>
      <c r="C659" t="str">
        <f t="shared" si="75"/>
        <v>10 DEPARTAMENTO ADMINISTRATIVO DE SALUD</v>
      </c>
      <c r="D659" t="str">
        <f t="shared" si="78"/>
        <v>10</v>
      </c>
      <c r="E659" t="s">
        <v>535</v>
      </c>
      <c r="F659" t="s">
        <v>545</v>
      </c>
      <c r="G659" s="2">
        <f t="shared" si="76"/>
        <v>2020130010060</v>
      </c>
      <c r="H659" t="str">
        <f>"B016"</f>
        <v>B016</v>
      </c>
      <c r="I659" t="s">
        <v>590</v>
      </c>
      <c r="J659" t="s">
        <v>26</v>
      </c>
      <c r="K659" t="s">
        <v>27</v>
      </c>
      <c r="L659" t="str">
        <f>+VLOOKUP(G659,Hoja2!$A:$B,2,FALSE)</f>
        <v>PREVENCION Y CONTROL DE LA TUBERCULOSIS EN EL DISTRITO DE  CARTAGENA DE INDIAS</v>
      </c>
      <c r="M659" t="str">
        <f t="shared" si="77"/>
        <v>2020130010060 PREVENCION Y CONTROL DE LA TUBERCULOSIS EN EL DISTRITO DE  CARTAGENA DE INDIAS</v>
      </c>
      <c r="N659" t="str">
        <f>+VLOOKUP(G659,Hoja1!$D:$G,2,FALSE)</f>
        <v>08. PILAR CARTAGENA INCLUYENTE</v>
      </c>
      <c r="O659" t="str">
        <f>+VLOOKUP(G659,Hoja1!$D:$G,3,FALSE)</f>
        <v>8.3 LÍNEA ESTRATÉGICA SALUD PARA TODOS</v>
      </c>
      <c r="P659" t="str">
        <f>+VLOOKUP(G659,Hoja1!$D:$G,4,FALSE)</f>
        <v>8.3.8 VIDA SALUDABLE Y ENFERMEDADES TRANSMISIBLES</v>
      </c>
      <c r="Q659" t="str">
        <f t="shared" si="73"/>
        <v>06</v>
      </c>
      <c r="R659" t="str">
        <f t="shared" si="74"/>
        <v>00</v>
      </c>
      <c r="S659" s="1">
        <v>0</v>
      </c>
      <c r="T659" s="1">
        <v>22371989</v>
      </c>
      <c r="U659" s="1">
        <v>22371989</v>
      </c>
      <c r="V659" s="1">
        <v>0</v>
      </c>
      <c r="W659" s="1">
        <v>22371989</v>
      </c>
      <c r="X659" s="1">
        <v>0</v>
      </c>
      <c r="Y659" s="1">
        <v>0</v>
      </c>
      <c r="Z659" s="1">
        <v>0</v>
      </c>
      <c r="AA659" s="1">
        <v>0</v>
      </c>
      <c r="AB659" s="1">
        <v>22371989</v>
      </c>
      <c r="AC659" s="1">
        <v>0</v>
      </c>
    </row>
    <row r="660" spans="1:29" hidden="1" x14ac:dyDescent="0.35">
      <c r="A660">
        <v>2023</v>
      </c>
      <c r="B660">
        <v>100</v>
      </c>
      <c r="C660" t="str">
        <f t="shared" si="75"/>
        <v>10 DEPARTAMENTO ADMINISTRATIVO DE SALUD</v>
      </c>
      <c r="D660" t="str">
        <f t="shared" si="78"/>
        <v>10</v>
      </c>
      <c r="E660" t="s">
        <v>535</v>
      </c>
      <c r="F660" t="s">
        <v>536</v>
      </c>
      <c r="G660" s="2">
        <f t="shared" si="76"/>
        <v>2020130010164</v>
      </c>
      <c r="H660" t="str">
        <f>"B016"</f>
        <v>B016</v>
      </c>
      <c r="I660" t="s">
        <v>590</v>
      </c>
      <c r="J660" t="s">
        <v>26</v>
      </c>
      <c r="K660" t="s">
        <v>27</v>
      </c>
      <c r="L660" t="str">
        <f>+VLOOKUP(G660,Hoja2!$A:$B,2,FALSE)</f>
        <v>PREVENCION, PROMOCION , VIGILANCIA Y CONTROL DE ENFERMEDADES DE TRANSMISION VECTORIAL EN EL DISTRITO DE CARTAGENA DE INDIAS</v>
      </c>
      <c r="M660" t="str">
        <f t="shared" si="77"/>
        <v>2020130010164 PREVENCION, PROMOCION , VIGILANCIA Y CONTROL DE ENFERMEDADES DE TRANSMISION VECTORIAL EN EL DISTRITO DE CARTAGENA DE INDIAS</v>
      </c>
      <c r="N660" t="str">
        <f>+VLOOKUP(G660,Hoja1!$D:$G,2,FALSE)</f>
        <v>08. PILAR CARTAGENA INCLUYENTE</v>
      </c>
      <c r="O660" t="str">
        <f>+VLOOKUP(G660,Hoja1!$D:$G,3,FALSE)</f>
        <v>8.3 LÍNEA ESTRATÉGICA SALUD PARA TODOS</v>
      </c>
      <c r="P660" t="str">
        <f>+VLOOKUP(G660,Hoja1!$D:$G,4,FALSE)</f>
        <v>8.3.8 VIDA SALUDABLE Y ENFERMEDADES TRANSMISIBLES</v>
      </c>
      <c r="Q660" t="str">
        <f t="shared" si="73"/>
        <v>06</v>
      </c>
      <c r="R660" t="str">
        <f t="shared" si="74"/>
        <v>00</v>
      </c>
      <c r="S660" s="1">
        <v>0</v>
      </c>
      <c r="T660" s="1">
        <v>104402614</v>
      </c>
      <c r="U660" s="1">
        <v>104402614</v>
      </c>
      <c r="V660" s="1">
        <v>0</v>
      </c>
      <c r="W660" s="1">
        <v>104402614</v>
      </c>
      <c r="X660" s="1">
        <v>0</v>
      </c>
      <c r="Y660" s="1">
        <v>0</v>
      </c>
      <c r="Z660" s="1">
        <v>0</v>
      </c>
      <c r="AA660" s="1">
        <v>0</v>
      </c>
      <c r="AB660" s="1">
        <v>104402614</v>
      </c>
      <c r="AC660" s="1">
        <v>0</v>
      </c>
    </row>
    <row r="661" spans="1:29" hidden="1" x14ac:dyDescent="0.35">
      <c r="A661">
        <v>2023</v>
      </c>
      <c r="B661">
        <v>100</v>
      </c>
      <c r="C661" t="str">
        <f t="shared" si="75"/>
        <v>10 DEPARTAMENTO ADMINISTRATIVO DE SALUD</v>
      </c>
      <c r="D661" t="str">
        <f t="shared" si="78"/>
        <v>10</v>
      </c>
      <c r="E661" t="s">
        <v>535</v>
      </c>
      <c r="F661" t="s">
        <v>540</v>
      </c>
      <c r="G661" s="2">
        <f t="shared" si="76"/>
        <v>2020130010132</v>
      </c>
      <c r="H661" t="str">
        <f>"B017"</f>
        <v>B017</v>
      </c>
      <c r="I661" t="s">
        <v>591</v>
      </c>
      <c r="J661" t="s">
        <v>26</v>
      </c>
      <c r="K661" t="s">
        <v>27</v>
      </c>
      <c r="L661" t="str">
        <f>+VLOOKUP(G661,Hoja2!$A:$B,2,FALSE)</f>
        <v>DESARROLLO INSTITUCIONAL DEL DEPARTAMENTO ADMINISTRATIVO DISTRITAL DE SALUD DE  CARTAGENA DE INDIAS</v>
      </c>
      <c r="M661" t="str">
        <f t="shared" si="77"/>
        <v>2020130010132 DESARROLLO INSTITUCIONAL DEL DEPARTAMENTO ADMINISTRATIVO DISTRITAL DE SALUD DE  CARTAGENA DE INDIAS</v>
      </c>
      <c r="N661" t="str">
        <f>+VLOOKUP(G661,Hoja1!$D:$G,2,FALSE)</f>
        <v>08. PILAR CARTAGENA INCLUYENTE</v>
      </c>
      <c r="O661" t="str">
        <f>+VLOOKUP(G661,Hoja1!$D:$G,3,FALSE)</f>
        <v>8.3 LÍNEA ESTRATÉGICA SALUD PARA TODOS</v>
      </c>
      <c r="P661" t="str">
        <f>+VLOOKUP(G661,Hoja1!$D:$G,4,FALSE)</f>
        <v>8.3.1 PROGRAMA: FORTALECIMIENTO DE LA AUTORIDAD SANITARIA</v>
      </c>
      <c r="Q661" t="str">
        <f t="shared" si="73"/>
        <v>06</v>
      </c>
      <c r="R661" t="str">
        <f t="shared" si="74"/>
        <v>00</v>
      </c>
      <c r="S661" s="1">
        <v>0</v>
      </c>
      <c r="T661" s="1">
        <v>55163709</v>
      </c>
      <c r="U661" s="1">
        <v>55163709</v>
      </c>
      <c r="V661" s="1">
        <v>10503442</v>
      </c>
      <c r="W661" s="1">
        <v>44660267</v>
      </c>
      <c r="X661" s="1">
        <v>10503442</v>
      </c>
      <c r="Y661" s="1">
        <v>19.04</v>
      </c>
      <c r="Z661" s="1">
        <v>10503442</v>
      </c>
      <c r="AA661" s="1">
        <v>19.04</v>
      </c>
      <c r="AB661" s="1">
        <v>44660267</v>
      </c>
      <c r="AC661" s="1">
        <v>0</v>
      </c>
    </row>
    <row r="662" spans="1:29" hidden="1" x14ac:dyDescent="0.35">
      <c r="A662">
        <v>2023</v>
      </c>
      <c r="B662">
        <v>100</v>
      </c>
      <c r="C662" t="str">
        <f t="shared" si="75"/>
        <v>10 DEPARTAMENTO ADMINISTRATIVO DE SALUD</v>
      </c>
      <c r="D662" t="str">
        <f t="shared" si="78"/>
        <v>10</v>
      </c>
      <c r="E662" t="s">
        <v>535</v>
      </c>
      <c r="F662" t="s">
        <v>545</v>
      </c>
      <c r="G662" s="2">
        <f t="shared" si="76"/>
        <v>2020130010060</v>
      </c>
      <c r="H662" t="str">
        <f>"B017"</f>
        <v>B017</v>
      </c>
      <c r="I662" t="s">
        <v>591</v>
      </c>
      <c r="J662" t="s">
        <v>26</v>
      </c>
      <c r="K662" t="s">
        <v>27</v>
      </c>
      <c r="L662" t="str">
        <f>+VLOOKUP(G662,Hoja2!$A:$B,2,FALSE)</f>
        <v>PREVENCION Y CONTROL DE LA TUBERCULOSIS EN EL DISTRITO DE  CARTAGENA DE INDIAS</v>
      </c>
      <c r="M662" t="str">
        <f t="shared" si="77"/>
        <v>2020130010060 PREVENCION Y CONTROL DE LA TUBERCULOSIS EN EL DISTRITO DE  CARTAGENA DE INDIAS</v>
      </c>
      <c r="N662" t="str">
        <f>+VLOOKUP(G662,Hoja1!$D:$G,2,FALSE)</f>
        <v>08. PILAR CARTAGENA INCLUYENTE</v>
      </c>
      <c r="O662" t="str">
        <f>+VLOOKUP(G662,Hoja1!$D:$G,3,FALSE)</f>
        <v>8.3 LÍNEA ESTRATÉGICA SALUD PARA TODOS</v>
      </c>
      <c r="P662" t="str">
        <f>+VLOOKUP(G662,Hoja1!$D:$G,4,FALSE)</f>
        <v>8.3.8 VIDA SALUDABLE Y ENFERMEDADES TRANSMISIBLES</v>
      </c>
      <c r="Q662" t="str">
        <f t="shared" si="73"/>
        <v>06</v>
      </c>
      <c r="R662" t="str">
        <f t="shared" si="74"/>
        <v>00</v>
      </c>
      <c r="S662" s="1">
        <v>0</v>
      </c>
      <c r="T662" s="1">
        <v>12494275</v>
      </c>
      <c r="U662" s="1">
        <v>12494275</v>
      </c>
      <c r="V662" s="1">
        <v>5666164</v>
      </c>
      <c r="W662" s="1">
        <v>6828111</v>
      </c>
      <c r="X662" s="1">
        <v>5666164</v>
      </c>
      <c r="Y662" s="1">
        <v>45.35</v>
      </c>
      <c r="Z662" s="1">
        <v>5666164</v>
      </c>
      <c r="AA662" s="1">
        <v>45.35</v>
      </c>
      <c r="AB662" s="1">
        <v>6828111</v>
      </c>
      <c r="AC662" s="1">
        <v>0</v>
      </c>
    </row>
    <row r="663" spans="1:29" hidden="1" x14ac:dyDescent="0.35">
      <c r="A663">
        <v>2023</v>
      </c>
      <c r="B663">
        <v>100</v>
      </c>
      <c r="C663" t="str">
        <f t="shared" si="75"/>
        <v>10 DEPARTAMENTO ADMINISTRATIVO DE SALUD</v>
      </c>
      <c r="D663" t="str">
        <f t="shared" si="78"/>
        <v>10</v>
      </c>
      <c r="E663" t="s">
        <v>535</v>
      </c>
      <c r="F663" t="s">
        <v>536</v>
      </c>
      <c r="G663" s="2">
        <f t="shared" si="76"/>
        <v>2020130010164</v>
      </c>
      <c r="H663" t="str">
        <f>"B017"</f>
        <v>B017</v>
      </c>
      <c r="I663" t="s">
        <v>591</v>
      </c>
      <c r="J663" t="s">
        <v>26</v>
      </c>
      <c r="K663" t="s">
        <v>27</v>
      </c>
      <c r="L663" t="str">
        <f>+VLOOKUP(G663,Hoja2!$A:$B,2,FALSE)</f>
        <v>PREVENCION, PROMOCION , VIGILANCIA Y CONTROL DE ENFERMEDADES DE TRANSMISION VECTORIAL EN EL DISTRITO DE CARTAGENA DE INDIAS</v>
      </c>
      <c r="M663" t="str">
        <f t="shared" si="77"/>
        <v>2020130010164 PREVENCION, PROMOCION , VIGILANCIA Y CONTROL DE ENFERMEDADES DE TRANSMISION VECTORIAL EN EL DISTRITO DE CARTAGENA DE INDIAS</v>
      </c>
      <c r="N663" t="str">
        <f>+VLOOKUP(G663,Hoja1!$D:$G,2,FALSE)</f>
        <v>08. PILAR CARTAGENA INCLUYENTE</v>
      </c>
      <c r="O663" t="str">
        <f>+VLOOKUP(G663,Hoja1!$D:$G,3,FALSE)</f>
        <v>8.3 LÍNEA ESTRATÉGICA SALUD PARA TODOS</v>
      </c>
      <c r="P663" t="str">
        <f>+VLOOKUP(G663,Hoja1!$D:$G,4,FALSE)</f>
        <v>8.3.8 VIDA SALUDABLE Y ENFERMEDADES TRANSMISIBLES</v>
      </c>
      <c r="Q663" t="str">
        <f t="shared" si="73"/>
        <v>06</v>
      </c>
      <c r="R663" t="str">
        <f t="shared" si="74"/>
        <v>00</v>
      </c>
      <c r="S663" s="1">
        <v>0</v>
      </c>
      <c r="T663" s="1">
        <v>41808082</v>
      </c>
      <c r="U663" s="1">
        <v>41808082</v>
      </c>
      <c r="V663" s="1">
        <v>1996290</v>
      </c>
      <c r="W663" s="1">
        <v>39811792</v>
      </c>
      <c r="X663" s="1">
        <v>1996290</v>
      </c>
      <c r="Y663" s="1">
        <v>4.7699999999999996</v>
      </c>
      <c r="Z663" s="1">
        <v>1996290</v>
      </c>
      <c r="AA663" s="1">
        <v>4.7699999999999996</v>
      </c>
      <c r="AB663" s="1">
        <v>39811792</v>
      </c>
      <c r="AC663" s="1">
        <v>0</v>
      </c>
    </row>
    <row r="664" spans="1:29" hidden="1" x14ac:dyDescent="0.35">
      <c r="A664">
        <v>2023</v>
      </c>
      <c r="B664">
        <v>100</v>
      </c>
      <c r="C664" t="str">
        <f t="shared" si="75"/>
        <v>10 DEPARTAMENTO ADMINISTRATIVO DE SALUD</v>
      </c>
      <c r="D664" t="str">
        <f t="shared" si="78"/>
        <v>10</v>
      </c>
      <c r="E664" t="s">
        <v>535</v>
      </c>
      <c r="F664" t="s">
        <v>550</v>
      </c>
      <c r="G664" s="2">
        <f t="shared" si="76"/>
        <v>2021130010156</v>
      </c>
      <c r="H664" t="str">
        <f>"B017"</f>
        <v>B017</v>
      </c>
      <c r="I664" t="s">
        <v>591</v>
      </c>
      <c r="J664" t="s">
        <v>26</v>
      </c>
      <c r="K664" t="s">
        <v>27</v>
      </c>
      <c r="L664" t="str">
        <f>+VLOOKUP(G664,Hoja2!$A:$B,2,FALSE)</f>
        <v>AMPLIACION Y CONTINUIDAD DE LA AFILIACION AL REGIMEN SUBSIDIADO EN SALUD EN EL DISTRITO DE  CARTAGENA DE INDIAS</v>
      </c>
      <c r="M664" t="str">
        <f t="shared" si="77"/>
        <v>2021130010156 AMPLIACION Y CONTINUIDAD DE LA AFILIACION AL REGIMEN SUBSIDIADO EN SALUD EN EL DISTRITO DE  CARTAGENA DE INDIAS</v>
      </c>
      <c r="N664" t="str">
        <f>+VLOOKUP(G664,Hoja1!$D:$G,2,FALSE)</f>
        <v>08. PILAR CARTAGENA INCLUYENTE</v>
      </c>
      <c r="O664" t="str">
        <f>+VLOOKUP(G664,Hoja1!$D:$G,3,FALSE)</f>
        <v>8.3 LÍNEA ESTRATÉGICA SALUD PARA TODOS</v>
      </c>
      <c r="P664" t="str">
        <f>+VLOOKUP(G664,Hoja1!$D:$G,4,FALSE)</f>
        <v>8.3.1 PROGRAMA: FORTALECIMIENTO DE LA AUTORIDAD SANITARIA</v>
      </c>
      <c r="Q664" t="str">
        <f t="shared" si="73"/>
        <v>06</v>
      </c>
      <c r="R664" t="str">
        <f t="shared" si="74"/>
        <v>00</v>
      </c>
      <c r="S664" s="1">
        <v>0</v>
      </c>
      <c r="T664" s="1">
        <v>12309003</v>
      </c>
      <c r="U664" s="1">
        <v>12309003</v>
      </c>
      <c r="V664" s="1">
        <v>0</v>
      </c>
      <c r="W664" s="1">
        <v>12309003</v>
      </c>
      <c r="X664" s="1">
        <v>0</v>
      </c>
      <c r="Y664" s="1">
        <v>0</v>
      </c>
      <c r="Z664" s="1">
        <v>0</v>
      </c>
      <c r="AA664" s="1">
        <v>0</v>
      </c>
      <c r="AB664" s="1">
        <v>12309003</v>
      </c>
      <c r="AC664" s="1">
        <v>0</v>
      </c>
    </row>
    <row r="665" spans="1:29" hidden="1" x14ac:dyDescent="0.35">
      <c r="A665">
        <v>2023</v>
      </c>
      <c r="B665">
        <v>100</v>
      </c>
      <c r="C665" t="str">
        <f t="shared" si="75"/>
        <v>10 DEPARTAMENTO ADMINISTRATIVO DE SALUD</v>
      </c>
      <c r="D665" t="str">
        <f t="shared" si="78"/>
        <v>10</v>
      </c>
      <c r="E665" t="s">
        <v>535</v>
      </c>
      <c r="F665" t="s">
        <v>543</v>
      </c>
      <c r="G665" s="2">
        <f t="shared" si="76"/>
        <v>2020130010058</v>
      </c>
      <c r="H665" t="str">
        <f>"B087"</f>
        <v>B087</v>
      </c>
      <c r="I665" t="s">
        <v>592</v>
      </c>
      <c r="J665" t="s">
        <v>26</v>
      </c>
      <c r="K665" t="s">
        <v>27</v>
      </c>
      <c r="L665" t="str">
        <f>+VLOOKUP(G665,Hoja2!$A:$B,2,FALSE)</f>
        <v>PREVENCION Y CONTROL DE LA LEPRA EN EL DISTRITO DE  CARTAGENA DE INDIAS</v>
      </c>
      <c r="M665" t="str">
        <f t="shared" si="77"/>
        <v>2020130010058 PREVENCION Y CONTROL DE LA LEPRA EN EL DISTRITO DE  CARTAGENA DE INDIAS</v>
      </c>
      <c r="N665" t="str">
        <f>+VLOOKUP(G665,Hoja1!$D:$G,2,FALSE)</f>
        <v>08. PILAR CARTAGENA INCLUYENTE</v>
      </c>
      <c r="O665" t="str">
        <f>+VLOOKUP(G665,Hoja1!$D:$G,3,FALSE)</f>
        <v>8.3 LÍNEA ESTRATÉGICA SALUD PARA TODOS</v>
      </c>
      <c r="P665" t="str">
        <f>+VLOOKUP(G665,Hoja1!$D:$G,4,FALSE)</f>
        <v>8.3.8 VIDA SALUDABLE Y ENFERMEDADES TRANSMISIBLES</v>
      </c>
      <c r="Q665" t="str">
        <f t="shared" si="73"/>
        <v>06</v>
      </c>
      <c r="R665" t="str">
        <f t="shared" si="74"/>
        <v>00</v>
      </c>
      <c r="S665" s="1">
        <v>0</v>
      </c>
      <c r="T665" s="1">
        <v>10000000</v>
      </c>
      <c r="U665" s="1">
        <v>10000000</v>
      </c>
      <c r="V665" s="1">
        <v>0</v>
      </c>
      <c r="W665" s="1">
        <v>10000000</v>
      </c>
      <c r="X665" s="1">
        <v>0</v>
      </c>
      <c r="Y665" s="1">
        <v>0</v>
      </c>
      <c r="Z665" s="1">
        <v>0</v>
      </c>
      <c r="AA665" s="1">
        <v>0</v>
      </c>
      <c r="AB665" s="1">
        <v>10000000</v>
      </c>
      <c r="AC665" s="1">
        <v>0</v>
      </c>
    </row>
    <row r="666" spans="1:29" hidden="1" x14ac:dyDescent="0.35">
      <c r="A666">
        <v>2023</v>
      </c>
      <c r="B666">
        <v>100</v>
      </c>
      <c r="C666" t="str">
        <f t="shared" si="75"/>
        <v>10 DEPARTAMENTO ADMINISTRATIVO DE SALUD</v>
      </c>
      <c r="D666" t="str">
        <f t="shared" si="78"/>
        <v>10</v>
      </c>
      <c r="E666" t="s">
        <v>535</v>
      </c>
      <c r="F666" t="s">
        <v>583</v>
      </c>
      <c r="G666" s="2">
        <f t="shared" si="76"/>
        <v>2020130010124</v>
      </c>
      <c r="H666" t="str">
        <f>"B087"</f>
        <v>B087</v>
      </c>
      <c r="I666" t="s">
        <v>592</v>
      </c>
      <c r="J666" t="s">
        <v>26</v>
      </c>
      <c r="K666" t="s">
        <v>27</v>
      </c>
      <c r="L666" t="str">
        <f>+VLOOKUP(G666,Hoja2!$A:$B,2,FALSE)</f>
        <v>PREVENCION Y CONTROL DE LAS ENFERMEDADES INMUNOPREVENIBLES EN EL DISTRITO DE  CARTAGENA DE INDIAS</v>
      </c>
      <c r="M666" t="str">
        <f t="shared" si="77"/>
        <v>2020130010124 PREVENCION Y CONTROL DE LAS ENFERMEDADES INMUNOPREVENIBLES EN EL DISTRITO DE  CARTAGENA DE INDIAS</v>
      </c>
      <c r="N666" t="str">
        <f>+VLOOKUP(G666,Hoja1!$D:$G,2,FALSE)</f>
        <v>08. PILAR CARTAGENA INCLUYENTE</v>
      </c>
      <c r="O666" t="str">
        <f>+VLOOKUP(G666,Hoja1!$D:$G,3,FALSE)</f>
        <v>8.3 LÍNEA ESTRATÉGICA SALUD PARA TODOS</v>
      </c>
      <c r="P666" t="str">
        <f>+VLOOKUP(G666,Hoja1!$D:$G,4,FALSE)</f>
        <v>8.3.8 VIDA SALUDABLE Y ENFERMEDADES TRANSMISIBLES</v>
      </c>
      <c r="Q666" t="str">
        <f t="shared" si="73"/>
        <v>06</v>
      </c>
      <c r="R666" t="str">
        <f t="shared" si="74"/>
        <v>00</v>
      </c>
      <c r="S666" s="1">
        <v>0</v>
      </c>
      <c r="T666" s="1">
        <v>70000000</v>
      </c>
      <c r="U666" s="1">
        <v>70000000</v>
      </c>
      <c r="V666" s="1">
        <v>70000000</v>
      </c>
      <c r="W666" s="1">
        <v>0</v>
      </c>
      <c r="X666" s="1">
        <v>64720000</v>
      </c>
      <c r="Y666" s="1">
        <v>92.46</v>
      </c>
      <c r="Z666" s="1">
        <v>21120000</v>
      </c>
      <c r="AA666" s="1">
        <v>30.17</v>
      </c>
      <c r="AB666" s="1">
        <v>5280000</v>
      </c>
      <c r="AC666" s="1">
        <v>21120000</v>
      </c>
    </row>
    <row r="667" spans="1:29" hidden="1" x14ac:dyDescent="0.35">
      <c r="A667">
        <v>2023</v>
      </c>
      <c r="B667">
        <v>100</v>
      </c>
      <c r="C667" t="str">
        <f t="shared" si="75"/>
        <v>10 DEPARTAMENTO ADMINISTRATIVO DE SALUD</v>
      </c>
      <c r="D667" t="str">
        <f t="shared" si="78"/>
        <v>10</v>
      </c>
      <c r="E667" t="s">
        <v>535</v>
      </c>
      <c r="F667" t="s">
        <v>536</v>
      </c>
      <c r="G667" s="2">
        <f t="shared" si="76"/>
        <v>2020130010164</v>
      </c>
      <c r="H667" t="str">
        <f>"B087"</f>
        <v>B087</v>
      </c>
      <c r="I667" t="s">
        <v>592</v>
      </c>
      <c r="J667" t="s">
        <v>26</v>
      </c>
      <c r="K667" t="s">
        <v>27</v>
      </c>
      <c r="L667" t="str">
        <f>+VLOOKUP(G667,Hoja2!$A:$B,2,FALSE)</f>
        <v>PREVENCION, PROMOCION , VIGILANCIA Y CONTROL DE ENFERMEDADES DE TRANSMISION VECTORIAL EN EL DISTRITO DE CARTAGENA DE INDIAS</v>
      </c>
      <c r="M667" t="str">
        <f t="shared" si="77"/>
        <v>2020130010164 PREVENCION, PROMOCION , VIGILANCIA Y CONTROL DE ENFERMEDADES DE TRANSMISION VECTORIAL EN EL DISTRITO DE CARTAGENA DE INDIAS</v>
      </c>
      <c r="N667" t="str">
        <f>+VLOOKUP(G667,Hoja1!$D:$G,2,FALSE)</f>
        <v>08. PILAR CARTAGENA INCLUYENTE</v>
      </c>
      <c r="O667" t="str">
        <f>+VLOOKUP(G667,Hoja1!$D:$G,3,FALSE)</f>
        <v>8.3 LÍNEA ESTRATÉGICA SALUD PARA TODOS</v>
      </c>
      <c r="P667" t="str">
        <f>+VLOOKUP(G667,Hoja1!$D:$G,4,FALSE)</f>
        <v>8.3.8 VIDA SALUDABLE Y ENFERMEDADES TRANSMISIBLES</v>
      </c>
      <c r="Q667" t="str">
        <f t="shared" si="73"/>
        <v>06</v>
      </c>
      <c r="R667" t="str">
        <f t="shared" si="74"/>
        <v>00</v>
      </c>
      <c r="S667" s="1">
        <v>0</v>
      </c>
      <c r="T667" s="1">
        <v>154000000</v>
      </c>
      <c r="U667" s="1">
        <v>154000000</v>
      </c>
      <c r="V667" s="1">
        <v>150963999</v>
      </c>
      <c r="W667" s="1">
        <v>3036001</v>
      </c>
      <c r="X667" s="1">
        <v>43889998</v>
      </c>
      <c r="Y667" s="1">
        <v>28.5</v>
      </c>
      <c r="Z667" s="1">
        <v>41660665</v>
      </c>
      <c r="AA667" s="1">
        <v>27.05</v>
      </c>
      <c r="AB667" s="1">
        <v>110110002</v>
      </c>
      <c r="AC667" s="1">
        <v>35669333</v>
      </c>
    </row>
    <row r="668" spans="1:29" hidden="1" x14ac:dyDescent="0.35">
      <c r="A668">
        <v>2023</v>
      </c>
      <c r="B668">
        <v>100</v>
      </c>
      <c r="C668" t="str">
        <f t="shared" si="75"/>
        <v>10 DEPARTAMENTO ADMINISTRATIVO DE SALUD</v>
      </c>
      <c r="D668" t="str">
        <f t="shared" si="78"/>
        <v>10</v>
      </c>
      <c r="E668" t="s">
        <v>535</v>
      </c>
      <c r="F668" t="s">
        <v>585</v>
      </c>
      <c r="G668" s="2">
        <f t="shared" si="76"/>
        <v>2020130010173</v>
      </c>
      <c r="H668" t="str">
        <f>"B087"</f>
        <v>B087</v>
      </c>
      <c r="I668" t="s">
        <v>592</v>
      </c>
      <c r="J668" t="s">
        <v>26</v>
      </c>
      <c r="K668" t="s">
        <v>27</v>
      </c>
      <c r="L668" t="str">
        <f>+VLOOKUP(G668,Hoja2!$A:$B,2,FALSE)</f>
        <v>PREVENCION , MANEJO Y CONTROL DE LA INFECCION RESPIRATORIA AGUDA EN NI?OS Y NI?AS MENORES DE CINCO A?OS EN  CARTAGENA DE INDIAS</v>
      </c>
      <c r="M668" t="str">
        <f t="shared" si="77"/>
        <v>2020130010173 PREVENCION , MANEJO Y CONTROL DE LA INFECCION RESPIRATORIA AGUDA EN NI?OS Y NI?AS MENORES DE CINCO A?OS EN  CARTAGENA DE INDIAS</v>
      </c>
      <c r="N668" t="str">
        <f>+VLOOKUP(G668,Hoja1!$D:$G,2,FALSE)</f>
        <v>08. PILAR CARTAGENA INCLUYENTE</v>
      </c>
      <c r="O668" t="str">
        <f>+VLOOKUP(G668,Hoja1!$D:$G,3,FALSE)</f>
        <v>8.3 LÍNEA ESTRATÉGICA SALUD PARA TODOS</v>
      </c>
      <c r="P668" t="str">
        <f>+VLOOKUP(G668,Hoja1!$D:$G,4,FALSE)</f>
        <v>8.3.8 VIDA SALUDABLE Y ENFERMEDADES TRANSMISIBLES</v>
      </c>
      <c r="Q668" t="str">
        <f t="shared" si="73"/>
        <v>06</v>
      </c>
      <c r="R668" t="str">
        <f t="shared" si="74"/>
        <v>00</v>
      </c>
      <c r="S668" s="1">
        <v>0</v>
      </c>
      <c r="T668" s="1">
        <v>20818432</v>
      </c>
      <c r="U668" s="1">
        <v>20818432</v>
      </c>
      <c r="V668" s="1">
        <v>20638431</v>
      </c>
      <c r="W668" s="1">
        <v>180001</v>
      </c>
      <c r="X668" s="1">
        <v>16541411</v>
      </c>
      <c r="Y668" s="1">
        <v>79.459999999999994</v>
      </c>
      <c r="Z668" s="1">
        <v>16541411</v>
      </c>
      <c r="AA668" s="1">
        <v>79.459999999999994</v>
      </c>
      <c r="AB668" s="1">
        <v>4277021</v>
      </c>
      <c r="AC668" s="1">
        <v>16541411</v>
      </c>
    </row>
    <row r="669" spans="1:29" hidden="1" x14ac:dyDescent="0.35">
      <c r="A669">
        <v>2023</v>
      </c>
      <c r="B669">
        <v>100</v>
      </c>
      <c r="C669" t="str">
        <f t="shared" si="75"/>
        <v>10 DEPARTAMENTO ADMINISTRATIVO DE SALUD</v>
      </c>
      <c r="D669" t="str">
        <f t="shared" si="78"/>
        <v>10</v>
      </c>
      <c r="E669" t="s">
        <v>535</v>
      </c>
      <c r="F669" t="s">
        <v>560</v>
      </c>
      <c r="G669" s="2">
        <f t="shared" si="76"/>
        <v>2020130010063</v>
      </c>
      <c r="H669" t="str">
        <f>"B188"</f>
        <v>B188</v>
      </c>
      <c r="I669" t="s">
        <v>593</v>
      </c>
      <c r="J669" t="s">
        <v>26</v>
      </c>
      <c r="K669" t="s">
        <v>27</v>
      </c>
      <c r="L669" t="str">
        <f>+VLOOKUP(G669,Hoja2!$A:$B,2,FALSE)</f>
        <v>CONTROL , VIGILANCIA, INSPECCION Y PROMOCION DEL SISTEMA OBLIGATORIO DE GARANTIA DE LA CALIDAD EN EL DISTRITO DE  CARTAGENA DE INDIAS</v>
      </c>
      <c r="M669" t="str">
        <f t="shared" si="77"/>
        <v>2020130010063 CONTROL , VIGILANCIA, INSPECCION Y PROMOCION DEL SISTEMA OBLIGATORIO DE GARANTIA DE LA CALIDAD EN EL DISTRITO DE  CARTAGENA DE INDIAS</v>
      </c>
      <c r="N669" t="str">
        <f>+VLOOKUP(G669,Hoja1!$D:$G,2,FALSE)</f>
        <v>08. PILAR CARTAGENA INCLUYENTE</v>
      </c>
      <c r="O669" t="str">
        <f>+VLOOKUP(G669,Hoja1!$D:$G,3,FALSE)</f>
        <v>8.3 LÍNEA ESTRATÉGICA SALUD PARA TODOS</v>
      </c>
      <c r="P669" t="str">
        <f>+VLOOKUP(G669,Hoja1!$D:$G,4,FALSE)</f>
        <v>8.3.1 PROGRAMA: FORTALECIMIENTO DE LA AUTORIDAD SANITARIA</v>
      </c>
      <c r="Q669" t="str">
        <f t="shared" si="73"/>
        <v>06</v>
      </c>
      <c r="R669" t="str">
        <f t="shared" si="74"/>
        <v>00</v>
      </c>
      <c r="S669" s="1">
        <v>0</v>
      </c>
      <c r="T669" s="1">
        <v>560000000</v>
      </c>
      <c r="U669" s="1">
        <v>560000000</v>
      </c>
      <c r="V669" s="1">
        <v>527900000</v>
      </c>
      <c r="W669" s="1">
        <v>32100000</v>
      </c>
      <c r="X669" s="1">
        <v>462173332</v>
      </c>
      <c r="Y669" s="1">
        <v>82.53</v>
      </c>
      <c r="Z669" s="1">
        <v>441823332</v>
      </c>
      <c r="AA669" s="1">
        <v>78.900000000000006</v>
      </c>
      <c r="AB669" s="1">
        <v>97826668</v>
      </c>
      <c r="AC669" s="1">
        <v>417916666</v>
      </c>
    </row>
    <row r="670" spans="1:29" hidden="1" x14ac:dyDescent="0.35">
      <c r="A670">
        <v>2023</v>
      </c>
      <c r="B670">
        <v>100</v>
      </c>
      <c r="C670" t="str">
        <f t="shared" si="75"/>
        <v>10 DEPARTAMENTO ADMINISTRATIVO DE SALUD</v>
      </c>
      <c r="D670" t="str">
        <f t="shared" si="78"/>
        <v>10</v>
      </c>
      <c r="E670" t="s">
        <v>535</v>
      </c>
      <c r="F670" t="s">
        <v>540</v>
      </c>
      <c r="G670" s="2">
        <f t="shared" si="76"/>
        <v>2020130010132</v>
      </c>
      <c r="H670" t="str">
        <f>"B188"</f>
        <v>B188</v>
      </c>
      <c r="I670" t="s">
        <v>593</v>
      </c>
      <c r="J670" t="s">
        <v>26</v>
      </c>
      <c r="K670" t="s">
        <v>27</v>
      </c>
      <c r="L670" t="str">
        <f>+VLOOKUP(G670,Hoja2!$A:$B,2,FALSE)</f>
        <v>DESARROLLO INSTITUCIONAL DEL DEPARTAMENTO ADMINISTRATIVO DISTRITAL DE SALUD DE  CARTAGENA DE INDIAS</v>
      </c>
      <c r="M670" t="str">
        <f t="shared" si="77"/>
        <v>2020130010132 DESARROLLO INSTITUCIONAL DEL DEPARTAMENTO ADMINISTRATIVO DISTRITAL DE SALUD DE  CARTAGENA DE INDIAS</v>
      </c>
      <c r="N670" t="str">
        <f>+VLOOKUP(G670,Hoja1!$D:$G,2,FALSE)</f>
        <v>08. PILAR CARTAGENA INCLUYENTE</v>
      </c>
      <c r="O670" t="str">
        <f>+VLOOKUP(G670,Hoja1!$D:$G,3,FALSE)</f>
        <v>8.3 LÍNEA ESTRATÉGICA SALUD PARA TODOS</v>
      </c>
      <c r="P670" t="str">
        <f>+VLOOKUP(G670,Hoja1!$D:$G,4,FALSE)</f>
        <v>8.3.1 PROGRAMA: FORTALECIMIENTO DE LA AUTORIDAD SANITARIA</v>
      </c>
      <c r="Q670" t="str">
        <f t="shared" si="73"/>
        <v>06</v>
      </c>
      <c r="R670" t="str">
        <f t="shared" si="74"/>
        <v>00</v>
      </c>
      <c r="S670" s="1">
        <v>0</v>
      </c>
      <c r="T670" s="1">
        <v>1992622303</v>
      </c>
      <c r="U670" s="1">
        <v>1992622303</v>
      </c>
      <c r="V670" s="1">
        <v>1222922161.96</v>
      </c>
      <c r="W670" s="1">
        <v>769700141.03999996</v>
      </c>
      <c r="X670" s="1">
        <v>768009889.96000004</v>
      </c>
      <c r="Y670" s="1">
        <v>38.54</v>
      </c>
      <c r="Z670" s="1">
        <v>47013000</v>
      </c>
      <c r="AA670" s="1">
        <v>2.36</v>
      </c>
      <c r="AB670" s="1">
        <v>1224612413.04</v>
      </c>
      <c r="AC670" s="1">
        <v>47013000</v>
      </c>
    </row>
    <row r="671" spans="1:29" hidden="1" x14ac:dyDescent="0.35">
      <c r="A671">
        <v>2023</v>
      </c>
      <c r="B671">
        <v>100</v>
      </c>
      <c r="C671" t="str">
        <f t="shared" si="75"/>
        <v>10 DEPARTAMENTO ADMINISTRATIVO DE SALUD</v>
      </c>
      <c r="D671" t="str">
        <f t="shared" si="78"/>
        <v>10</v>
      </c>
      <c r="E671" t="s">
        <v>535</v>
      </c>
      <c r="F671" t="s">
        <v>549</v>
      </c>
      <c r="G671" s="2">
        <f t="shared" si="76"/>
        <v>2021130010153</v>
      </c>
      <c r="H671" t="str">
        <f>"B188"</f>
        <v>B188</v>
      </c>
      <c r="I671" t="s">
        <v>593</v>
      </c>
      <c r="J671" t="s">
        <v>26</v>
      </c>
      <c r="K671" t="s">
        <v>27</v>
      </c>
      <c r="L671" t="str">
        <f>+VLOOKUP(G671,Hoja2!$A:$B,2,FALSE)</f>
        <v>FORTALECIMIENTO DE LA CALIDAD DE LA ATENCION EN SALUD  PARA LA POBLACION POBRE NO ASEGURADA RESIDENTE  EN EL DISTRITO DE CARTAGENA DE INDIAS</v>
      </c>
      <c r="M671" t="str">
        <f t="shared" si="77"/>
        <v>2021130010153 FORTALECIMIENTO DE LA CALIDAD DE LA ATENCION EN SALUD  PARA LA POBLACION POBRE NO ASEGURADA RESIDENTE  EN EL DISTRITO DE CARTAGENA DE INDIAS</v>
      </c>
      <c r="N671" t="str">
        <f>+VLOOKUP(G671,Hoja1!$D:$G,2,FALSE)</f>
        <v>08. PILAR CARTAGENA INCLUYENTE</v>
      </c>
      <c r="O671" t="str">
        <f>+VLOOKUP(G671,Hoja1!$D:$G,3,FALSE)</f>
        <v>8.3 LÍNEA ESTRATÉGICA SALUD PARA TODOS</v>
      </c>
      <c r="P671" t="str">
        <f>+VLOOKUP(G671,Hoja1!$D:$G,4,FALSE)</f>
        <v>8.3.1 PROGRAMA: FORTALECIMIENTO DE LA AUTORIDAD SANITARIA</v>
      </c>
      <c r="Q671" t="str">
        <f t="shared" si="73"/>
        <v>06</v>
      </c>
      <c r="R671" t="str">
        <f t="shared" si="74"/>
        <v>00</v>
      </c>
      <c r="S671" s="1">
        <v>0</v>
      </c>
      <c r="T671" s="1">
        <v>6232761</v>
      </c>
      <c r="U671" s="1">
        <v>6232761</v>
      </c>
      <c r="V671" s="1">
        <v>0</v>
      </c>
      <c r="W671" s="1">
        <v>6232761</v>
      </c>
      <c r="X671" s="1">
        <v>0</v>
      </c>
      <c r="Y671" s="1">
        <v>0</v>
      </c>
      <c r="Z671" s="1">
        <v>0</v>
      </c>
      <c r="AA671" s="1">
        <v>0</v>
      </c>
      <c r="AB671" s="1">
        <v>6232761</v>
      </c>
      <c r="AC671" s="1">
        <v>0</v>
      </c>
    </row>
    <row r="672" spans="1:29" hidden="1" x14ac:dyDescent="0.35">
      <c r="A672">
        <v>2023</v>
      </c>
      <c r="B672">
        <v>100</v>
      </c>
      <c r="C672" t="str">
        <f t="shared" si="75"/>
        <v>10 DEPARTAMENTO ADMINISTRATIVO DE SALUD</v>
      </c>
      <c r="D672" t="str">
        <f t="shared" si="78"/>
        <v>10</v>
      </c>
      <c r="E672" t="s">
        <v>535</v>
      </c>
      <c r="F672" t="s">
        <v>549</v>
      </c>
      <c r="G672" s="2">
        <f t="shared" si="76"/>
        <v>2021130010153</v>
      </c>
      <c r="H672" t="str">
        <f>"B196"</f>
        <v>B196</v>
      </c>
      <c r="I672" t="s">
        <v>594</v>
      </c>
      <c r="J672" t="s">
        <v>26</v>
      </c>
      <c r="K672" t="s">
        <v>27</v>
      </c>
      <c r="L672" t="str">
        <f>+VLOOKUP(G672,Hoja2!$A:$B,2,FALSE)</f>
        <v>FORTALECIMIENTO DE LA CALIDAD DE LA ATENCION EN SALUD  PARA LA POBLACION POBRE NO ASEGURADA RESIDENTE  EN EL DISTRITO DE CARTAGENA DE INDIAS</v>
      </c>
      <c r="M672" t="str">
        <f t="shared" si="77"/>
        <v>2021130010153 FORTALECIMIENTO DE LA CALIDAD DE LA ATENCION EN SALUD  PARA LA POBLACION POBRE NO ASEGURADA RESIDENTE  EN EL DISTRITO DE CARTAGENA DE INDIAS</v>
      </c>
      <c r="N672" t="str">
        <f>+VLOOKUP(G672,Hoja1!$D:$G,2,FALSE)</f>
        <v>08. PILAR CARTAGENA INCLUYENTE</v>
      </c>
      <c r="O672" t="str">
        <f>+VLOOKUP(G672,Hoja1!$D:$G,3,FALSE)</f>
        <v>8.3 LÍNEA ESTRATÉGICA SALUD PARA TODOS</v>
      </c>
      <c r="P672" t="str">
        <f>+VLOOKUP(G672,Hoja1!$D:$G,4,FALSE)</f>
        <v>8.3.1 PROGRAMA: FORTALECIMIENTO DE LA AUTORIDAD SANITARIA</v>
      </c>
      <c r="Q672" t="str">
        <f t="shared" si="73"/>
        <v>06</v>
      </c>
      <c r="R672" t="str">
        <f t="shared" si="74"/>
        <v>00</v>
      </c>
      <c r="S672" s="1">
        <v>0</v>
      </c>
      <c r="T672" s="1">
        <v>63487629</v>
      </c>
      <c r="U672" s="1">
        <v>63487629</v>
      </c>
      <c r="V672" s="1">
        <v>63487629</v>
      </c>
      <c r="W672" s="1">
        <v>0</v>
      </c>
      <c r="X672" s="1">
        <v>0</v>
      </c>
      <c r="Y672" s="1">
        <v>0</v>
      </c>
      <c r="Z672" s="1">
        <v>0</v>
      </c>
      <c r="AA672" s="1">
        <v>0</v>
      </c>
      <c r="AB672" s="1">
        <v>63487629</v>
      </c>
      <c r="AC672" s="1">
        <v>0</v>
      </c>
    </row>
    <row r="673" spans="1:29" hidden="1" x14ac:dyDescent="0.35">
      <c r="A673">
        <v>2023</v>
      </c>
      <c r="B673">
        <v>100</v>
      </c>
      <c r="C673" t="str">
        <f t="shared" si="75"/>
        <v>10 DEPARTAMENTO ADMINISTRATIVO DE SALUD</v>
      </c>
      <c r="D673" t="str">
        <f t="shared" si="78"/>
        <v>10</v>
      </c>
      <c r="E673" t="s">
        <v>535</v>
      </c>
      <c r="F673" t="s">
        <v>543</v>
      </c>
      <c r="G673" s="2">
        <f t="shared" si="76"/>
        <v>2020130010058</v>
      </c>
      <c r="H673" t="str">
        <f>"R016"</f>
        <v>R016</v>
      </c>
      <c r="I673" t="s">
        <v>537</v>
      </c>
      <c r="J673" t="s">
        <v>26</v>
      </c>
      <c r="K673" t="s">
        <v>27</v>
      </c>
      <c r="L673" t="str">
        <f>+VLOOKUP(G673,Hoja2!$A:$B,2,FALSE)</f>
        <v>PREVENCION Y CONTROL DE LA LEPRA EN EL DISTRITO DE  CARTAGENA DE INDIAS</v>
      </c>
      <c r="M673" t="str">
        <f t="shared" si="77"/>
        <v>2020130010058 PREVENCION Y CONTROL DE LA LEPRA EN EL DISTRITO DE  CARTAGENA DE INDIAS</v>
      </c>
      <c r="N673" t="str">
        <f>+VLOOKUP(G673,Hoja1!$D:$G,2,FALSE)</f>
        <v>08. PILAR CARTAGENA INCLUYENTE</v>
      </c>
      <c r="O673" t="str">
        <f>+VLOOKUP(G673,Hoja1!$D:$G,3,FALSE)</f>
        <v>8.3 LÍNEA ESTRATÉGICA SALUD PARA TODOS</v>
      </c>
      <c r="P673" t="str">
        <f>+VLOOKUP(G673,Hoja1!$D:$G,4,FALSE)</f>
        <v>8.3.8 VIDA SALUDABLE Y ENFERMEDADES TRANSMISIBLES</v>
      </c>
      <c r="Q673" t="str">
        <f t="shared" si="73"/>
        <v>06</v>
      </c>
      <c r="R673" t="str">
        <f t="shared" si="74"/>
        <v>00</v>
      </c>
      <c r="S673" s="1">
        <v>0</v>
      </c>
      <c r="T673" s="1">
        <v>26984629</v>
      </c>
      <c r="U673" s="1">
        <v>26984629</v>
      </c>
      <c r="V673" s="1">
        <v>26984629</v>
      </c>
      <c r="W673" s="1">
        <v>0</v>
      </c>
      <c r="X673" s="1">
        <v>26984629</v>
      </c>
      <c r="Y673" s="1">
        <v>100</v>
      </c>
      <c r="Z673" s="1">
        <v>26984629</v>
      </c>
      <c r="AA673" s="1">
        <v>100</v>
      </c>
      <c r="AB673" s="1">
        <v>0</v>
      </c>
      <c r="AC673" s="1">
        <v>26984629</v>
      </c>
    </row>
    <row r="674" spans="1:29" hidden="1" x14ac:dyDescent="0.35">
      <c r="A674">
        <v>2023</v>
      </c>
      <c r="B674">
        <v>100</v>
      </c>
      <c r="C674" t="str">
        <f t="shared" si="75"/>
        <v>10 DEPARTAMENTO ADMINISTRATIVO DE SALUD</v>
      </c>
      <c r="D674" t="str">
        <f t="shared" si="78"/>
        <v>10</v>
      </c>
      <c r="E674" t="s">
        <v>535</v>
      </c>
      <c r="F674" t="s">
        <v>545</v>
      </c>
      <c r="G674" s="2">
        <f t="shared" si="76"/>
        <v>2020130010060</v>
      </c>
      <c r="H674" t="str">
        <f>"R016"</f>
        <v>R016</v>
      </c>
      <c r="I674" t="s">
        <v>537</v>
      </c>
      <c r="J674" t="s">
        <v>26</v>
      </c>
      <c r="K674" t="s">
        <v>27</v>
      </c>
      <c r="L674" t="str">
        <f>+VLOOKUP(G674,Hoja2!$A:$B,2,FALSE)</f>
        <v>PREVENCION Y CONTROL DE LA TUBERCULOSIS EN EL DISTRITO DE  CARTAGENA DE INDIAS</v>
      </c>
      <c r="M674" t="str">
        <f t="shared" si="77"/>
        <v>2020130010060 PREVENCION Y CONTROL DE LA TUBERCULOSIS EN EL DISTRITO DE  CARTAGENA DE INDIAS</v>
      </c>
      <c r="N674" t="str">
        <f>+VLOOKUP(G674,Hoja1!$D:$G,2,FALSE)</f>
        <v>08. PILAR CARTAGENA INCLUYENTE</v>
      </c>
      <c r="O674" t="str">
        <f>+VLOOKUP(G674,Hoja1!$D:$G,3,FALSE)</f>
        <v>8.3 LÍNEA ESTRATÉGICA SALUD PARA TODOS</v>
      </c>
      <c r="P674" t="str">
        <f>+VLOOKUP(G674,Hoja1!$D:$G,4,FALSE)</f>
        <v>8.3.8 VIDA SALUDABLE Y ENFERMEDADES TRANSMISIBLES</v>
      </c>
      <c r="Q674" t="str">
        <f t="shared" si="73"/>
        <v>06</v>
      </c>
      <c r="R674" t="str">
        <f t="shared" si="74"/>
        <v>00</v>
      </c>
      <c r="S674" s="1">
        <v>0</v>
      </c>
      <c r="T674" s="1">
        <v>54808728</v>
      </c>
      <c r="U674" s="1">
        <v>54808728</v>
      </c>
      <c r="V674" s="1">
        <v>54808728</v>
      </c>
      <c r="W674" s="1">
        <v>0</v>
      </c>
      <c r="X674" s="1">
        <v>54808728</v>
      </c>
      <c r="Y674" s="1">
        <v>100</v>
      </c>
      <c r="Z674" s="1">
        <v>54808728</v>
      </c>
      <c r="AA674" s="1">
        <v>100</v>
      </c>
      <c r="AB674" s="1">
        <v>0</v>
      </c>
      <c r="AC674" s="1">
        <v>54808728</v>
      </c>
    </row>
    <row r="675" spans="1:29" hidden="1" x14ac:dyDescent="0.35">
      <c r="A675">
        <v>2023</v>
      </c>
      <c r="B675">
        <v>100</v>
      </c>
      <c r="C675" t="str">
        <f t="shared" si="75"/>
        <v>11 LOCALIDAD HISTORICA Y DEL CARIBE NORTE</v>
      </c>
      <c r="D675" t="str">
        <f>"11"</f>
        <v>11</v>
      </c>
      <c r="E675" t="s">
        <v>626</v>
      </c>
      <c r="F675" t="s">
        <v>201</v>
      </c>
      <c r="G675" s="2">
        <f t="shared" si="76"/>
        <v>130010402</v>
      </c>
      <c r="H675" t="str">
        <f>"R095"</f>
        <v>R095</v>
      </c>
      <c r="I675" t="s">
        <v>627</v>
      </c>
      <c r="J675" t="s">
        <v>26</v>
      </c>
      <c r="K675" t="s">
        <v>27</v>
      </c>
      <c r="L675" t="str">
        <f>+VLOOKUP(G675,Hoja2!$A:$B,2,FALSE)</f>
        <v xml:space="preserve">MODERNIZACION DEL SISTEMA DISTRITAL DE PLANEACION Y DESCENTRALIZACION  </v>
      </c>
      <c r="M675" t="str">
        <f t="shared" si="77"/>
        <v xml:space="preserve">130010402 MODERNIZACION DEL SISTEMA DISTRITAL DE PLANEACION Y DESCENTRALIZACION  </v>
      </c>
      <c r="N675" t="str">
        <f>+VLOOKUP(G675,Hoja1!$D:$G,2,FALSE)</f>
        <v>10. PILAR: CARTAGENA TRANSPARENTE</v>
      </c>
      <c r="O675" t="str">
        <f>+VLOOKUP(G675,Hoja1!$D:$G,3,FALSE)</f>
        <v>10.7 LÍNEA ESTRATÉGICA: PARTICIPACIÓN Y DESCENTRALIZACIÓN</v>
      </c>
      <c r="P675" t="str">
        <f>+VLOOKUP(G675,Hoja1!$D:$G,4,FALSE)</f>
        <v xml:space="preserve">10.7.2 PROGRAMA: MODERNIZACIÓN DEL SISTEMA DISTRITAL DE PLANEACIÓN Y DESCENTRALIZACIÓN  </v>
      </c>
      <c r="Q675" t="str">
        <f t="shared" si="73"/>
        <v>06</v>
      </c>
      <c r="R675" t="str">
        <f t="shared" si="74"/>
        <v>00</v>
      </c>
      <c r="S675" s="1">
        <v>0</v>
      </c>
      <c r="T675" s="1">
        <v>5763005.0800000001</v>
      </c>
      <c r="U675" s="1">
        <v>5763005.0800000001</v>
      </c>
      <c r="V675" s="1">
        <v>0</v>
      </c>
      <c r="W675" s="1">
        <v>5763005.0800000001</v>
      </c>
      <c r="X675" s="1">
        <v>0</v>
      </c>
      <c r="Y675" s="1">
        <v>0</v>
      </c>
      <c r="Z675" s="1">
        <v>0</v>
      </c>
      <c r="AA675" s="1">
        <v>0</v>
      </c>
      <c r="AB675" s="1">
        <v>5763005.0800000001</v>
      </c>
      <c r="AC675" s="1">
        <v>0</v>
      </c>
    </row>
    <row r="676" spans="1:29" hidden="1" x14ac:dyDescent="0.35">
      <c r="A676">
        <v>2023</v>
      </c>
      <c r="B676">
        <v>100</v>
      </c>
      <c r="C676" t="str">
        <f t="shared" si="75"/>
        <v>11 LOCALIDAD HISTORICA Y DEL CARIBE NORTE</v>
      </c>
      <c r="D676" t="str">
        <f>"11"</f>
        <v>11</v>
      </c>
      <c r="E676" t="s">
        <v>626</v>
      </c>
      <c r="F676" t="s">
        <v>201</v>
      </c>
      <c r="G676" s="2">
        <f t="shared" si="76"/>
        <v>130010402</v>
      </c>
      <c r="H676" t="str">
        <f>"B095"</f>
        <v>B095</v>
      </c>
      <c r="I676" t="s">
        <v>641</v>
      </c>
      <c r="J676" t="s">
        <v>26</v>
      </c>
      <c r="K676" t="s">
        <v>27</v>
      </c>
      <c r="L676" t="str">
        <f>+VLOOKUP(G676,Hoja2!$A:$B,2,FALSE)</f>
        <v xml:space="preserve">MODERNIZACION DEL SISTEMA DISTRITAL DE PLANEACION Y DESCENTRALIZACION  </v>
      </c>
      <c r="M676" t="str">
        <f t="shared" si="77"/>
        <v xml:space="preserve">130010402 MODERNIZACION DEL SISTEMA DISTRITAL DE PLANEACION Y DESCENTRALIZACION  </v>
      </c>
      <c r="N676" t="str">
        <f>+VLOOKUP(G676,Hoja1!$D:$G,2,FALSE)</f>
        <v>10. PILAR: CARTAGENA TRANSPARENTE</v>
      </c>
      <c r="O676" t="str">
        <f>+VLOOKUP(G676,Hoja1!$D:$G,3,FALSE)</f>
        <v>10.7 LÍNEA ESTRATÉGICA: PARTICIPACIÓN Y DESCENTRALIZACIÓN</v>
      </c>
      <c r="P676" t="str">
        <f>+VLOOKUP(G676,Hoja1!$D:$G,4,FALSE)</f>
        <v xml:space="preserve">10.7.2 PROGRAMA: MODERNIZACIÓN DEL SISTEMA DISTRITAL DE PLANEACIÓN Y DESCENTRALIZACIÓN  </v>
      </c>
      <c r="Q676" t="str">
        <f t="shared" si="73"/>
        <v>06</v>
      </c>
      <c r="R676" t="str">
        <f t="shared" si="74"/>
        <v>00</v>
      </c>
      <c r="S676" s="1">
        <v>0</v>
      </c>
      <c r="T676" s="1">
        <v>26086.91</v>
      </c>
      <c r="U676" s="1">
        <v>26086.91</v>
      </c>
      <c r="V676" s="1">
        <v>0</v>
      </c>
      <c r="W676" s="1">
        <v>26086.91</v>
      </c>
      <c r="X676" s="1">
        <v>0</v>
      </c>
      <c r="Y676" s="1">
        <v>0</v>
      </c>
      <c r="Z676" s="1">
        <v>0</v>
      </c>
      <c r="AA676" s="1">
        <v>0</v>
      </c>
      <c r="AB676" s="1">
        <v>26086.91</v>
      </c>
      <c r="AC676" s="1">
        <v>0</v>
      </c>
    </row>
    <row r="677" spans="1:29" hidden="1" x14ac:dyDescent="0.35">
      <c r="A677">
        <v>2023</v>
      </c>
      <c r="B677">
        <v>100</v>
      </c>
      <c r="C677" t="str">
        <f t="shared" si="75"/>
        <v>12 DEPARTAMENTO ADMINISTRATIVO DE TRANSITO Y TRANSPORTE</v>
      </c>
      <c r="D677" t="str">
        <f t="shared" ref="D677:D687" si="79">"12"</f>
        <v>12</v>
      </c>
      <c r="E677" t="s">
        <v>644</v>
      </c>
      <c r="F677" t="s">
        <v>645</v>
      </c>
      <c r="G677" s="2">
        <f t="shared" si="76"/>
        <v>2020130010329</v>
      </c>
      <c r="H677" t="str">
        <f t="shared" ref="H677:H682" si="80">"R168"</f>
        <v>R168</v>
      </c>
      <c r="I677" t="s">
        <v>646</v>
      </c>
      <c r="J677" t="s">
        <v>26</v>
      </c>
      <c r="K677" t="s">
        <v>27</v>
      </c>
      <c r="L677" t="str">
        <f>+VLOOKUP(G677,Hoja2!$A:$B,2,FALSE)</f>
        <v>SUSTITUCION DE VEHICULOS DE TRACCION ANIMAL DEDICADOS AL TRANSPORTE DE CARGA LIVIANA EXISTENTES EN EL DISTRITO DE   CARTAGENA DE INDIAS</v>
      </c>
      <c r="M677" t="str">
        <f t="shared" si="77"/>
        <v>2020130010329 SUSTITUCION DE VEHICULOS DE TRACCION ANIMAL DEDICADOS AL TRANSPORTE DE CARGA LIVIANA EXISTENTES EN EL DISTRITO DE   CARTAGENA DE INDIAS</v>
      </c>
      <c r="N677" t="str">
        <f>+VLOOKUP(G677,Hoja1!$D:$G,2,FALSE)</f>
        <v>07. PILAR CARTAGENA RESILIENTE</v>
      </c>
      <c r="O677" t="str">
        <f>+VLOOKUP(G677,Hoja1!$D:$G,3,FALSE)</f>
        <v>7.2 LÍNEA ESTRATÉGICA ESPACIO PÚBLICO, MOVILIDAD Y TRANSPORTE RESILIENTE</v>
      </c>
      <c r="P677" t="str">
        <f>+VLOOKUP(G677,Hoja1!$D:$G,4,FALSE)</f>
        <v>7.2.8 MOVILIDAD SOSTENIBLE EN EL DISTRITO DE CARTAGENA</v>
      </c>
      <c r="Q677" t="str">
        <f t="shared" si="73"/>
        <v>06</v>
      </c>
      <c r="R677" t="str">
        <f t="shared" si="74"/>
        <v>00</v>
      </c>
      <c r="S677" s="1">
        <v>0</v>
      </c>
      <c r="T677" s="1">
        <v>82964134</v>
      </c>
      <c r="U677" s="1">
        <v>82964134</v>
      </c>
      <c r="V677" s="1">
        <v>82964134</v>
      </c>
      <c r="W677" s="1">
        <v>0</v>
      </c>
      <c r="X677" s="1">
        <v>82964134</v>
      </c>
      <c r="Y677" s="1">
        <v>100</v>
      </c>
      <c r="Z677" s="1">
        <v>0</v>
      </c>
      <c r="AA677" s="1">
        <v>0</v>
      </c>
      <c r="AB677" s="1">
        <v>0</v>
      </c>
      <c r="AC677" s="1">
        <v>0</v>
      </c>
    </row>
    <row r="678" spans="1:29" hidden="1" x14ac:dyDescent="0.35">
      <c r="A678">
        <v>2023</v>
      </c>
      <c r="B678">
        <v>100</v>
      </c>
      <c r="C678" t="str">
        <f t="shared" si="75"/>
        <v>12 DEPARTAMENTO ADMINISTRATIVO DE TRANSITO Y TRANSPORTE</v>
      </c>
      <c r="D678" t="str">
        <f t="shared" si="79"/>
        <v>12</v>
      </c>
      <c r="E678" t="s">
        <v>644</v>
      </c>
      <c r="F678" t="s">
        <v>650</v>
      </c>
      <c r="G678" s="2">
        <f t="shared" si="76"/>
        <v>2021130010247</v>
      </c>
      <c r="H678" t="str">
        <f t="shared" si="80"/>
        <v>R168</v>
      </c>
      <c r="I678" t="s">
        <v>646</v>
      </c>
      <c r="J678" t="s">
        <v>26</v>
      </c>
      <c r="K678" t="s">
        <v>27</v>
      </c>
      <c r="L678" t="str">
        <f>+VLOOKUP(G678,Hoja2!$A:$B,2,FALSE)</f>
        <v>AMPLIACION Y MANTENIMIENTO DE LA SE?ALIZACION VIAL EN EL DISTRITO DE CARTAGENA DE INDIAS</v>
      </c>
      <c r="M678" t="str">
        <f t="shared" si="77"/>
        <v>2021130010247 AMPLIACION Y MANTENIMIENTO DE LA SE?ALIZACION VIAL EN EL DISTRITO DE CARTAGENA DE INDIAS</v>
      </c>
      <c r="N678" t="str">
        <f>+VLOOKUP(G678,Hoja1!$D:$G,2,FALSE)</f>
        <v>07. PILAR CARTAGENA RESILIENTE</v>
      </c>
      <c r="O678" t="str">
        <f>+VLOOKUP(G678,Hoja1!$D:$G,3,FALSE)</f>
        <v>7.2 LÍNEA ESTRATÉGICA ESPACIO PÚBLICO, MOVILIDAD Y TRANSPORTE RESILIENTE</v>
      </c>
      <c r="P678" t="str">
        <f>+VLOOKUP(G678,Hoja1!$D:$G,4,FALSE)</f>
        <v>7.2.6 REDUCCIÓN DE LA SINIESTRALIDAD VIAL</v>
      </c>
      <c r="Q678" t="str">
        <f t="shared" si="73"/>
        <v>06</v>
      </c>
      <c r="R678" t="str">
        <f t="shared" si="74"/>
        <v>00</v>
      </c>
      <c r="S678" s="1">
        <v>0</v>
      </c>
      <c r="T678" s="1">
        <v>68000000</v>
      </c>
      <c r="U678" s="1">
        <v>68000000</v>
      </c>
      <c r="V678" s="1">
        <v>26353334</v>
      </c>
      <c r="W678" s="1">
        <v>41646666</v>
      </c>
      <c r="X678" s="1">
        <v>16953334</v>
      </c>
      <c r="Y678" s="1">
        <v>24.93</v>
      </c>
      <c r="Z678" s="1">
        <v>16953334</v>
      </c>
      <c r="AA678" s="1">
        <v>24.93</v>
      </c>
      <c r="AB678" s="1">
        <v>51046666</v>
      </c>
      <c r="AC678" s="1">
        <v>16206667</v>
      </c>
    </row>
    <row r="679" spans="1:29" hidden="1" x14ac:dyDescent="0.35">
      <c r="A679">
        <v>2023</v>
      </c>
      <c r="B679">
        <v>100</v>
      </c>
      <c r="C679" t="str">
        <f t="shared" si="75"/>
        <v>12 DEPARTAMENTO ADMINISTRATIVO DE TRANSITO Y TRANSPORTE</v>
      </c>
      <c r="D679" t="str">
        <f t="shared" si="79"/>
        <v>12</v>
      </c>
      <c r="E679" t="s">
        <v>644</v>
      </c>
      <c r="F679" t="s">
        <v>652</v>
      </c>
      <c r="G679" s="2">
        <f t="shared" si="76"/>
        <v>2021130010249</v>
      </c>
      <c r="H679" t="str">
        <f t="shared" si="80"/>
        <v>R168</v>
      </c>
      <c r="I679" t="s">
        <v>646</v>
      </c>
      <c r="J679" t="s">
        <v>26</v>
      </c>
      <c r="K679" t="s">
        <v>27</v>
      </c>
      <c r="L679" t="str">
        <f>+VLOOKUP(G679,Hoja2!$A:$B,2,FALSE)</f>
        <v>IMPLEMENTACION SISTEMA DE MOVILIDAD SOSTENIBLE EN EL DISTRITO DE   CARTAGENA DE INDIAS</v>
      </c>
      <c r="M679" t="str">
        <f t="shared" si="77"/>
        <v>2021130010249 IMPLEMENTACION SISTEMA DE MOVILIDAD SOSTENIBLE EN EL DISTRITO DE   CARTAGENA DE INDIAS</v>
      </c>
      <c r="N679" t="str">
        <f>+VLOOKUP(G679,Hoja1!$D:$G,2,FALSE)</f>
        <v>07. PILAR CARTAGENA RESILIENTE</v>
      </c>
      <c r="O679" t="str">
        <f>+VLOOKUP(G679,Hoja1!$D:$G,3,FALSE)</f>
        <v>7.2 LÍNEA ESTRATÉGICA ESPACIO PÚBLICO, MOVILIDAD Y TRANSPORTE RESILIENTE</v>
      </c>
      <c r="P679" t="str">
        <f>+VLOOKUP(G679,Hoja1!$D:$G,4,FALSE)</f>
        <v>7.2.8 MOVILIDAD SOSTENIBLE EN EL DISTRITO DE CARTAGENA</v>
      </c>
      <c r="Q679" t="str">
        <f t="shared" si="73"/>
        <v>06</v>
      </c>
      <c r="R679" t="str">
        <f t="shared" si="74"/>
        <v>00</v>
      </c>
      <c r="S679" s="1">
        <v>0</v>
      </c>
      <c r="T679" s="1">
        <v>19834705</v>
      </c>
      <c r="U679" s="1">
        <v>19834705</v>
      </c>
      <c r="V679" s="1">
        <v>15281707</v>
      </c>
      <c r="W679" s="1">
        <v>4552998</v>
      </c>
      <c r="X679" s="1">
        <v>15281707</v>
      </c>
      <c r="Y679" s="1">
        <v>77.05</v>
      </c>
      <c r="Z679" s="1">
        <v>14281707</v>
      </c>
      <c r="AA679" s="1">
        <v>72</v>
      </c>
      <c r="AB679" s="1">
        <v>4552998</v>
      </c>
      <c r="AC679" s="1">
        <v>12750000</v>
      </c>
    </row>
    <row r="680" spans="1:29" hidden="1" x14ac:dyDescent="0.35">
      <c r="A680">
        <v>2023</v>
      </c>
      <c r="B680">
        <v>100</v>
      </c>
      <c r="C680" t="str">
        <f t="shared" si="75"/>
        <v>12 DEPARTAMENTO ADMINISTRATIVO DE TRANSITO Y TRANSPORTE</v>
      </c>
      <c r="D680" t="str">
        <f t="shared" si="79"/>
        <v>12</v>
      </c>
      <c r="E680" t="s">
        <v>644</v>
      </c>
      <c r="F680" t="s">
        <v>654</v>
      </c>
      <c r="G680" s="2">
        <f t="shared" si="76"/>
        <v>2021130010250</v>
      </c>
      <c r="H680" t="str">
        <f t="shared" si="80"/>
        <v>R168</v>
      </c>
      <c r="I680" t="s">
        <v>646</v>
      </c>
      <c r="J680" t="s">
        <v>26</v>
      </c>
      <c r="K680" t="s">
        <v>27</v>
      </c>
      <c r="L680" t="str">
        <f>+VLOOKUP(G680,Hoja2!$A:$B,2,FALSE)</f>
        <v>APOYO PARA LA GESTION DEL TRANSPORTE PUBLICO MASIVO COLECTIVO E INDIVIDUAL EN EL DISTRITO DE   CARTAGENA DE INDIAS</v>
      </c>
      <c r="M680" t="str">
        <f t="shared" si="77"/>
        <v>2021130010250 APOYO PARA LA GESTION DEL TRANSPORTE PUBLICO MASIVO COLECTIVO E INDIVIDUAL EN EL DISTRITO DE   CARTAGENA DE INDIAS</v>
      </c>
      <c r="N680" t="str">
        <f>+VLOOKUP(G680,Hoja1!$D:$G,2,FALSE)</f>
        <v>07. PILAR CARTAGENA RESILIENTE</v>
      </c>
      <c r="O680" t="str">
        <f>+VLOOKUP(G680,Hoja1!$D:$G,3,FALSE)</f>
        <v>7.2 LÍNEA ESTRATÉGICA ESPACIO PÚBLICO, MOVILIDAD Y TRANSPORTE RESILIENTE</v>
      </c>
      <c r="P680" t="str">
        <f>+VLOOKUP(G680,Hoja1!$D:$G,4,FALSE)</f>
        <v>7.2.8 MOVILIDAD SOSTENIBLE EN EL DISTRITO DE CARTAGENA</v>
      </c>
      <c r="Q680" t="str">
        <f t="shared" si="73"/>
        <v>06</v>
      </c>
      <c r="R680" t="str">
        <f t="shared" si="74"/>
        <v>00</v>
      </c>
      <c r="S680" s="1">
        <v>0</v>
      </c>
      <c r="T680" s="1">
        <v>804255096.97000003</v>
      </c>
      <c r="U680" s="1">
        <v>804255096.97000003</v>
      </c>
      <c r="V680" s="1">
        <v>672825221.5</v>
      </c>
      <c r="W680" s="1">
        <v>131429875.47</v>
      </c>
      <c r="X680" s="1">
        <v>672825221.5</v>
      </c>
      <c r="Y680" s="1">
        <v>83.66</v>
      </c>
      <c r="Z680" s="1">
        <v>275602681</v>
      </c>
      <c r="AA680" s="1">
        <v>34.270000000000003</v>
      </c>
      <c r="AB680" s="1">
        <v>131429875.47</v>
      </c>
      <c r="AC680" s="1">
        <v>275602681</v>
      </c>
    </row>
    <row r="681" spans="1:29" hidden="1" x14ac:dyDescent="0.35">
      <c r="A681">
        <v>2023</v>
      </c>
      <c r="B681">
        <v>100</v>
      </c>
      <c r="C681" t="str">
        <f t="shared" si="75"/>
        <v>12 DEPARTAMENTO ADMINISTRATIVO DE TRANSITO Y TRANSPORTE</v>
      </c>
      <c r="D681" t="str">
        <f t="shared" si="79"/>
        <v>12</v>
      </c>
      <c r="E681" t="s">
        <v>644</v>
      </c>
      <c r="F681" t="s">
        <v>656</v>
      </c>
      <c r="G681" s="2">
        <f t="shared" si="76"/>
        <v>2021130010251</v>
      </c>
      <c r="H681" t="str">
        <f t="shared" si="80"/>
        <v>R168</v>
      </c>
      <c r="I681" t="s">
        <v>646</v>
      </c>
      <c r="J681" t="s">
        <v>26</v>
      </c>
      <c r="K681" t="s">
        <v>27</v>
      </c>
      <c r="L681" t="str">
        <f>+VLOOKUP(G681,Hoja2!$A:$B,2,FALSE)</f>
        <v>FORMULACION Y ADOPCION DEL PLAN LOCAL DE SEGURIDAD VIAL EN EL DISTRITO DE  CARTAGENA DE INDIAS</v>
      </c>
      <c r="M681" t="str">
        <f t="shared" si="77"/>
        <v>2021130010251 FORMULACION Y ADOPCION DEL PLAN LOCAL DE SEGURIDAD VIAL EN EL DISTRITO DE  CARTAGENA DE INDIAS</v>
      </c>
      <c r="N681" t="str">
        <f>+VLOOKUP(G681,Hoja1!$D:$G,2,FALSE)</f>
        <v>07. PILAR CARTAGENA RESILIENTE</v>
      </c>
      <c r="O681" t="str">
        <f>+VLOOKUP(G681,Hoja1!$D:$G,3,FALSE)</f>
        <v>7.2 LÍNEA ESTRATÉGICA ESPACIO PÚBLICO, MOVILIDAD Y TRANSPORTE RESILIENTE</v>
      </c>
      <c r="P681" t="str">
        <f>+VLOOKUP(G681,Hoja1!$D:$G,4,FALSE)</f>
        <v>7.2.6 REDUCCIÓN DE LA SINIESTRALIDAD VIAL</v>
      </c>
      <c r="Q681" t="str">
        <f t="shared" si="73"/>
        <v>06</v>
      </c>
      <c r="R681" t="str">
        <f t="shared" si="74"/>
        <v>00</v>
      </c>
      <c r="S681" s="1">
        <v>0</v>
      </c>
      <c r="T681" s="1">
        <v>24000000</v>
      </c>
      <c r="U681" s="1">
        <v>24000000</v>
      </c>
      <c r="V681" s="1">
        <v>21490000</v>
      </c>
      <c r="W681" s="1">
        <v>2510000</v>
      </c>
      <c r="X681" s="1">
        <v>21490000</v>
      </c>
      <c r="Y681" s="1">
        <v>89.54</v>
      </c>
      <c r="Z681" s="1">
        <v>21490000</v>
      </c>
      <c r="AA681" s="1">
        <v>89.54</v>
      </c>
      <c r="AB681" s="1">
        <v>2510000</v>
      </c>
      <c r="AC681" s="1">
        <v>21490000</v>
      </c>
    </row>
    <row r="682" spans="1:29" hidden="1" x14ac:dyDescent="0.35">
      <c r="A682">
        <v>2023</v>
      </c>
      <c r="B682">
        <v>100</v>
      </c>
      <c r="C682" t="str">
        <f t="shared" si="75"/>
        <v>12 DEPARTAMENTO ADMINISTRATIVO DE TRANSITO Y TRANSPORTE</v>
      </c>
      <c r="D682" t="str">
        <f t="shared" si="79"/>
        <v>12</v>
      </c>
      <c r="E682" t="s">
        <v>644</v>
      </c>
      <c r="F682" t="s">
        <v>648</v>
      </c>
      <c r="G682" s="2">
        <f t="shared" si="76"/>
        <v>2021130010248</v>
      </c>
      <c r="H682" t="str">
        <f t="shared" si="80"/>
        <v>R168</v>
      </c>
      <c r="I682" t="s">
        <v>646</v>
      </c>
      <c r="J682" t="s">
        <v>26</v>
      </c>
      <c r="K682" t="s">
        <v>27</v>
      </c>
      <c r="L682" t="str">
        <f>+VLOOKUP(G682,Hoja2!$A:$B,2,FALSE)</f>
        <v>IMPLEMENTACION DE REINGENIERIA INSTITUCIONAL Y FORTALECIMIENTO FINANCIERO DEL DEPARTAMENTO ADMINISTRATIVO DE TRANSITO Y TRANSPORTE DE   CARTAGENA DE INDIAS</v>
      </c>
      <c r="M682" t="str">
        <f t="shared" si="77"/>
        <v>2021130010248 IMPLEMENTACION DE REINGENIERIA INSTITUCIONAL Y FORTALECIMIENTO FINANCIERO DEL DEPARTAMENTO ADMINISTRATIVO DE TRANSITO Y TRANSPORTE DE   CARTAGENA DE INDIAS</v>
      </c>
      <c r="N682" t="str">
        <f>+VLOOKUP(G682,Hoja1!$D:$G,2,FALSE)</f>
        <v>07. PILAR CARTAGENA RESILIENTE</v>
      </c>
      <c r="O682" t="str">
        <f>+VLOOKUP(G682,Hoja1!$D:$G,3,FALSE)</f>
        <v>7.2 LÍNEA ESTRATÉGICA ESPACIO PÚBLICO, MOVILIDAD Y TRANSPORTE RESILIENTE</v>
      </c>
      <c r="P682" t="str">
        <f>+VLOOKUP(G682,Hoja1!$D:$G,4,FALSE)</f>
        <v>7.2.7 FORTALECIMIENTO DE LA CAPACIDAD DE RESPUESTA DEL DEPARTAMENTO ADMINISTRATIVO DE TRÁNSITO Y TRANSPORTE</v>
      </c>
      <c r="Q682" t="str">
        <f t="shared" si="73"/>
        <v>06</v>
      </c>
      <c r="R682" t="str">
        <f t="shared" si="74"/>
        <v>00</v>
      </c>
      <c r="S682" s="1">
        <v>0</v>
      </c>
      <c r="T682" s="1">
        <v>541601860.02999997</v>
      </c>
      <c r="U682" s="1">
        <v>541601860.02999997</v>
      </c>
      <c r="V682" s="1">
        <v>541601860</v>
      </c>
      <c r="W682" s="1">
        <v>0.03</v>
      </c>
      <c r="X682" s="1">
        <v>541601860</v>
      </c>
      <c r="Y682" s="1">
        <v>100</v>
      </c>
      <c r="Z682" s="1">
        <v>541601860</v>
      </c>
      <c r="AA682" s="1">
        <v>100</v>
      </c>
      <c r="AB682" s="1">
        <v>0.03</v>
      </c>
      <c r="AC682" s="1">
        <v>0</v>
      </c>
    </row>
    <row r="683" spans="1:29" hidden="1" x14ac:dyDescent="0.35">
      <c r="A683">
        <v>2023</v>
      </c>
      <c r="B683">
        <v>100</v>
      </c>
      <c r="C683" t="str">
        <f t="shared" si="75"/>
        <v>12 DEPARTAMENTO ADMINISTRATIVO DE TRANSITO Y TRANSPORTE</v>
      </c>
      <c r="D683" t="str">
        <f t="shared" si="79"/>
        <v>12</v>
      </c>
      <c r="E683" t="s">
        <v>644</v>
      </c>
      <c r="F683" t="s">
        <v>645</v>
      </c>
      <c r="G683" s="2">
        <f t="shared" si="76"/>
        <v>2020130010329</v>
      </c>
      <c r="H683" t="str">
        <f>"B022"</f>
        <v>B022</v>
      </c>
      <c r="I683" t="s">
        <v>658</v>
      </c>
      <c r="J683" t="s">
        <v>26</v>
      </c>
      <c r="K683" t="s">
        <v>27</v>
      </c>
      <c r="L683" t="str">
        <f>+VLOOKUP(G683,Hoja2!$A:$B,2,FALSE)</f>
        <v>SUSTITUCION DE VEHICULOS DE TRACCION ANIMAL DEDICADOS AL TRANSPORTE DE CARGA LIVIANA EXISTENTES EN EL DISTRITO DE   CARTAGENA DE INDIAS</v>
      </c>
      <c r="M683" t="str">
        <f t="shared" si="77"/>
        <v>2020130010329 SUSTITUCION DE VEHICULOS DE TRACCION ANIMAL DEDICADOS AL TRANSPORTE DE CARGA LIVIANA EXISTENTES EN EL DISTRITO DE   CARTAGENA DE INDIAS</v>
      </c>
      <c r="N683" t="str">
        <f>+VLOOKUP(G683,Hoja1!$D:$G,2,FALSE)</f>
        <v>07. PILAR CARTAGENA RESILIENTE</v>
      </c>
      <c r="O683" t="str">
        <f>+VLOOKUP(G683,Hoja1!$D:$G,3,FALSE)</f>
        <v>7.2 LÍNEA ESTRATÉGICA ESPACIO PÚBLICO, MOVILIDAD Y TRANSPORTE RESILIENTE</v>
      </c>
      <c r="P683" t="str">
        <f>+VLOOKUP(G683,Hoja1!$D:$G,4,FALSE)</f>
        <v>7.2.8 MOVILIDAD SOSTENIBLE EN EL DISTRITO DE CARTAGENA</v>
      </c>
      <c r="Q683" t="str">
        <f t="shared" si="73"/>
        <v>06</v>
      </c>
      <c r="R683" t="str">
        <f t="shared" si="74"/>
        <v>00</v>
      </c>
      <c r="S683" s="1">
        <v>0</v>
      </c>
      <c r="T683" s="1">
        <v>399921773.56999999</v>
      </c>
      <c r="U683" s="1">
        <v>399921773.56999999</v>
      </c>
      <c r="V683" s="1">
        <v>399921773.56999999</v>
      </c>
      <c r="W683" s="1">
        <v>0</v>
      </c>
      <c r="X683" s="1">
        <v>399921773.56999999</v>
      </c>
      <c r="Y683" s="1">
        <v>100</v>
      </c>
      <c r="Z683" s="1">
        <v>323163742.56999999</v>
      </c>
      <c r="AA683" s="1">
        <v>80.81</v>
      </c>
      <c r="AB683" s="1">
        <v>0</v>
      </c>
      <c r="AC683" s="1">
        <v>323163742.56999999</v>
      </c>
    </row>
    <row r="684" spans="1:29" hidden="1" x14ac:dyDescent="0.35">
      <c r="A684">
        <v>2023</v>
      </c>
      <c r="B684">
        <v>100</v>
      </c>
      <c r="C684" t="str">
        <f t="shared" si="75"/>
        <v>12 DEPARTAMENTO ADMINISTRATIVO DE TRANSITO Y TRANSPORTE</v>
      </c>
      <c r="D684" t="str">
        <f t="shared" si="79"/>
        <v>12</v>
      </c>
      <c r="E684" t="s">
        <v>644</v>
      </c>
      <c r="F684" t="s">
        <v>645</v>
      </c>
      <c r="G684" s="2">
        <f t="shared" si="76"/>
        <v>2020130010329</v>
      </c>
      <c r="H684" t="str">
        <f>"B079"</f>
        <v>B079</v>
      </c>
      <c r="I684" t="s">
        <v>659</v>
      </c>
      <c r="J684" t="s">
        <v>26</v>
      </c>
      <c r="K684" t="s">
        <v>27</v>
      </c>
      <c r="L684" t="str">
        <f>+VLOOKUP(G684,Hoja2!$A:$B,2,FALSE)</f>
        <v>SUSTITUCION DE VEHICULOS DE TRACCION ANIMAL DEDICADOS AL TRANSPORTE DE CARGA LIVIANA EXISTENTES EN EL DISTRITO DE   CARTAGENA DE INDIAS</v>
      </c>
      <c r="M684" t="str">
        <f t="shared" si="77"/>
        <v>2020130010329 SUSTITUCION DE VEHICULOS DE TRACCION ANIMAL DEDICADOS AL TRANSPORTE DE CARGA LIVIANA EXISTENTES EN EL DISTRITO DE   CARTAGENA DE INDIAS</v>
      </c>
      <c r="N684" t="str">
        <f>+VLOOKUP(G684,Hoja1!$D:$G,2,FALSE)</f>
        <v>07. PILAR CARTAGENA RESILIENTE</v>
      </c>
      <c r="O684" t="str">
        <f>+VLOOKUP(G684,Hoja1!$D:$G,3,FALSE)</f>
        <v>7.2 LÍNEA ESTRATÉGICA ESPACIO PÚBLICO, MOVILIDAD Y TRANSPORTE RESILIENTE</v>
      </c>
      <c r="P684" t="str">
        <f>+VLOOKUP(G684,Hoja1!$D:$G,4,FALSE)</f>
        <v>7.2.8 MOVILIDAD SOSTENIBLE EN EL DISTRITO DE CARTAGENA</v>
      </c>
      <c r="Q684" t="str">
        <f t="shared" si="73"/>
        <v>06</v>
      </c>
      <c r="R684" t="str">
        <f t="shared" si="74"/>
        <v>00</v>
      </c>
      <c r="S684" s="1">
        <v>0</v>
      </c>
      <c r="T684" s="1">
        <v>12005835</v>
      </c>
      <c r="U684" s="1">
        <v>12005835</v>
      </c>
      <c r="V684" s="1">
        <v>12005835</v>
      </c>
      <c r="W684" s="1">
        <v>0</v>
      </c>
      <c r="X684" s="1">
        <v>12005835</v>
      </c>
      <c r="Y684" s="1">
        <v>100</v>
      </c>
      <c r="Z684" s="1">
        <v>0</v>
      </c>
      <c r="AA684" s="1">
        <v>0</v>
      </c>
      <c r="AB684" s="1">
        <v>0</v>
      </c>
      <c r="AC684" s="1">
        <v>0</v>
      </c>
    </row>
    <row r="685" spans="1:29" hidden="1" x14ac:dyDescent="0.35">
      <c r="A685">
        <v>2023</v>
      </c>
      <c r="B685">
        <v>100</v>
      </c>
      <c r="C685" t="str">
        <f t="shared" si="75"/>
        <v>12 DEPARTAMENTO ADMINISTRATIVO DE TRANSITO Y TRANSPORTE</v>
      </c>
      <c r="D685" t="str">
        <f t="shared" si="79"/>
        <v>12</v>
      </c>
      <c r="E685" t="s">
        <v>644</v>
      </c>
      <c r="F685" t="s">
        <v>645</v>
      </c>
      <c r="G685" s="2">
        <f t="shared" si="76"/>
        <v>2020130010329</v>
      </c>
      <c r="H685" t="str">
        <f>"R022"</f>
        <v>R022</v>
      </c>
      <c r="I685" t="s">
        <v>660</v>
      </c>
      <c r="J685" t="s">
        <v>26</v>
      </c>
      <c r="K685" t="s">
        <v>27</v>
      </c>
      <c r="L685" t="str">
        <f>+VLOOKUP(G685,Hoja2!$A:$B,2,FALSE)</f>
        <v>SUSTITUCION DE VEHICULOS DE TRACCION ANIMAL DEDICADOS AL TRANSPORTE DE CARGA LIVIANA EXISTENTES EN EL DISTRITO DE   CARTAGENA DE INDIAS</v>
      </c>
      <c r="M685" t="str">
        <f t="shared" si="77"/>
        <v>2020130010329 SUSTITUCION DE VEHICULOS DE TRACCION ANIMAL DEDICADOS AL TRANSPORTE DE CARGA LIVIANA EXISTENTES EN EL DISTRITO DE   CARTAGENA DE INDIAS</v>
      </c>
      <c r="N685" t="str">
        <f>+VLOOKUP(G685,Hoja1!$D:$G,2,FALSE)</f>
        <v>07. PILAR CARTAGENA RESILIENTE</v>
      </c>
      <c r="O685" t="str">
        <f>+VLOOKUP(G685,Hoja1!$D:$G,3,FALSE)</f>
        <v>7.2 LÍNEA ESTRATÉGICA ESPACIO PÚBLICO, MOVILIDAD Y TRANSPORTE RESILIENTE</v>
      </c>
      <c r="P685" t="str">
        <f>+VLOOKUP(G685,Hoja1!$D:$G,4,FALSE)</f>
        <v>7.2.8 MOVILIDAD SOSTENIBLE EN EL DISTRITO DE CARTAGENA</v>
      </c>
      <c r="Q685" t="str">
        <f t="shared" si="73"/>
        <v>06</v>
      </c>
      <c r="R685" t="str">
        <f t="shared" si="74"/>
        <v>00</v>
      </c>
      <c r="S685" s="1">
        <v>0</v>
      </c>
      <c r="T685" s="1">
        <v>1222388257.4300001</v>
      </c>
      <c r="U685" s="1">
        <v>1222388257.4300001</v>
      </c>
      <c r="V685" s="1">
        <v>1222388257.4300001</v>
      </c>
      <c r="W685" s="1">
        <v>0</v>
      </c>
      <c r="X685" s="1">
        <v>1222388257.4300001</v>
      </c>
      <c r="Y685" s="1">
        <v>100</v>
      </c>
      <c r="Z685" s="1">
        <v>1222388257.4300001</v>
      </c>
      <c r="AA685" s="1">
        <v>100</v>
      </c>
      <c r="AB685" s="1">
        <v>0</v>
      </c>
      <c r="AC685" s="1">
        <v>1222388257.4300001</v>
      </c>
    </row>
    <row r="686" spans="1:29" hidden="1" x14ac:dyDescent="0.35">
      <c r="A686">
        <v>2023</v>
      </c>
      <c r="B686">
        <v>100</v>
      </c>
      <c r="C686" t="str">
        <f t="shared" si="75"/>
        <v>12 DEPARTAMENTO ADMINISTRATIVO DE TRANSITO Y TRANSPORTE</v>
      </c>
      <c r="D686" t="str">
        <f t="shared" si="79"/>
        <v>12</v>
      </c>
      <c r="E686" t="s">
        <v>644</v>
      </c>
      <c r="F686" t="s">
        <v>645</v>
      </c>
      <c r="G686" s="2">
        <f t="shared" si="76"/>
        <v>2020130010329</v>
      </c>
      <c r="H686" t="str">
        <f>"168"</f>
        <v>168</v>
      </c>
      <c r="I686" t="s">
        <v>661</v>
      </c>
      <c r="J686" t="s">
        <v>26</v>
      </c>
      <c r="K686" t="s">
        <v>27</v>
      </c>
      <c r="L686" t="str">
        <f>+VLOOKUP(G686,Hoja2!$A:$B,2,FALSE)</f>
        <v>SUSTITUCION DE VEHICULOS DE TRACCION ANIMAL DEDICADOS AL TRANSPORTE DE CARGA LIVIANA EXISTENTES EN EL DISTRITO DE   CARTAGENA DE INDIAS</v>
      </c>
      <c r="M686" t="str">
        <f t="shared" si="77"/>
        <v>2020130010329 SUSTITUCION DE VEHICULOS DE TRACCION ANIMAL DEDICADOS AL TRANSPORTE DE CARGA LIVIANA EXISTENTES EN EL DISTRITO DE   CARTAGENA DE INDIAS</v>
      </c>
      <c r="N686" t="str">
        <f>+VLOOKUP(G686,Hoja1!$D:$G,2,FALSE)</f>
        <v>07. PILAR CARTAGENA RESILIENTE</v>
      </c>
      <c r="O686" t="str">
        <f>+VLOOKUP(G686,Hoja1!$D:$G,3,FALSE)</f>
        <v>7.2 LÍNEA ESTRATÉGICA ESPACIO PÚBLICO, MOVILIDAD Y TRANSPORTE RESILIENTE</v>
      </c>
      <c r="P686" t="str">
        <f>+VLOOKUP(G686,Hoja1!$D:$G,4,FALSE)</f>
        <v>7.2.8 MOVILIDAD SOSTENIBLE EN EL DISTRITO DE CARTAGENA</v>
      </c>
      <c r="Q686" t="str">
        <f t="shared" si="73"/>
        <v>06</v>
      </c>
      <c r="R686" t="str">
        <f t="shared" si="74"/>
        <v>00</v>
      </c>
      <c r="S686" s="1">
        <v>0</v>
      </c>
      <c r="T686" s="1">
        <v>986512506</v>
      </c>
      <c r="U686" s="1">
        <v>986512506</v>
      </c>
      <c r="V686" s="1">
        <v>0</v>
      </c>
      <c r="W686" s="1">
        <v>986512506</v>
      </c>
      <c r="X686" s="1">
        <v>0</v>
      </c>
      <c r="Y686" s="1">
        <v>0</v>
      </c>
      <c r="Z686" s="1">
        <v>0</v>
      </c>
      <c r="AA686" s="1">
        <v>0</v>
      </c>
      <c r="AB686" s="1">
        <v>986512506</v>
      </c>
      <c r="AC686" s="1">
        <v>0</v>
      </c>
    </row>
    <row r="687" spans="1:29" hidden="1" x14ac:dyDescent="0.35">
      <c r="A687">
        <v>2023</v>
      </c>
      <c r="B687">
        <v>100</v>
      </c>
      <c r="C687" t="str">
        <f t="shared" si="75"/>
        <v>12 DEPARTAMENTO ADMINISTRATIVO DE TRANSITO Y TRANSPORTE</v>
      </c>
      <c r="D687" t="str">
        <f t="shared" si="79"/>
        <v>12</v>
      </c>
      <c r="E687" t="s">
        <v>644</v>
      </c>
      <c r="F687" t="s">
        <v>665</v>
      </c>
      <c r="G687" s="2">
        <f t="shared" si="76"/>
        <v>2021130010246</v>
      </c>
      <c r="H687" t="str">
        <f>"R168"</f>
        <v>R168</v>
      </c>
      <c r="I687" t="s">
        <v>646</v>
      </c>
      <c r="J687" t="s">
        <v>26</v>
      </c>
      <c r="K687" t="s">
        <v>27</v>
      </c>
      <c r="L687" t="str">
        <f>+VLOOKUP(G687,Hoja2!$A:$B,2,FALSE)</f>
        <v>FORTALECIMIENTO DE LA EDUCACION CULTURA Y SEGURIDAD VIAL EN EL DISTRITO DE   CARTAGENA DE INDIAS</v>
      </c>
      <c r="M687" t="str">
        <f t="shared" si="77"/>
        <v>2021130010246 FORTALECIMIENTO DE LA EDUCACION CULTURA Y SEGURIDAD VIAL EN EL DISTRITO DE   CARTAGENA DE INDIAS</v>
      </c>
      <c r="N687" t="str">
        <f>+VLOOKUP(G687,Hoja1!$D:$G,2,FALSE)</f>
        <v>07. PILAR CARTAGENA RESILIENTE</v>
      </c>
      <c r="O687" t="str">
        <f>+VLOOKUP(G687,Hoja1!$D:$G,3,FALSE)</f>
        <v>7.2 LÍNEA ESTRATÉGICA ESPACIO PÚBLICO, MOVILIDAD Y TRANSPORTE RESILIENTE</v>
      </c>
      <c r="P687" t="str">
        <f>+VLOOKUP(G687,Hoja1!$D:$G,4,FALSE)</f>
        <v>7.2.6 REDUCCIÓN DE LA SINIESTRALIDAD VIAL</v>
      </c>
      <c r="Q687" t="str">
        <f t="shared" si="73"/>
        <v>06</v>
      </c>
      <c r="R687" t="str">
        <f t="shared" si="74"/>
        <v>00</v>
      </c>
      <c r="S687" s="1">
        <v>0</v>
      </c>
      <c r="T687" s="1">
        <v>632000000</v>
      </c>
      <c r="U687" s="1">
        <v>632000000</v>
      </c>
      <c r="V687" s="1">
        <v>544780150</v>
      </c>
      <c r="W687" s="1">
        <v>87219850</v>
      </c>
      <c r="X687" s="1">
        <v>429368000</v>
      </c>
      <c r="Y687" s="1">
        <v>67.94</v>
      </c>
      <c r="Z687" s="1">
        <v>429368000</v>
      </c>
      <c r="AA687" s="1">
        <v>67.94</v>
      </c>
      <c r="AB687" s="1">
        <v>202632000</v>
      </c>
      <c r="AC687" s="1">
        <v>0</v>
      </c>
    </row>
    <row r="688" spans="1:29" hidden="1" x14ac:dyDescent="0.35">
      <c r="A688">
        <v>2023</v>
      </c>
      <c r="B688">
        <v>100</v>
      </c>
      <c r="C688" t="str">
        <f t="shared" si="75"/>
        <v>13 DEPARTAMENTO ADMINISTRATIVO DE VALORIZACION</v>
      </c>
      <c r="D688" t="str">
        <f t="shared" ref="D688:D694" si="81">"13"</f>
        <v>13</v>
      </c>
      <c r="E688" t="s">
        <v>669</v>
      </c>
      <c r="F688" t="s">
        <v>670</v>
      </c>
      <c r="G688" s="2">
        <f t="shared" si="76"/>
        <v>2020130010239</v>
      </c>
      <c r="H688" t="str">
        <f>"R043"</f>
        <v>R043</v>
      </c>
      <c r="I688" t="s">
        <v>671</v>
      </c>
      <c r="J688" t="s">
        <v>26</v>
      </c>
      <c r="K688" t="s">
        <v>27</v>
      </c>
      <c r="L688" t="str">
        <f>+VLOOKUP(G688,Hoja2!$A:$B,2,FALSE)</f>
        <v>CONSTRUCCION SISTEMA HIDRICO Y PLAN MAESTRO DE DRENAJES PLUVIALES EN LA CIUDAD DE CARTAGENA PARA SALVAR EL HABITAT  CARTAGENA DE INDIAS</v>
      </c>
      <c r="M688" t="str">
        <f t="shared" si="77"/>
        <v>2020130010239 CONSTRUCCION SISTEMA HIDRICO Y PLAN MAESTRO DE DRENAJES PLUVIALES EN LA CIUDAD DE CARTAGENA PARA SALVAR EL HABITAT  CARTAGENA DE INDIAS</v>
      </c>
      <c r="N688" t="str">
        <f>+VLOOKUP(G688,Hoja1!$D:$G,2,FALSE)</f>
        <v>07. PILAR CARTAGENA RESILIENTE</v>
      </c>
      <c r="O688" t="str">
        <f>+VLOOKUP(G688,Hoja1!$D:$G,3,FALSE)</f>
        <v>7.3 LÍNEA ESTRATÉGICA DESARROLLO URBANO</v>
      </c>
      <c r="P688" t="str">
        <f>+VLOOKUP(G688,Hoja1!$D:$G,4,FALSE)</f>
        <v>7.3.2 SISTEMA HÍDRICO Y PLAN MAESTRO DE ALCANTARILLADO PLUVIALES EN LA CIUDAD PARA SALVAR EL HÁBITAT</v>
      </c>
      <c r="Q688" t="str">
        <f t="shared" si="73"/>
        <v>06</v>
      </c>
      <c r="R688" t="str">
        <f t="shared" si="74"/>
        <v>00</v>
      </c>
      <c r="S688" s="1">
        <v>0</v>
      </c>
      <c r="T688" s="1">
        <v>756242326.47000003</v>
      </c>
      <c r="U688" s="1">
        <v>756242326.47000003</v>
      </c>
      <c r="V688" s="1">
        <v>0</v>
      </c>
      <c r="W688" s="1">
        <v>756242326.47000003</v>
      </c>
      <c r="X688" s="1">
        <v>0</v>
      </c>
      <c r="Y688" s="1">
        <v>0</v>
      </c>
      <c r="Z688" s="1">
        <v>0</v>
      </c>
      <c r="AA688" s="1">
        <v>0</v>
      </c>
      <c r="AB688" s="1">
        <v>756242326.47000003</v>
      </c>
      <c r="AC688" s="1">
        <v>0</v>
      </c>
    </row>
    <row r="689" spans="1:29" hidden="1" x14ac:dyDescent="0.35">
      <c r="A689">
        <v>2023</v>
      </c>
      <c r="B689">
        <v>100</v>
      </c>
      <c r="C689" t="str">
        <f t="shared" si="75"/>
        <v>13 DEPARTAMENTO ADMINISTRATIVO DE VALORIZACION</v>
      </c>
      <c r="D689" t="str">
        <f t="shared" si="81"/>
        <v>13</v>
      </c>
      <c r="E689" t="s">
        <v>669</v>
      </c>
      <c r="F689" t="s">
        <v>673</v>
      </c>
      <c r="G689" s="2">
        <f t="shared" si="76"/>
        <v>2020130010241</v>
      </c>
      <c r="H689" t="str">
        <f>"B003"</f>
        <v>B003</v>
      </c>
      <c r="I689" t="s">
        <v>674</v>
      </c>
      <c r="J689" t="s">
        <v>26</v>
      </c>
      <c r="K689" t="s">
        <v>27</v>
      </c>
      <c r="L689" t="str">
        <f>+VLOOKUP(G689,Hoja2!$A:$B,2,FALSE)</f>
        <v>CONSTRUCCION PROTECCION COSTERA DE CARTAGENA CIUDAD DE BORDES Y ORILLAS RESILIENTE  CARTAGENA DE INDIAS</v>
      </c>
      <c r="M689" t="str">
        <f t="shared" si="77"/>
        <v>2020130010241 CONSTRUCCION PROTECCION COSTERA DE CARTAGENA CIUDAD DE BORDES Y ORILLAS RESILIENTE  CARTAGENA DE INDIAS</v>
      </c>
      <c r="N689" t="str">
        <f>+VLOOKUP(G689,Hoja1!$D:$G,2,FALSE)</f>
        <v>07. PILAR CARTAGENA RESILIENTE</v>
      </c>
      <c r="O689" t="str">
        <f>+VLOOKUP(G689,Hoja1!$D:$G,3,FALSE)</f>
        <v>7.3 LÍNEA ESTRATÉGICA DESARROLLO URBANO</v>
      </c>
      <c r="P689" t="str">
        <f>+VLOOKUP(G689,Hoja1!$D:$G,4,FALSE)</f>
        <v xml:space="preserve">7.3.3 CARTAGENA CIUDAD DE BORDES Y ORILLAS RESILIENTE </v>
      </c>
      <c r="Q689" t="str">
        <f t="shared" si="73"/>
        <v>06</v>
      </c>
      <c r="R689" t="str">
        <f t="shared" si="74"/>
        <v>00</v>
      </c>
      <c r="S689" s="1">
        <v>0</v>
      </c>
      <c r="T689" s="1">
        <v>394380762.88</v>
      </c>
      <c r="U689" s="1">
        <v>394380762.88</v>
      </c>
      <c r="V689" s="1">
        <v>312337500</v>
      </c>
      <c r="W689" s="1">
        <v>82043262.879999995</v>
      </c>
      <c r="X689" s="1">
        <v>312337500</v>
      </c>
      <c r="Y689" s="1">
        <v>79.2</v>
      </c>
      <c r="Z689" s="1">
        <v>312337500</v>
      </c>
      <c r="AA689" s="1">
        <v>79.2</v>
      </c>
      <c r="AB689" s="1">
        <v>82043262.879999995</v>
      </c>
      <c r="AC689" s="1">
        <v>312337500</v>
      </c>
    </row>
    <row r="690" spans="1:29" hidden="1" x14ac:dyDescent="0.35">
      <c r="A690">
        <v>2023</v>
      </c>
      <c r="B690">
        <v>100</v>
      </c>
      <c r="C690" t="str">
        <f t="shared" si="75"/>
        <v>13 DEPARTAMENTO ADMINISTRATIVO DE VALORIZACION</v>
      </c>
      <c r="D690" t="str">
        <f t="shared" si="81"/>
        <v>13</v>
      </c>
      <c r="E690" t="s">
        <v>669</v>
      </c>
      <c r="F690" t="s">
        <v>673</v>
      </c>
      <c r="G690" s="2">
        <f t="shared" si="76"/>
        <v>2020130010241</v>
      </c>
      <c r="H690" t="str">
        <f>"R003"</f>
        <v>R003</v>
      </c>
      <c r="I690" t="s">
        <v>676</v>
      </c>
      <c r="J690" t="s">
        <v>26</v>
      </c>
      <c r="K690" t="s">
        <v>27</v>
      </c>
      <c r="L690" t="str">
        <f>+VLOOKUP(G690,Hoja2!$A:$B,2,FALSE)</f>
        <v>CONSTRUCCION PROTECCION COSTERA DE CARTAGENA CIUDAD DE BORDES Y ORILLAS RESILIENTE  CARTAGENA DE INDIAS</v>
      </c>
      <c r="M690" t="str">
        <f t="shared" si="77"/>
        <v>2020130010241 CONSTRUCCION PROTECCION COSTERA DE CARTAGENA CIUDAD DE BORDES Y ORILLAS RESILIENTE  CARTAGENA DE INDIAS</v>
      </c>
      <c r="N690" t="str">
        <f>+VLOOKUP(G690,Hoja1!$D:$G,2,FALSE)</f>
        <v>07. PILAR CARTAGENA RESILIENTE</v>
      </c>
      <c r="O690" t="str">
        <f>+VLOOKUP(G690,Hoja1!$D:$G,3,FALSE)</f>
        <v>7.3 LÍNEA ESTRATÉGICA DESARROLLO URBANO</v>
      </c>
      <c r="P690" t="str">
        <f>+VLOOKUP(G690,Hoja1!$D:$G,4,FALSE)</f>
        <v xml:space="preserve">7.3.3 CARTAGENA CIUDAD DE BORDES Y ORILLAS RESILIENTE </v>
      </c>
      <c r="Q690" t="str">
        <f t="shared" si="73"/>
        <v>06</v>
      </c>
      <c r="R690" t="str">
        <f t="shared" si="74"/>
        <v>00</v>
      </c>
      <c r="S690" s="1">
        <v>0</v>
      </c>
      <c r="T690" s="1">
        <v>395119237.12</v>
      </c>
      <c r="U690" s="1">
        <v>395119237.12</v>
      </c>
      <c r="V690" s="1">
        <v>0</v>
      </c>
      <c r="W690" s="1">
        <v>395119237.12</v>
      </c>
      <c r="X690" s="1">
        <v>0</v>
      </c>
      <c r="Y690" s="1">
        <v>0</v>
      </c>
      <c r="Z690" s="1">
        <v>0</v>
      </c>
      <c r="AA690" s="1">
        <v>0</v>
      </c>
      <c r="AB690" s="1">
        <v>395119237.12</v>
      </c>
      <c r="AC690" s="1">
        <v>0</v>
      </c>
    </row>
    <row r="691" spans="1:29" hidden="1" x14ac:dyDescent="0.35">
      <c r="A691">
        <v>2023</v>
      </c>
      <c r="B691">
        <v>100</v>
      </c>
      <c r="C691" t="str">
        <f t="shared" si="75"/>
        <v>13 DEPARTAMENTO ADMINISTRATIVO DE VALORIZACION</v>
      </c>
      <c r="D691" t="str">
        <f t="shared" si="81"/>
        <v>13</v>
      </c>
      <c r="E691" t="s">
        <v>669</v>
      </c>
      <c r="F691" t="s">
        <v>670</v>
      </c>
      <c r="G691" s="2">
        <f t="shared" si="76"/>
        <v>2020130010239</v>
      </c>
      <c r="H691" t="str">
        <f>"B003"</f>
        <v>B003</v>
      </c>
      <c r="I691" t="s">
        <v>674</v>
      </c>
      <c r="J691" t="s">
        <v>26</v>
      </c>
      <c r="K691" t="s">
        <v>27</v>
      </c>
      <c r="L691" t="str">
        <f>+VLOOKUP(G691,Hoja2!$A:$B,2,FALSE)</f>
        <v>CONSTRUCCION SISTEMA HIDRICO Y PLAN MAESTRO DE DRENAJES PLUVIALES EN LA CIUDAD DE CARTAGENA PARA SALVAR EL HABITAT  CARTAGENA DE INDIAS</v>
      </c>
      <c r="M691" t="str">
        <f t="shared" si="77"/>
        <v>2020130010239 CONSTRUCCION SISTEMA HIDRICO Y PLAN MAESTRO DE DRENAJES PLUVIALES EN LA CIUDAD DE CARTAGENA PARA SALVAR EL HABITAT  CARTAGENA DE INDIAS</v>
      </c>
      <c r="N691" t="str">
        <f>+VLOOKUP(G691,Hoja1!$D:$G,2,FALSE)</f>
        <v>07. PILAR CARTAGENA RESILIENTE</v>
      </c>
      <c r="O691" t="str">
        <f>+VLOOKUP(G691,Hoja1!$D:$G,3,FALSE)</f>
        <v>7.3 LÍNEA ESTRATÉGICA DESARROLLO URBANO</v>
      </c>
      <c r="P691" t="str">
        <f>+VLOOKUP(G691,Hoja1!$D:$G,4,FALSE)</f>
        <v>7.3.2 SISTEMA HÍDRICO Y PLAN MAESTRO DE ALCANTARILLADO PLUVIALES EN LA CIUDAD PARA SALVAR EL HÁBITAT</v>
      </c>
      <c r="Q691" t="str">
        <f t="shared" si="73"/>
        <v>06</v>
      </c>
      <c r="R691" t="str">
        <f t="shared" si="74"/>
        <v>00</v>
      </c>
      <c r="S691" s="1">
        <v>0</v>
      </c>
      <c r="T691" s="1">
        <v>0</v>
      </c>
      <c r="U691" s="1">
        <v>0</v>
      </c>
      <c r="V691" s="1">
        <v>0</v>
      </c>
      <c r="W691" s="1">
        <v>0</v>
      </c>
      <c r="X691" s="1">
        <v>0</v>
      </c>
      <c r="Y691" s="1">
        <v>0</v>
      </c>
      <c r="Z691" s="1">
        <v>0</v>
      </c>
      <c r="AA691" s="1">
        <v>0</v>
      </c>
      <c r="AB691" s="1">
        <v>0</v>
      </c>
      <c r="AC691" s="1">
        <v>0</v>
      </c>
    </row>
    <row r="692" spans="1:29" hidden="1" x14ac:dyDescent="0.35">
      <c r="A692">
        <v>2023</v>
      </c>
      <c r="B692">
        <v>100</v>
      </c>
      <c r="C692" t="str">
        <f t="shared" si="75"/>
        <v>13 DEPARTAMENTO ADMINISTRATIVO DE VALORIZACION</v>
      </c>
      <c r="D692" t="str">
        <f t="shared" si="81"/>
        <v>13</v>
      </c>
      <c r="E692" t="s">
        <v>669</v>
      </c>
      <c r="F692" t="s">
        <v>670</v>
      </c>
      <c r="G692" s="2">
        <f t="shared" si="76"/>
        <v>2020130010239</v>
      </c>
      <c r="H692" t="str">
        <f>"B023"</f>
        <v>B023</v>
      </c>
      <c r="I692" t="s">
        <v>677</v>
      </c>
      <c r="J692" t="s">
        <v>26</v>
      </c>
      <c r="K692" t="s">
        <v>27</v>
      </c>
      <c r="L692" t="str">
        <f>+VLOOKUP(G692,Hoja2!$A:$B,2,FALSE)</f>
        <v>CONSTRUCCION SISTEMA HIDRICO Y PLAN MAESTRO DE DRENAJES PLUVIALES EN LA CIUDAD DE CARTAGENA PARA SALVAR EL HABITAT  CARTAGENA DE INDIAS</v>
      </c>
      <c r="M692" t="str">
        <f t="shared" si="77"/>
        <v>2020130010239 CONSTRUCCION SISTEMA HIDRICO Y PLAN MAESTRO DE DRENAJES PLUVIALES EN LA CIUDAD DE CARTAGENA PARA SALVAR EL HABITAT  CARTAGENA DE INDIAS</v>
      </c>
      <c r="N692" t="str">
        <f>+VLOOKUP(G692,Hoja1!$D:$G,2,FALSE)</f>
        <v>07. PILAR CARTAGENA RESILIENTE</v>
      </c>
      <c r="O692" t="str">
        <f>+VLOOKUP(G692,Hoja1!$D:$G,3,FALSE)</f>
        <v>7.3 LÍNEA ESTRATÉGICA DESARROLLO URBANO</v>
      </c>
      <c r="P692" t="str">
        <f>+VLOOKUP(G692,Hoja1!$D:$G,4,FALSE)</f>
        <v>7.3.2 SISTEMA HÍDRICO Y PLAN MAESTRO DE ALCANTARILLADO PLUVIALES EN LA CIUDAD PARA SALVAR EL HÁBITAT</v>
      </c>
      <c r="Q692" t="str">
        <f t="shared" si="73"/>
        <v>06</v>
      </c>
      <c r="R692" t="str">
        <f t="shared" si="74"/>
        <v>00</v>
      </c>
      <c r="S692" s="1">
        <v>0</v>
      </c>
      <c r="T692" s="1">
        <v>15890000.23</v>
      </c>
      <c r="U692" s="1">
        <v>15890000.23</v>
      </c>
      <c r="V692" s="1">
        <v>0</v>
      </c>
      <c r="W692" s="1">
        <v>15890000.23</v>
      </c>
      <c r="X692" s="1">
        <v>0</v>
      </c>
      <c r="Y692" s="1">
        <v>0</v>
      </c>
      <c r="Z692" s="1">
        <v>0</v>
      </c>
      <c r="AA692" s="1">
        <v>0</v>
      </c>
      <c r="AB692" s="1">
        <v>15890000.23</v>
      </c>
      <c r="AC692" s="1">
        <v>0</v>
      </c>
    </row>
    <row r="693" spans="1:29" hidden="1" x14ac:dyDescent="0.35">
      <c r="A693">
        <v>2023</v>
      </c>
      <c r="B693">
        <v>100</v>
      </c>
      <c r="C693" t="str">
        <f t="shared" si="75"/>
        <v>13 DEPARTAMENTO ADMINISTRATIVO DE VALORIZACION</v>
      </c>
      <c r="D693" t="str">
        <f t="shared" si="81"/>
        <v>13</v>
      </c>
      <c r="E693" t="s">
        <v>669</v>
      </c>
      <c r="F693" t="s">
        <v>670</v>
      </c>
      <c r="G693" s="2">
        <f t="shared" si="76"/>
        <v>2020130010239</v>
      </c>
      <c r="H693" t="str">
        <f>"R003"</f>
        <v>R003</v>
      </c>
      <c r="I693" t="s">
        <v>676</v>
      </c>
      <c r="J693" t="s">
        <v>26</v>
      </c>
      <c r="K693" t="s">
        <v>27</v>
      </c>
      <c r="L693" t="str">
        <f>+VLOOKUP(G693,Hoja2!$A:$B,2,FALSE)</f>
        <v>CONSTRUCCION SISTEMA HIDRICO Y PLAN MAESTRO DE DRENAJES PLUVIALES EN LA CIUDAD DE CARTAGENA PARA SALVAR EL HABITAT  CARTAGENA DE INDIAS</v>
      </c>
      <c r="M693" t="str">
        <f t="shared" si="77"/>
        <v>2020130010239 CONSTRUCCION SISTEMA HIDRICO Y PLAN MAESTRO DE DRENAJES PLUVIALES EN LA CIUDAD DE CARTAGENA PARA SALVAR EL HABITAT  CARTAGENA DE INDIAS</v>
      </c>
      <c r="N693" t="str">
        <f>+VLOOKUP(G693,Hoja1!$D:$G,2,FALSE)</f>
        <v>07. PILAR CARTAGENA RESILIENTE</v>
      </c>
      <c r="O693" t="str">
        <f>+VLOOKUP(G693,Hoja1!$D:$G,3,FALSE)</f>
        <v>7.3 LÍNEA ESTRATÉGICA DESARROLLO URBANO</v>
      </c>
      <c r="P693" t="str">
        <f>+VLOOKUP(G693,Hoja1!$D:$G,4,FALSE)</f>
        <v>7.3.2 SISTEMA HÍDRICO Y PLAN MAESTRO DE ALCANTARILLADO PLUVIALES EN LA CIUDAD PARA SALVAR EL HÁBITAT</v>
      </c>
      <c r="Q693" t="str">
        <f t="shared" si="73"/>
        <v>06</v>
      </c>
      <c r="R693" t="str">
        <f t="shared" si="74"/>
        <v>00</v>
      </c>
      <c r="S693" s="1">
        <v>0</v>
      </c>
      <c r="T693" s="1">
        <v>0</v>
      </c>
      <c r="U693" s="1">
        <v>0</v>
      </c>
      <c r="V693" s="1">
        <v>0</v>
      </c>
      <c r="W693" s="1">
        <v>0</v>
      </c>
      <c r="X693" s="1">
        <v>0</v>
      </c>
      <c r="Y693" s="1">
        <v>0</v>
      </c>
      <c r="Z693" s="1">
        <v>0</v>
      </c>
      <c r="AA693" s="1">
        <v>0</v>
      </c>
      <c r="AB693" s="1">
        <v>0</v>
      </c>
      <c r="AC693" s="1">
        <v>0</v>
      </c>
    </row>
    <row r="694" spans="1:29" hidden="1" x14ac:dyDescent="0.35">
      <c r="A694">
        <v>2023</v>
      </c>
      <c r="B694">
        <v>100</v>
      </c>
      <c r="C694" t="str">
        <f t="shared" si="75"/>
        <v>13 DEPARTAMENTO ADMINISTRATIVO DE VALORIZACION</v>
      </c>
      <c r="D694" t="str">
        <f t="shared" si="81"/>
        <v>13</v>
      </c>
      <c r="E694" t="s">
        <v>669</v>
      </c>
      <c r="F694" t="s">
        <v>670</v>
      </c>
      <c r="G694" s="2">
        <f t="shared" si="76"/>
        <v>2020130010239</v>
      </c>
      <c r="H694" t="str">
        <f>"B043"</f>
        <v>B043</v>
      </c>
      <c r="I694" t="s">
        <v>682</v>
      </c>
      <c r="J694" t="s">
        <v>26</v>
      </c>
      <c r="K694" t="s">
        <v>27</v>
      </c>
      <c r="L694" t="str">
        <f>+VLOOKUP(G694,Hoja2!$A:$B,2,FALSE)</f>
        <v>CONSTRUCCION SISTEMA HIDRICO Y PLAN MAESTRO DE DRENAJES PLUVIALES EN LA CIUDAD DE CARTAGENA PARA SALVAR EL HABITAT  CARTAGENA DE INDIAS</v>
      </c>
      <c r="M694" t="str">
        <f t="shared" si="77"/>
        <v>2020130010239 CONSTRUCCION SISTEMA HIDRICO Y PLAN MAESTRO DE DRENAJES PLUVIALES EN LA CIUDAD DE CARTAGENA PARA SALVAR EL HABITAT  CARTAGENA DE INDIAS</v>
      </c>
      <c r="N694" t="str">
        <f>+VLOOKUP(G694,Hoja1!$D:$G,2,FALSE)</f>
        <v>07. PILAR CARTAGENA RESILIENTE</v>
      </c>
      <c r="O694" t="str">
        <f>+VLOOKUP(G694,Hoja1!$D:$G,3,FALSE)</f>
        <v>7.3 LÍNEA ESTRATÉGICA DESARROLLO URBANO</v>
      </c>
      <c r="P694" t="str">
        <f>+VLOOKUP(G694,Hoja1!$D:$G,4,FALSE)</f>
        <v>7.3.2 SISTEMA HÍDRICO Y PLAN MAESTRO DE ALCANTARILLADO PLUVIALES EN LA CIUDAD PARA SALVAR EL HÁBITAT</v>
      </c>
      <c r="Q694" t="str">
        <f t="shared" si="73"/>
        <v>06</v>
      </c>
      <c r="R694" t="str">
        <f t="shared" si="74"/>
        <v>00</v>
      </c>
      <c r="S694" s="1">
        <v>0</v>
      </c>
      <c r="T694" s="1">
        <v>58134942.530000001</v>
      </c>
      <c r="U694" s="1">
        <v>58134942.530000001</v>
      </c>
      <c r="V694" s="1">
        <v>0</v>
      </c>
      <c r="W694" s="1">
        <v>58134942.530000001</v>
      </c>
      <c r="X694" s="1">
        <v>0</v>
      </c>
      <c r="Y694" s="1">
        <v>0</v>
      </c>
      <c r="Z694" s="1">
        <v>0</v>
      </c>
      <c r="AA694" s="1">
        <v>0</v>
      </c>
      <c r="AB694" s="1">
        <v>58134942.530000001</v>
      </c>
      <c r="AC694" s="1">
        <v>0</v>
      </c>
    </row>
    <row r="695" spans="1:29" hidden="1" x14ac:dyDescent="0.35">
      <c r="A695">
        <v>2023</v>
      </c>
      <c r="B695">
        <v>100</v>
      </c>
      <c r="C695" t="str">
        <f t="shared" si="75"/>
        <v>15 INSTITUTO DE DEPORTE Y RECREACION</v>
      </c>
      <c r="D695" t="str">
        <f t="shared" ref="D695:D711" si="82">"15"</f>
        <v>15</v>
      </c>
      <c r="E695" t="s">
        <v>698</v>
      </c>
      <c r="F695" t="s">
        <v>699</v>
      </c>
      <c r="G695" s="2">
        <f t="shared" si="76"/>
        <v>2020130010038</v>
      </c>
      <c r="H695" t="str">
        <f>"R025"</f>
        <v>R025</v>
      </c>
      <c r="I695" t="s">
        <v>700</v>
      </c>
      <c r="J695" t="s">
        <v>26</v>
      </c>
      <c r="K695" t="s">
        <v>27</v>
      </c>
      <c r="L695" t="str">
        <f>+VLOOKUP(G695,Hoja2!$A:$B,2,FALSE)</f>
        <v>CONSOLIDACION DEL SISTEMA DEPORTIVO DISTRITAL MEDIANTE UNA ESTRATEGIA DE ESTIMULOS Y/O APOYOS A LAS ORGANIZACIONES DEPORTIVAS Y DEPORTISTAS DE ALTOS LOGROS  CARTAGENA DE INDIAS</v>
      </c>
      <c r="M695" t="str">
        <f t="shared" si="77"/>
        <v>2020130010038 CONSOLIDACION DEL SISTEMA DEPORTIVO DISTRITAL MEDIANTE UNA ESTRATEGIA DE ESTIMULOS Y/O APOYOS A LAS ORGANIZACIONES DEPORTIVAS Y DEPORTISTAS DE ALTOS LOGROS  CARTAGENA DE INDIAS</v>
      </c>
      <c r="N695" t="str">
        <f>+VLOOKUP(G695,Hoja1!$D:$G,2,FALSE)</f>
        <v>08. PILAR CARTAGENA INCLUYENTE</v>
      </c>
      <c r="O695" t="str">
        <f>+VLOOKUP(G695,Hoja1!$D:$G,3,FALSE)</f>
        <v xml:space="preserve">8.4 LÍNEA ESTRATÉGICA DEPORTE Y RECREACIÓN PARA LA TRANSFORMACION SOCIAL </v>
      </c>
      <c r="P695" t="str">
        <f>+VLOOKUP(G695,Hoja1!$D:$G,4,FALSE)</f>
        <v>8.4.2 DEPORTE ASOCIADO "INCENTIVOS CON-SENTIDO"</v>
      </c>
      <c r="Q695" t="str">
        <f t="shared" si="73"/>
        <v>06</v>
      </c>
      <c r="R695" t="str">
        <f t="shared" si="74"/>
        <v>00</v>
      </c>
      <c r="S695" s="1">
        <v>0</v>
      </c>
      <c r="T695" s="1">
        <v>257180297</v>
      </c>
      <c r="U695" s="1">
        <v>257180297</v>
      </c>
      <c r="V695" s="1">
        <v>0</v>
      </c>
      <c r="W695" s="1">
        <v>257180297</v>
      </c>
      <c r="X695" s="1">
        <v>0</v>
      </c>
      <c r="Y695" s="1">
        <v>0</v>
      </c>
      <c r="Z695" s="1">
        <v>0</v>
      </c>
      <c r="AA695" s="1">
        <v>0</v>
      </c>
      <c r="AB695" s="1">
        <v>257180297</v>
      </c>
      <c r="AC695" s="1">
        <v>0</v>
      </c>
    </row>
    <row r="696" spans="1:29" hidden="1" x14ac:dyDescent="0.35">
      <c r="A696">
        <v>2023</v>
      </c>
      <c r="B696">
        <v>100</v>
      </c>
      <c r="C696" t="str">
        <f t="shared" si="75"/>
        <v>15 INSTITUTO DE DEPORTE Y RECREACION</v>
      </c>
      <c r="D696" t="str">
        <f t="shared" si="82"/>
        <v>15</v>
      </c>
      <c r="E696" t="s">
        <v>698</v>
      </c>
      <c r="F696" t="s">
        <v>699</v>
      </c>
      <c r="G696" s="2">
        <f t="shared" si="76"/>
        <v>2020130010038</v>
      </c>
      <c r="H696" t="str">
        <f>"R059"</f>
        <v>R059</v>
      </c>
      <c r="I696" t="s">
        <v>705</v>
      </c>
      <c r="J696" t="s">
        <v>26</v>
      </c>
      <c r="K696" t="s">
        <v>27</v>
      </c>
      <c r="L696" t="str">
        <f>+VLOOKUP(G696,Hoja2!$A:$B,2,FALSE)</f>
        <v>CONSOLIDACION DEL SISTEMA DEPORTIVO DISTRITAL MEDIANTE UNA ESTRATEGIA DE ESTIMULOS Y/O APOYOS A LAS ORGANIZACIONES DEPORTIVAS Y DEPORTISTAS DE ALTOS LOGROS  CARTAGENA DE INDIAS</v>
      </c>
      <c r="M696" t="str">
        <f t="shared" si="77"/>
        <v>2020130010038 CONSOLIDACION DEL SISTEMA DEPORTIVO DISTRITAL MEDIANTE UNA ESTRATEGIA DE ESTIMULOS Y/O APOYOS A LAS ORGANIZACIONES DEPORTIVAS Y DEPORTISTAS DE ALTOS LOGROS  CARTAGENA DE INDIAS</v>
      </c>
      <c r="N696" t="str">
        <f>+VLOOKUP(G696,Hoja1!$D:$G,2,FALSE)</f>
        <v>08. PILAR CARTAGENA INCLUYENTE</v>
      </c>
      <c r="O696" t="str">
        <f>+VLOOKUP(G696,Hoja1!$D:$G,3,FALSE)</f>
        <v xml:space="preserve">8.4 LÍNEA ESTRATÉGICA DEPORTE Y RECREACIÓN PARA LA TRANSFORMACION SOCIAL </v>
      </c>
      <c r="P696" t="str">
        <f>+VLOOKUP(G696,Hoja1!$D:$G,4,FALSE)</f>
        <v>8.4.2 DEPORTE ASOCIADO "INCENTIVOS CON-SENTIDO"</v>
      </c>
      <c r="Q696" t="str">
        <f t="shared" si="73"/>
        <v>06</v>
      </c>
      <c r="R696" t="str">
        <f t="shared" si="74"/>
        <v>00</v>
      </c>
      <c r="S696" s="1">
        <v>0</v>
      </c>
      <c r="T696" s="1">
        <v>456000000</v>
      </c>
      <c r="U696" s="1">
        <v>456000000</v>
      </c>
      <c r="V696" s="1">
        <v>456000000</v>
      </c>
      <c r="W696" s="1">
        <v>0</v>
      </c>
      <c r="X696" s="1">
        <v>456000000</v>
      </c>
      <c r="Y696" s="1">
        <v>100</v>
      </c>
      <c r="Z696" s="1">
        <v>456000000</v>
      </c>
      <c r="AA696" s="1">
        <v>100</v>
      </c>
      <c r="AB696" s="1">
        <v>0</v>
      </c>
      <c r="AC696" s="1">
        <v>456000000</v>
      </c>
    </row>
    <row r="697" spans="1:29" hidden="1" x14ac:dyDescent="0.35">
      <c r="A697">
        <v>2023</v>
      </c>
      <c r="B697">
        <v>100</v>
      </c>
      <c r="C697" t="str">
        <f t="shared" si="75"/>
        <v>15 INSTITUTO DE DEPORTE Y RECREACION</v>
      </c>
      <c r="D697" t="str">
        <f t="shared" si="82"/>
        <v>15</v>
      </c>
      <c r="E697" t="s">
        <v>698</v>
      </c>
      <c r="F697" t="s">
        <v>78</v>
      </c>
      <c r="G697" s="2">
        <f t="shared" si="76"/>
        <v>2020130010036</v>
      </c>
      <c r="H697" t="str">
        <f>"R097"</f>
        <v>R097</v>
      </c>
      <c r="I697" t="s">
        <v>706</v>
      </c>
      <c r="J697" t="s">
        <v>26</v>
      </c>
      <c r="K697" t="s">
        <v>27</v>
      </c>
      <c r="L697" t="str">
        <f>+VLOOKUP(G697,Hoja2!$A:$B,2,FALSE)</f>
        <v>CONSERVACION , MANTENIMIENTO Y MEJORAMIENTO DE LOS ESCENARIOS DEPORTIVOS DE LA CIUDAD COMO ESTRATEGIA DE PRESERVACION DEL PATRIMONIO MATERIAL DEL DISTRITO DE   CARTAGENA DE INDIAS</v>
      </c>
      <c r="M697" t="str">
        <f t="shared" si="77"/>
        <v>2020130010036 CONSERVACION , MANTENIMIENTO Y MEJORAMIENTO DE LOS ESCENARIOS DEPORTIVOS DE LA CIUDAD COMO ESTRATEGIA DE PRESERVACION DEL PATRIMONIO MATERIAL DEL DISTRITO DE   CARTAGENA DE INDIAS</v>
      </c>
      <c r="N697" t="str">
        <f>+VLOOKUP(G697,Hoja1!$D:$G,2,FALSE)</f>
        <v>08. PILAR CARTAGENA INCLUYENTE</v>
      </c>
      <c r="O697" t="str">
        <f>+VLOOKUP(G697,Hoja1!$D:$G,3,FALSE)</f>
        <v xml:space="preserve">8.4 LÍNEA ESTRATÉGICA DEPORTE Y RECREACIÓN PARA LA TRANSFORMACION SOCIAL </v>
      </c>
      <c r="P697" t="str">
        <f>+VLOOKUP(G697,Hoja1!$D:$G,4,FALSE)</f>
        <v>8.4.7 ADMINISTRACION, MANTENIMIENTO, ADECUACION, MEJORAMIENTO Y CONSTRUCCION DE ESCENARIOS DEPORTIVOS</v>
      </c>
      <c r="Q697" t="str">
        <f t="shared" si="73"/>
        <v>06</v>
      </c>
      <c r="R697" t="str">
        <f t="shared" si="74"/>
        <v>00</v>
      </c>
      <c r="S697" s="1">
        <v>0</v>
      </c>
      <c r="T697" s="1">
        <v>1077357100.0899999</v>
      </c>
      <c r="U697" s="1">
        <v>1077357100.0899999</v>
      </c>
      <c r="V697" s="1">
        <v>1077357100</v>
      </c>
      <c r="W697" s="1">
        <v>0.09</v>
      </c>
      <c r="X697" s="1">
        <v>1077357100</v>
      </c>
      <c r="Y697" s="1">
        <v>100</v>
      </c>
      <c r="Z697" s="1">
        <v>1077357100</v>
      </c>
      <c r="AA697" s="1">
        <v>100</v>
      </c>
      <c r="AB697" s="1">
        <v>0.09</v>
      </c>
      <c r="AC697" s="1">
        <v>1077357100</v>
      </c>
    </row>
    <row r="698" spans="1:29" hidden="1" x14ac:dyDescent="0.35">
      <c r="A698">
        <v>2023</v>
      </c>
      <c r="B698">
        <v>100</v>
      </c>
      <c r="C698" t="str">
        <f t="shared" si="75"/>
        <v>15 INSTITUTO DE DEPORTE Y RECREACION</v>
      </c>
      <c r="D698" t="str">
        <f t="shared" si="82"/>
        <v>15</v>
      </c>
      <c r="E698" t="s">
        <v>698</v>
      </c>
      <c r="F698" t="s">
        <v>78</v>
      </c>
      <c r="G698" s="2">
        <f t="shared" si="76"/>
        <v>2020130010036</v>
      </c>
      <c r="H698" t="str">
        <f>"R122"</f>
        <v>R122</v>
      </c>
      <c r="I698" t="s">
        <v>707</v>
      </c>
      <c r="J698" t="s">
        <v>26</v>
      </c>
      <c r="K698" t="s">
        <v>27</v>
      </c>
      <c r="L698" t="str">
        <f>+VLOOKUP(G698,Hoja2!$A:$B,2,FALSE)</f>
        <v>CONSERVACION , MANTENIMIENTO Y MEJORAMIENTO DE LOS ESCENARIOS DEPORTIVOS DE LA CIUDAD COMO ESTRATEGIA DE PRESERVACION DEL PATRIMONIO MATERIAL DEL DISTRITO DE   CARTAGENA DE INDIAS</v>
      </c>
      <c r="M698" t="str">
        <f t="shared" si="77"/>
        <v>2020130010036 CONSERVACION , MANTENIMIENTO Y MEJORAMIENTO DE LOS ESCENARIOS DEPORTIVOS DE LA CIUDAD COMO ESTRATEGIA DE PRESERVACION DEL PATRIMONIO MATERIAL DEL DISTRITO DE   CARTAGENA DE INDIAS</v>
      </c>
      <c r="N698" t="str">
        <f>+VLOOKUP(G698,Hoja1!$D:$G,2,FALSE)</f>
        <v>08. PILAR CARTAGENA INCLUYENTE</v>
      </c>
      <c r="O698" t="str">
        <f>+VLOOKUP(G698,Hoja1!$D:$G,3,FALSE)</f>
        <v xml:space="preserve">8.4 LÍNEA ESTRATÉGICA DEPORTE Y RECREACIÓN PARA LA TRANSFORMACION SOCIAL </v>
      </c>
      <c r="P698" t="str">
        <f>+VLOOKUP(G698,Hoja1!$D:$G,4,FALSE)</f>
        <v>8.4.7 ADMINISTRACION, MANTENIMIENTO, ADECUACION, MEJORAMIENTO Y CONSTRUCCION DE ESCENARIOS DEPORTIVOS</v>
      </c>
      <c r="Q698" t="str">
        <f t="shared" si="73"/>
        <v>06</v>
      </c>
      <c r="R698" t="str">
        <f t="shared" si="74"/>
        <v>00</v>
      </c>
      <c r="S698" s="1">
        <v>0</v>
      </c>
      <c r="T698" s="1">
        <v>45190353.859999999</v>
      </c>
      <c r="U698" s="1">
        <v>45190353.859999999</v>
      </c>
      <c r="V698" s="1">
        <v>0</v>
      </c>
      <c r="W698" s="1">
        <v>45190353.859999999</v>
      </c>
      <c r="X698" s="1">
        <v>0</v>
      </c>
      <c r="Y698" s="1">
        <v>0</v>
      </c>
      <c r="Z698" s="1">
        <v>0</v>
      </c>
      <c r="AA698" s="1">
        <v>0</v>
      </c>
      <c r="AB698" s="1">
        <v>45190353.859999999</v>
      </c>
      <c r="AC698" s="1">
        <v>0</v>
      </c>
    </row>
    <row r="699" spans="1:29" hidden="1" x14ac:dyDescent="0.35">
      <c r="A699">
        <v>2023</v>
      </c>
      <c r="B699">
        <v>100</v>
      </c>
      <c r="C699" t="str">
        <f t="shared" si="75"/>
        <v>15 INSTITUTO DE DEPORTE Y RECREACION</v>
      </c>
      <c r="D699" t="str">
        <f t="shared" si="82"/>
        <v>15</v>
      </c>
      <c r="E699" t="s">
        <v>698</v>
      </c>
      <c r="F699" t="s">
        <v>699</v>
      </c>
      <c r="G699" s="2">
        <f t="shared" si="76"/>
        <v>2020130010038</v>
      </c>
      <c r="H699" t="str">
        <f>"D025"</f>
        <v>D025</v>
      </c>
      <c r="I699" t="s">
        <v>708</v>
      </c>
      <c r="J699" t="s">
        <v>26</v>
      </c>
      <c r="K699" t="s">
        <v>27</v>
      </c>
      <c r="L699" t="str">
        <f>+VLOOKUP(G699,Hoja2!$A:$B,2,FALSE)</f>
        <v>CONSOLIDACION DEL SISTEMA DEPORTIVO DISTRITAL MEDIANTE UNA ESTRATEGIA DE ESTIMULOS Y/O APOYOS A LAS ORGANIZACIONES DEPORTIVAS Y DEPORTISTAS DE ALTOS LOGROS  CARTAGENA DE INDIAS</v>
      </c>
      <c r="M699" t="str">
        <f t="shared" si="77"/>
        <v>2020130010038 CONSOLIDACION DEL SISTEMA DEPORTIVO DISTRITAL MEDIANTE UNA ESTRATEGIA DE ESTIMULOS Y/O APOYOS A LAS ORGANIZACIONES DEPORTIVAS Y DEPORTISTAS DE ALTOS LOGROS  CARTAGENA DE INDIAS</v>
      </c>
      <c r="N699" t="str">
        <f>+VLOOKUP(G699,Hoja1!$D:$G,2,FALSE)</f>
        <v>08. PILAR CARTAGENA INCLUYENTE</v>
      </c>
      <c r="O699" t="str">
        <f>+VLOOKUP(G699,Hoja1!$D:$G,3,FALSE)</f>
        <v xml:space="preserve">8.4 LÍNEA ESTRATÉGICA DEPORTE Y RECREACIÓN PARA LA TRANSFORMACION SOCIAL </v>
      </c>
      <c r="P699" t="str">
        <f>+VLOOKUP(G699,Hoja1!$D:$G,4,FALSE)</f>
        <v>8.4.2 DEPORTE ASOCIADO "INCENTIVOS CON-SENTIDO"</v>
      </c>
      <c r="Q699" t="str">
        <f t="shared" si="73"/>
        <v>06</v>
      </c>
      <c r="R699" t="str">
        <f t="shared" si="74"/>
        <v>00</v>
      </c>
      <c r="S699" s="1">
        <v>0</v>
      </c>
      <c r="T699" s="1">
        <v>453394579.52999997</v>
      </c>
      <c r="U699" s="1">
        <v>453394579.52999997</v>
      </c>
      <c r="V699" s="1">
        <v>93102328</v>
      </c>
      <c r="W699" s="1">
        <v>360292251.52999997</v>
      </c>
      <c r="X699" s="1">
        <v>93102328</v>
      </c>
      <c r="Y699" s="1">
        <v>20.53</v>
      </c>
      <c r="Z699" s="1">
        <v>93102328</v>
      </c>
      <c r="AA699" s="1">
        <v>20.53</v>
      </c>
      <c r="AB699" s="1">
        <v>360292251.52999997</v>
      </c>
      <c r="AC699" s="1">
        <v>93102328</v>
      </c>
    </row>
    <row r="700" spans="1:29" hidden="1" x14ac:dyDescent="0.35">
      <c r="A700">
        <v>2023</v>
      </c>
      <c r="B700">
        <v>100</v>
      </c>
      <c r="C700" t="str">
        <f t="shared" si="75"/>
        <v>15 INSTITUTO DE DEPORTE Y RECREACION</v>
      </c>
      <c r="D700" t="str">
        <f t="shared" si="82"/>
        <v>15</v>
      </c>
      <c r="E700" t="s">
        <v>698</v>
      </c>
      <c r="F700" t="s">
        <v>699</v>
      </c>
      <c r="G700" s="2">
        <f t="shared" si="76"/>
        <v>2020130010038</v>
      </c>
      <c r="H700" t="str">
        <f>"D059"</f>
        <v>D059</v>
      </c>
      <c r="I700" t="s">
        <v>709</v>
      </c>
      <c r="J700" t="s">
        <v>26</v>
      </c>
      <c r="K700" t="s">
        <v>27</v>
      </c>
      <c r="L700" t="str">
        <f>+VLOOKUP(G700,Hoja2!$A:$B,2,FALSE)</f>
        <v>CONSOLIDACION DEL SISTEMA DEPORTIVO DISTRITAL MEDIANTE UNA ESTRATEGIA DE ESTIMULOS Y/O APOYOS A LAS ORGANIZACIONES DEPORTIVAS Y DEPORTISTAS DE ALTOS LOGROS  CARTAGENA DE INDIAS</v>
      </c>
      <c r="M700" t="str">
        <f t="shared" si="77"/>
        <v>2020130010038 CONSOLIDACION DEL SISTEMA DEPORTIVO DISTRITAL MEDIANTE UNA ESTRATEGIA DE ESTIMULOS Y/O APOYOS A LAS ORGANIZACIONES DEPORTIVAS Y DEPORTISTAS DE ALTOS LOGROS  CARTAGENA DE INDIAS</v>
      </c>
      <c r="N700" t="str">
        <f>+VLOOKUP(G700,Hoja1!$D:$G,2,FALSE)</f>
        <v>08. PILAR CARTAGENA INCLUYENTE</v>
      </c>
      <c r="O700" t="str">
        <f>+VLOOKUP(G700,Hoja1!$D:$G,3,FALSE)</f>
        <v xml:space="preserve">8.4 LÍNEA ESTRATÉGICA DEPORTE Y RECREACIÓN PARA LA TRANSFORMACION SOCIAL </v>
      </c>
      <c r="P700" t="str">
        <f>+VLOOKUP(G700,Hoja1!$D:$G,4,FALSE)</f>
        <v>8.4.2 DEPORTE ASOCIADO "INCENTIVOS CON-SENTIDO"</v>
      </c>
      <c r="Q700" t="str">
        <f t="shared" si="73"/>
        <v>06</v>
      </c>
      <c r="R700" t="str">
        <f t="shared" si="74"/>
        <v>00</v>
      </c>
      <c r="S700" s="1">
        <v>0</v>
      </c>
      <c r="T700" s="1">
        <v>40707175.859999999</v>
      </c>
      <c r="U700" s="1">
        <v>40707175.859999999</v>
      </c>
      <c r="V700" s="1">
        <v>0</v>
      </c>
      <c r="W700" s="1">
        <v>40707175.859999999</v>
      </c>
      <c r="X700" s="1">
        <v>0</v>
      </c>
      <c r="Y700" s="1">
        <v>0</v>
      </c>
      <c r="Z700" s="1">
        <v>0</v>
      </c>
      <c r="AA700" s="1">
        <v>0</v>
      </c>
      <c r="AB700" s="1">
        <v>40707175.859999999</v>
      </c>
      <c r="AC700" s="1">
        <v>0</v>
      </c>
    </row>
    <row r="701" spans="1:29" hidden="1" x14ac:dyDescent="0.35">
      <c r="A701">
        <v>2023</v>
      </c>
      <c r="B701">
        <v>100</v>
      </c>
      <c r="C701" t="str">
        <f t="shared" si="75"/>
        <v>15 INSTITUTO DE DEPORTE Y RECREACION</v>
      </c>
      <c r="D701" t="str">
        <f t="shared" si="82"/>
        <v>15</v>
      </c>
      <c r="E701" t="s">
        <v>698</v>
      </c>
      <c r="F701" t="s">
        <v>710</v>
      </c>
      <c r="G701" s="2">
        <f t="shared" si="76"/>
        <v>2020130010053</v>
      </c>
      <c r="H701" t="str">
        <f>"D097"</f>
        <v>D097</v>
      </c>
      <c r="I701" t="s">
        <v>711</v>
      </c>
      <c r="J701" t="s">
        <v>26</v>
      </c>
      <c r="K701" t="s">
        <v>27</v>
      </c>
      <c r="L701" t="str">
        <f>+VLOOKUP(G701,Hoja2!$A:$B,2,FALSE)</f>
        <v>DESARROLLO DE LA ESCUELA DE INICIACION Y FORMACION DEPORTIVA - EIFD EN EL DISTRITO DE CARTAGENA DE INDIAS</v>
      </c>
      <c r="M701" t="str">
        <f t="shared" si="77"/>
        <v>2020130010053 DESARROLLO DE LA ESCUELA DE INICIACION Y FORMACION DEPORTIVA - EIFD EN EL DISTRITO DE CARTAGENA DE INDIAS</v>
      </c>
      <c r="N701" t="str">
        <f>+VLOOKUP(G701,Hoja1!$D:$G,2,FALSE)</f>
        <v>08. PILAR CARTAGENA INCLUYENTE</v>
      </c>
      <c r="O701" t="str">
        <f>+VLOOKUP(G701,Hoja1!$D:$G,3,FALSE)</f>
        <v xml:space="preserve">8.4 LÍNEA ESTRATÉGICA DEPORTE Y RECREACIÓN PARA LA TRANSFORMACION SOCIAL </v>
      </c>
      <c r="P701" t="str">
        <f>+VLOOKUP(G701,Hoja1!$D:$G,4,FALSE)</f>
        <v xml:space="preserve">8.4.1 “LA ESCUELA Y EL DEPORTE SON DE TODOS” </v>
      </c>
      <c r="Q701" t="str">
        <f t="shared" si="73"/>
        <v>06</v>
      </c>
      <c r="R701" t="str">
        <f t="shared" si="74"/>
        <v>00</v>
      </c>
      <c r="S701" s="1">
        <v>0</v>
      </c>
      <c r="T701" s="1">
        <v>100810194.81999999</v>
      </c>
      <c r="U701" s="1">
        <v>100810194.81999999</v>
      </c>
      <c r="V701" s="1">
        <v>0</v>
      </c>
      <c r="W701" s="1">
        <v>100810194.81999999</v>
      </c>
      <c r="X701" s="1">
        <v>0</v>
      </c>
      <c r="Y701" s="1">
        <v>0</v>
      </c>
      <c r="Z701" s="1">
        <v>0</v>
      </c>
      <c r="AA701" s="1">
        <v>0</v>
      </c>
      <c r="AB701" s="1">
        <v>100810194.81999999</v>
      </c>
      <c r="AC701" s="1">
        <v>0</v>
      </c>
    </row>
    <row r="702" spans="1:29" hidden="1" x14ac:dyDescent="0.35">
      <c r="A702">
        <v>2023</v>
      </c>
      <c r="B702">
        <v>100</v>
      </c>
      <c r="C702" t="str">
        <f t="shared" si="75"/>
        <v>15 INSTITUTO DE DEPORTE Y RECREACION</v>
      </c>
      <c r="D702" t="str">
        <f t="shared" si="82"/>
        <v>15</v>
      </c>
      <c r="E702" t="s">
        <v>698</v>
      </c>
      <c r="F702" t="s">
        <v>699</v>
      </c>
      <c r="G702" s="2">
        <f t="shared" si="76"/>
        <v>2020130010038</v>
      </c>
      <c r="H702" t="str">
        <f>"D097"</f>
        <v>D097</v>
      </c>
      <c r="I702" t="s">
        <v>711</v>
      </c>
      <c r="J702" t="s">
        <v>26</v>
      </c>
      <c r="K702" t="s">
        <v>27</v>
      </c>
      <c r="L702" t="str">
        <f>+VLOOKUP(G702,Hoja2!$A:$B,2,FALSE)</f>
        <v>CONSOLIDACION DEL SISTEMA DEPORTIVO DISTRITAL MEDIANTE UNA ESTRATEGIA DE ESTIMULOS Y/O APOYOS A LAS ORGANIZACIONES DEPORTIVAS Y DEPORTISTAS DE ALTOS LOGROS  CARTAGENA DE INDIAS</v>
      </c>
      <c r="M702" t="str">
        <f t="shared" si="77"/>
        <v>2020130010038 CONSOLIDACION DEL SISTEMA DEPORTIVO DISTRITAL MEDIANTE UNA ESTRATEGIA DE ESTIMULOS Y/O APOYOS A LAS ORGANIZACIONES DEPORTIVAS Y DEPORTISTAS DE ALTOS LOGROS  CARTAGENA DE INDIAS</v>
      </c>
      <c r="N702" t="str">
        <f>+VLOOKUP(G702,Hoja1!$D:$G,2,FALSE)</f>
        <v>08. PILAR CARTAGENA INCLUYENTE</v>
      </c>
      <c r="O702" t="str">
        <f>+VLOOKUP(G702,Hoja1!$D:$G,3,FALSE)</f>
        <v xml:space="preserve">8.4 LÍNEA ESTRATÉGICA DEPORTE Y RECREACIÓN PARA LA TRANSFORMACION SOCIAL </v>
      </c>
      <c r="P702" t="str">
        <f>+VLOOKUP(G702,Hoja1!$D:$G,4,FALSE)</f>
        <v>8.4.2 DEPORTE ASOCIADO "INCENTIVOS CON-SENTIDO"</v>
      </c>
      <c r="Q702" t="str">
        <f t="shared" si="73"/>
        <v>06</v>
      </c>
      <c r="R702" t="str">
        <f t="shared" si="74"/>
        <v>00</v>
      </c>
      <c r="S702" s="1">
        <v>0</v>
      </c>
      <c r="T702" s="1">
        <v>4220277.58</v>
      </c>
      <c r="U702" s="1">
        <v>4220277.58</v>
      </c>
      <c r="V702" s="1">
        <v>0</v>
      </c>
      <c r="W702" s="1">
        <v>4220277.58</v>
      </c>
      <c r="X702" s="1">
        <v>0</v>
      </c>
      <c r="Y702" s="1">
        <v>0</v>
      </c>
      <c r="Z702" s="1">
        <v>0</v>
      </c>
      <c r="AA702" s="1">
        <v>0</v>
      </c>
      <c r="AB702" s="1">
        <v>4220277.58</v>
      </c>
      <c r="AC702" s="1">
        <v>0</v>
      </c>
    </row>
    <row r="703" spans="1:29" hidden="1" x14ac:dyDescent="0.35">
      <c r="A703">
        <v>2023</v>
      </c>
      <c r="B703">
        <v>100</v>
      </c>
      <c r="C703" t="str">
        <f t="shared" si="75"/>
        <v>15 INSTITUTO DE DEPORTE Y RECREACION</v>
      </c>
      <c r="D703" t="str">
        <f t="shared" si="82"/>
        <v>15</v>
      </c>
      <c r="E703" t="s">
        <v>698</v>
      </c>
      <c r="F703" t="s">
        <v>78</v>
      </c>
      <c r="G703" s="2">
        <f t="shared" si="76"/>
        <v>2020130010036</v>
      </c>
      <c r="H703" t="str">
        <f>"E03"</f>
        <v>E03</v>
      </c>
      <c r="I703" t="s">
        <v>713</v>
      </c>
      <c r="J703" t="s">
        <v>26</v>
      </c>
      <c r="K703" t="s">
        <v>27</v>
      </c>
      <c r="L703" t="str">
        <f>+VLOOKUP(G703,Hoja2!$A:$B,2,FALSE)</f>
        <v>CONSERVACION , MANTENIMIENTO Y MEJORAMIENTO DE LOS ESCENARIOS DEPORTIVOS DE LA CIUDAD COMO ESTRATEGIA DE PRESERVACION DEL PATRIMONIO MATERIAL DEL DISTRITO DE   CARTAGENA DE INDIAS</v>
      </c>
      <c r="M703" t="str">
        <f t="shared" si="77"/>
        <v>2020130010036 CONSERVACION , MANTENIMIENTO Y MEJORAMIENTO DE LOS ESCENARIOS DEPORTIVOS DE LA CIUDAD COMO ESTRATEGIA DE PRESERVACION DEL PATRIMONIO MATERIAL DEL DISTRITO DE   CARTAGENA DE INDIAS</v>
      </c>
      <c r="N703" t="str">
        <f>+VLOOKUP(G703,Hoja1!$D:$G,2,FALSE)</f>
        <v>08. PILAR CARTAGENA INCLUYENTE</v>
      </c>
      <c r="O703" t="str">
        <f>+VLOOKUP(G703,Hoja1!$D:$G,3,FALSE)</f>
        <v xml:space="preserve">8.4 LÍNEA ESTRATÉGICA DEPORTE Y RECREACIÓN PARA LA TRANSFORMACION SOCIAL </v>
      </c>
      <c r="P703" t="str">
        <f>+VLOOKUP(G703,Hoja1!$D:$G,4,FALSE)</f>
        <v>8.4.7 ADMINISTRACION, MANTENIMIENTO, ADECUACION, MEJORAMIENTO Y CONSTRUCCION DE ESCENARIOS DEPORTIVOS</v>
      </c>
      <c r="Q703" t="str">
        <f t="shared" si="73"/>
        <v>06</v>
      </c>
      <c r="R703" t="str">
        <f t="shared" si="74"/>
        <v>00</v>
      </c>
      <c r="S703" s="1">
        <v>0</v>
      </c>
      <c r="T703" s="1">
        <v>59078000</v>
      </c>
      <c r="U703" s="1">
        <v>59078000</v>
      </c>
      <c r="V703" s="1">
        <v>0</v>
      </c>
      <c r="W703" s="1">
        <v>59078000</v>
      </c>
      <c r="X703" s="1">
        <v>0</v>
      </c>
      <c r="Y703" s="1">
        <v>0</v>
      </c>
      <c r="Z703" s="1">
        <v>0</v>
      </c>
      <c r="AA703" s="1">
        <v>0</v>
      </c>
      <c r="AB703" s="1">
        <v>59078000</v>
      </c>
      <c r="AC703" s="1">
        <v>0</v>
      </c>
    </row>
    <row r="704" spans="1:29" hidden="1" x14ac:dyDescent="0.35">
      <c r="A704">
        <v>2023</v>
      </c>
      <c r="B704">
        <v>100</v>
      </c>
      <c r="C704" t="str">
        <f t="shared" si="75"/>
        <v>15 INSTITUTO DE DEPORTE Y RECREACION</v>
      </c>
      <c r="D704" t="str">
        <f t="shared" si="82"/>
        <v>15</v>
      </c>
      <c r="E704" t="s">
        <v>698</v>
      </c>
      <c r="F704" t="s">
        <v>699</v>
      </c>
      <c r="G704" s="2">
        <f t="shared" si="76"/>
        <v>2020130010038</v>
      </c>
      <c r="H704" t="str">
        <f>"E03"</f>
        <v>E03</v>
      </c>
      <c r="I704" t="s">
        <v>713</v>
      </c>
      <c r="J704" t="s">
        <v>26</v>
      </c>
      <c r="K704" t="s">
        <v>27</v>
      </c>
      <c r="L704" t="str">
        <f>+VLOOKUP(G704,Hoja2!$A:$B,2,FALSE)</f>
        <v>CONSOLIDACION DEL SISTEMA DEPORTIVO DISTRITAL MEDIANTE UNA ESTRATEGIA DE ESTIMULOS Y/O APOYOS A LAS ORGANIZACIONES DEPORTIVAS Y DEPORTISTAS DE ALTOS LOGROS  CARTAGENA DE INDIAS</v>
      </c>
      <c r="M704" t="str">
        <f t="shared" si="77"/>
        <v>2020130010038 CONSOLIDACION DEL SISTEMA DEPORTIVO DISTRITAL MEDIANTE UNA ESTRATEGIA DE ESTIMULOS Y/O APOYOS A LAS ORGANIZACIONES DEPORTIVAS Y DEPORTISTAS DE ALTOS LOGROS  CARTAGENA DE INDIAS</v>
      </c>
      <c r="N704" t="str">
        <f>+VLOOKUP(G704,Hoja1!$D:$G,2,FALSE)</f>
        <v>08. PILAR CARTAGENA INCLUYENTE</v>
      </c>
      <c r="O704" t="str">
        <f>+VLOOKUP(G704,Hoja1!$D:$G,3,FALSE)</f>
        <v xml:space="preserve">8.4 LÍNEA ESTRATÉGICA DEPORTE Y RECREACIÓN PARA LA TRANSFORMACION SOCIAL </v>
      </c>
      <c r="P704" t="str">
        <f>+VLOOKUP(G704,Hoja1!$D:$G,4,FALSE)</f>
        <v>8.4.2 DEPORTE ASOCIADO "INCENTIVOS CON-SENTIDO"</v>
      </c>
      <c r="Q704" t="str">
        <f t="shared" si="73"/>
        <v>06</v>
      </c>
      <c r="R704" t="str">
        <f t="shared" si="74"/>
        <v>00</v>
      </c>
      <c r="S704" s="1">
        <v>0</v>
      </c>
      <c r="T704" s="1">
        <v>77677967.030000001</v>
      </c>
      <c r="U704" s="1">
        <v>77677967.030000001</v>
      </c>
      <c r="V704" s="1">
        <v>77033451</v>
      </c>
      <c r="W704" s="1">
        <v>644516.03</v>
      </c>
      <c r="X704" s="1">
        <v>0</v>
      </c>
      <c r="Y704" s="1">
        <v>0</v>
      </c>
      <c r="Z704" s="1">
        <v>0</v>
      </c>
      <c r="AA704" s="1">
        <v>0</v>
      </c>
      <c r="AB704" s="1">
        <v>77677967.030000001</v>
      </c>
      <c r="AC704" s="1">
        <v>0</v>
      </c>
    </row>
    <row r="705" spans="1:29" hidden="1" x14ac:dyDescent="0.35">
      <c r="A705">
        <v>2023</v>
      </c>
      <c r="B705">
        <v>100</v>
      </c>
      <c r="C705" t="str">
        <f t="shared" si="75"/>
        <v>15 INSTITUTO DE DEPORTE Y RECREACION</v>
      </c>
      <c r="D705" t="str">
        <f t="shared" si="82"/>
        <v>15</v>
      </c>
      <c r="E705" t="s">
        <v>698</v>
      </c>
      <c r="F705" t="s">
        <v>78</v>
      </c>
      <c r="G705" s="2">
        <f t="shared" si="76"/>
        <v>2020130010036</v>
      </c>
      <c r="H705" t="str">
        <f>"B001"</f>
        <v>B001</v>
      </c>
      <c r="I705" t="s">
        <v>98</v>
      </c>
      <c r="J705" t="s">
        <v>26</v>
      </c>
      <c r="K705" t="s">
        <v>27</v>
      </c>
      <c r="L705" t="str">
        <f>+VLOOKUP(G705,Hoja2!$A:$B,2,FALSE)</f>
        <v>CONSERVACION , MANTENIMIENTO Y MEJORAMIENTO DE LOS ESCENARIOS DEPORTIVOS DE LA CIUDAD COMO ESTRATEGIA DE PRESERVACION DEL PATRIMONIO MATERIAL DEL DISTRITO DE   CARTAGENA DE INDIAS</v>
      </c>
      <c r="M705" t="str">
        <f t="shared" si="77"/>
        <v>2020130010036 CONSERVACION , MANTENIMIENTO Y MEJORAMIENTO DE LOS ESCENARIOS DEPORTIVOS DE LA CIUDAD COMO ESTRATEGIA DE PRESERVACION DEL PATRIMONIO MATERIAL DEL DISTRITO DE   CARTAGENA DE INDIAS</v>
      </c>
      <c r="N705" t="str">
        <f>+VLOOKUP(G705,Hoja1!$D:$G,2,FALSE)</f>
        <v>08. PILAR CARTAGENA INCLUYENTE</v>
      </c>
      <c r="O705" t="str">
        <f>+VLOOKUP(G705,Hoja1!$D:$G,3,FALSE)</f>
        <v xml:space="preserve">8.4 LÍNEA ESTRATÉGICA DEPORTE Y RECREACIÓN PARA LA TRANSFORMACION SOCIAL </v>
      </c>
      <c r="P705" t="str">
        <f>+VLOOKUP(G705,Hoja1!$D:$G,4,FALSE)</f>
        <v>8.4.7 ADMINISTRACION, MANTENIMIENTO, ADECUACION, MEJORAMIENTO Y CONSTRUCCION DE ESCENARIOS DEPORTIVOS</v>
      </c>
      <c r="Q705" t="str">
        <f t="shared" si="73"/>
        <v>06</v>
      </c>
      <c r="R705" t="str">
        <f t="shared" si="74"/>
        <v>00</v>
      </c>
      <c r="S705" s="1">
        <v>0</v>
      </c>
      <c r="T705" s="1">
        <v>4700000000</v>
      </c>
      <c r="U705" s="1">
        <v>4700000000</v>
      </c>
      <c r="V705" s="1">
        <v>3541702526.4499998</v>
      </c>
      <c r="W705" s="1">
        <v>1158297473.55</v>
      </c>
      <c r="X705" s="1">
        <v>3541702526.4499998</v>
      </c>
      <c r="Y705" s="1">
        <v>75.36</v>
      </c>
      <c r="Z705" s="1">
        <v>3541702526.4499998</v>
      </c>
      <c r="AA705" s="1">
        <v>75.36</v>
      </c>
      <c r="AB705" s="1">
        <v>1158297473.55</v>
      </c>
      <c r="AC705" s="1">
        <v>3541702526.4499998</v>
      </c>
    </row>
    <row r="706" spans="1:29" hidden="1" x14ac:dyDescent="0.35">
      <c r="A706">
        <v>2023</v>
      </c>
      <c r="B706">
        <v>100</v>
      </c>
      <c r="C706" t="str">
        <f t="shared" si="75"/>
        <v>15 INSTITUTO DE DEPORTE Y RECREACION</v>
      </c>
      <c r="D706" t="str">
        <f t="shared" si="82"/>
        <v>15</v>
      </c>
      <c r="E706" t="s">
        <v>698</v>
      </c>
      <c r="F706" t="s">
        <v>710</v>
      </c>
      <c r="G706" s="2">
        <f t="shared" si="76"/>
        <v>2020130010053</v>
      </c>
      <c r="H706" t="str">
        <f>"B025"</f>
        <v>B025</v>
      </c>
      <c r="I706" t="s">
        <v>714</v>
      </c>
      <c r="J706" t="s">
        <v>26</v>
      </c>
      <c r="K706" t="s">
        <v>27</v>
      </c>
      <c r="L706" t="str">
        <f>+VLOOKUP(G706,Hoja2!$A:$B,2,FALSE)</f>
        <v>DESARROLLO DE LA ESCUELA DE INICIACION Y FORMACION DEPORTIVA - EIFD EN EL DISTRITO DE CARTAGENA DE INDIAS</v>
      </c>
      <c r="M706" t="str">
        <f t="shared" si="77"/>
        <v>2020130010053 DESARROLLO DE LA ESCUELA DE INICIACION Y FORMACION DEPORTIVA - EIFD EN EL DISTRITO DE CARTAGENA DE INDIAS</v>
      </c>
      <c r="N706" t="str">
        <f>+VLOOKUP(G706,Hoja1!$D:$G,2,FALSE)</f>
        <v>08. PILAR CARTAGENA INCLUYENTE</v>
      </c>
      <c r="O706" t="str">
        <f>+VLOOKUP(G706,Hoja1!$D:$G,3,FALSE)</f>
        <v xml:space="preserve">8.4 LÍNEA ESTRATÉGICA DEPORTE Y RECREACIÓN PARA LA TRANSFORMACION SOCIAL </v>
      </c>
      <c r="P706" t="str">
        <f>+VLOOKUP(G706,Hoja1!$D:$G,4,FALSE)</f>
        <v xml:space="preserve">8.4.1 “LA ESCUELA Y EL DEPORTE SON DE TODOS” </v>
      </c>
      <c r="Q706" t="str">
        <f t="shared" ref="Q706:Q769" si="83">"06"</f>
        <v>06</v>
      </c>
      <c r="R706" t="str">
        <f t="shared" ref="R706:R769" si="84">"00"</f>
        <v>00</v>
      </c>
      <c r="S706" s="1">
        <v>0</v>
      </c>
      <c r="T706" s="1">
        <v>2261372998.21</v>
      </c>
      <c r="U706" s="1">
        <v>2261372998.21</v>
      </c>
      <c r="V706" s="1">
        <v>0</v>
      </c>
      <c r="W706" s="1">
        <v>2261372998.21</v>
      </c>
      <c r="X706" s="1">
        <v>0</v>
      </c>
      <c r="Y706" s="1">
        <v>0</v>
      </c>
      <c r="Z706" s="1">
        <v>0</v>
      </c>
      <c r="AA706" s="1">
        <v>0</v>
      </c>
      <c r="AB706" s="1">
        <v>2261372998.21</v>
      </c>
      <c r="AC706" s="1">
        <v>0</v>
      </c>
    </row>
    <row r="707" spans="1:29" hidden="1" x14ac:dyDescent="0.35">
      <c r="A707">
        <v>2023</v>
      </c>
      <c r="B707">
        <v>100</v>
      </c>
      <c r="C707" t="str">
        <f t="shared" ref="C707:C769" si="85">+(VALUE(D707))&amp;" "&amp;E707</f>
        <v>15 INSTITUTO DE DEPORTE Y RECREACION</v>
      </c>
      <c r="D707" t="str">
        <f t="shared" si="82"/>
        <v>15</v>
      </c>
      <c r="E707" t="s">
        <v>698</v>
      </c>
      <c r="F707" t="s">
        <v>715</v>
      </c>
      <c r="G707" s="2">
        <f t="shared" ref="G707:G769" si="86">VALUE(RIGHT(F707,13))</f>
        <v>2021130010011</v>
      </c>
      <c r="H707" t="str">
        <f>"B025"</f>
        <v>B025</v>
      </c>
      <c r="I707" t="s">
        <v>714</v>
      </c>
      <c r="J707" t="s">
        <v>26</v>
      </c>
      <c r="K707" t="s">
        <v>27</v>
      </c>
      <c r="L707" t="str">
        <f>+VLOOKUP(G707,Hoja2!$A:$B,2,FALSE)</f>
        <v>INTEGRACION COMUNITARIA A TRAVES DEL DEPORTE COMO HERRAMIENTA PARA LA INCLUSION SOCIAL DESDE LOS DIFERENTES ENFOQUES POBLACIONALES  CARTAGENA DE INDIAS</v>
      </c>
      <c r="M707" t="str">
        <f t="shared" ref="M707:M769" si="87">+G707&amp;" "&amp;L707</f>
        <v>2021130010011 INTEGRACION COMUNITARIA A TRAVES DEL DEPORTE COMO HERRAMIENTA PARA LA INCLUSION SOCIAL DESDE LOS DIFERENTES ENFOQUES POBLACIONALES  CARTAGENA DE INDIAS</v>
      </c>
      <c r="N707" t="str">
        <f>+VLOOKUP(G707,Hoja1!$D:$G,2,FALSE)</f>
        <v>08. PILAR CARTAGENA INCLUYENTE</v>
      </c>
      <c r="O707" t="str">
        <f>+VLOOKUP(G707,Hoja1!$D:$G,3,FALSE)</f>
        <v xml:space="preserve">8.4 LÍNEA ESTRATÉGICA DEPORTE Y RECREACIÓN PARA LA TRANSFORMACION SOCIAL </v>
      </c>
      <c r="P707" t="str">
        <f>+VLOOKUP(G707,Hoja1!$D:$G,4,FALSE)</f>
        <v>8.4.3 DEPORTE SOCIAL COMUNITARIO CON INCLUSION "CARTAGENA INCLUYENTE"</v>
      </c>
      <c r="Q707" t="str">
        <f t="shared" si="83"/>
        <v>06</v>
      </c>
      <c r="R707" t="str">
        <f t="shared" si="84"/>
        <v>00</v>
      </c>
      <c r="S707" s="1">
        <v>0</v>
      </c>
      <c r="T707" s="1">
        <v>387505076.31</v>
      </c>
      <c r="U707" s="1">
        <v>387505076.31</v>
      </c>
      <c r="V707" s="1">
        <v>316128000</v>
      </c>
      <c r="W707" s="1">
        <v>71377076.310000002</v>
      </c>
      <c r="X707" s="1">
        <v>316128000</v>
      </c>
      <c r="Y707" s="1">
        <v>81.58</v>
      </c>
      <c r="Z707" s="1">
        <v>316128000</v>
      </c>
      <c r="AA707" s="1">
        <v>81.58</v>
      </c>
      <c r="AB707" s="1">
        <v>71377076.310000002</v>
      </c>
      <c r="AC707" s="1">
        <v>316128000</v>
      </c>
    </row>
    <row r="708" spans="1:29" hidden="1" x14ac:dyDescent="0.35">
      <c r="A708">
        <v>2023</v>
      </c>
      <c r="B708">
        <v>100</v>
      </c>
      <c r="C708" t="str">
        <f t="shared" si="85"/>
        <v>15 INSTITUTO DE DEPORTE Y RECREACION</v>
      </c>
      <c r="D708" t="str">
        <f t="shared" si="82"/>
        <v>15</v>
      </c>
      <c r="E708" t="s">
        <v>698</v>
      </c>
      <c r="F708" t="s">
        <v>699</v>
      </c>
      <c r="G708" s="2">
        <f t="shared" si="86"/>
        <v>2020130010038</v>
      </c>
      <c r="H708" t="str">
        <f>"B025"</f>
        <v>B025</v>
      </c>
      <c r="I708" t="s">
        <v>714</v>
      </c>
      <c r="J708" t="s">
        <v>26</v>
      </c>
      <c r="K708" t="s">
        <v>27</v>
      </c>
      <c r="L708" t="str">
        <f>+VLOOKUP(G708,Hoja2!$A:$B,2,FALSE)</f>
        <v>CONSOLIDACION DEL SISTEMA DEPORTIVO DISTRITAL MEDIANTE UNA ESTRATEGIA DE ESTIMULOS Y/O APOYOS A LAS ORGANIZACIONES DEPORTIVAS Y DEPORTISTAS DE ALTOS LOGROS  CARTAGENA DE INDIAS</v>
      </c>
      <c r="M708" t="str">
        <f t="shared" si="87"/>
        <v>2020130010038 CONSOLIDACION DEL SISTEMA DEPORTIVO DISTRITAL MEDIANTE UNA ESTRATEGIA DE ESTIMULOS Y/O APOYOS A LAS ORGANIZACIONES DEPORTIVAS Y DEPORTISTAS DE ALTOS LOGROS  CARTAGENA DE INDIAS</v>
      </c>
      <c r="N708" t="str">
        <f>+VLOOKUP(G708,Hoja1!$D:$G,2,FALSE)</f>
        <v>08. PILAR CARTAGENA INCLUYENTE</v>
      </c>
      <c r="O708" t="str">
        <f>+VLOOKUP(G708,Hoja1!$D:$G,3,FALSE)</f>
        <v xml:space="preserve">8.4 LÍNEA ESTRATÉGICA DEPORTE Y RECREACIÓN PARA LA TRANSFORMACION SOCIAL </v>
      </c>
      <c r="P708" t="str">
        <f>+VLOOKUP(G708,Hoja1!$D:$G,4,FALSE)</f>
        <v>8.4.2 DEPORTE ASOCIADO "INCENTIVOS CON-SENTIDO"</v>
      </c>
      <c r="Q708" t="str">
        <f t="shared" si="83"/>
        <v>06</v>
      </c>
      <c r="R708" t="str">
        <f t="shared" si="84"/>
        <v>00</v>
      </c>
      <c r="S708" s="1">
        <v>0</v>
      </c>
      <c r="T708" s="1">
        <v>305535810.29000002</v>
      </c>
      <c r="U708" s="1">
        <v>305535810.29000002</v>
      </c>
      <c r="V708" s="1">
        <v>301551512</v>
      </c>
      <c r="W708" s="1">
        <v>3984298.29</v>
      </c>
      <c r="X708" s="1">
        <v>301551512</v>
      </c>
      <c r="Y708" s="1">
        <v>98.7</v>
      </c>
      <c r="Z708" s="1">
        <v>301551512</v>
      </c>
      <c r="AA708" s="1">
        <v>98.7</v>
      </c>
      <c r="AB708" s="1">
        <v>3984298.29</v>
      </c>
      <c r="AC708" s="1">
        <v>301551512</v>
      </c>
    </row>
    <row r="709" spans="1:29" hidden="1" x14ac:dyDescent="0.35">
      <c r="A709">
        <v>2023</v>
      </c>
      <c r="B709">
        <v>100</v>
      </c>
      <c r="C709" t="str">
        <f t="shared" si="85"/>
        <v>15 INSTITUTO DE DEPORTE Y RECREACION</v>
      </c>
      <c r="D709" t="str">
        <f t="shared" si="82"/>
        <v>15</v>
      </c>
      <c r="E709" t="s">
        <v>698</v>
      </c>
      <c r="F709" t="s">
        <v>78</v>
      </c>
      <c r="G709" s="2">
        <f t="shared" si="86"/>
        <v>2020130010036</v>
      </c>
      <c r="H709" t="str">
        <f>"B097"</f>
        <v>B097</v>
      </c>
      <c r="I709" t="s">
        <v>717</v>
      </c>
      <c r="J709" t="s">
        <v>26</v>
      </c>
      <c r="K709" t="s">
        <v>27</v>
      </c>
      <c r="L709" t="str">
        <f>+VLOOKUP(G709,Hoja2!$A:$B,2,FALSE)</f>
        <v>CONSERVACION , MANTENIMIENTO Y MEJORAMIENTO DE LOS ESCENARIOS DEPORTIVOS DE LA CIUDAD COMO ESTRATEGIA DE PRESERVACION DEL PATRIMONIO MATERIAL DEL DISTRITO DE   CARTAGENA DE INDIAS</v>
      </c>
      <c r="M709" t="str">
        <f t="shared" si="87"/>
        <v>2020130010036 CONSERVACION , MANTENIMIENTO Y MEJORAMIENTO DE LOS ESCENARIOS DEPORTIVOS DE LA CIUDAD COMO ESTRATEGIA DE PRESERVACION DEL PATRIMONIO MATERIAL DEL DISTRITO DE   CARTAGENA DE INDIAS</v>
      </c>
      <c r="N709" t="str">
        <f>+VLOOKUP(G709,Hoja1!$D:$G,2,FALSE)</f>
        <v>08. PILAR CARTAGENA INCLUYENTE</v>
      </c>
      <c r="O709" t="str">
        <f>+VLOOKUP(G709,Hoja1!$D:$G,3,FALSE)</f>
        <v xml:space="preserve">8.4 LÍNEA ESTRATÉGICA DEPORTE Y RECREACIÓN PARA LA TRANSFORMACION SOCIAL </v>
      </c>
      <c r="P709" t="str">
        <f>+VLOOKUP(G709,Hoja1!$D:$G,4,FALSE)</f>
        <v>8.4.7 ADMINISTRACION, MANTENIMIENTO, ADECUACION, MEJORAMIENTO Y CONSTRUCCION DE ESCENARIOS DEPORTIVOS</v>
      </c>
      <c r="Q709" t="str">
        <f t="shared" si="83"/>
        <v>06</v>
      </c>
      <c r="R709" t="str">
        <f t="shared" si="84"/>
        <v>00</v>
      </c>
      <c r="S709" s="1">
        <v>0</v>
      </c>
      <c r="T709" s="1">
        <v>2047231078.02</v>
      </c>
      <c r="U709" s="1">
        <v>2047231078.02</v>
      </c>
      <c r="V709" s="1">
        <v>2047231078</v>
      </c>
      <c r="W709" s="1">
        <v>0.02</v>
      </c>
      <c r="X709" s="1">
        <v>2047231078</v>
      </c>
      <c r="Y709" s="1">
        <v>100</v>
      </c>
      <c r="Z709" s="1">
        <v>2047231078</v>
      </c>
      <c r="AA709" s="1">
        <v>100</v>
      </c>
      <c r="AB709" s="1">
        <v>0.02</v>
      </c>
      <c r="AC709" s="1">
        <v>2047231078</v>
      </c>
    </row>
    <row r="710" spans="1:29" hidden="1" x14ac:dyDescent="0.35">
      <c r="A710">
        <v>2023</v>
      </c>
      <c r="B710">
        <v>100</v>
      </c>
      <c r="C710" t="str">
        <f t="shared" si="85"/>
        <v>15 INSTITUTO DE DEPORTE Y RECREACION</v>
      </c>
      <c r="D710" t="str">
        <f t="shared" si="82"/>
        <v>15</v>
      </c>
      <c r="E710" t="s">
        <v>698</v>
      </c>
      <c r="F710" t="s">
        <v>78</v>
      </c>
      <c r="G710" s="2">
        <f t="shared" si="86"/>
        <v>2020130010036</v>
      </c>
      <c r="H710" t="str">
        <f>"B122"</f>
        <v>B122</v>
      </c>
      <c r="I710" t="s">
        <v>718</v>
      </c>
      <c r="J710" t="s">
        <v>26</v>
      </c>
      <c r="K710" t="s">
        <v>27</v>
      </c>
      <c r="L710" t="str">
        <f>+VLOOKUP(G710,Hoja2!$A:$B,2,FALSE)</f>
        <v>CONSERVACION , MANTENIMIENTO Y MEJORAMIENTO DE LOS ESCENARIOS DEPORTIVOS DE LA CIUDAD COMO ESTRATEGIA DE PRESERVACION DEL PATRIMONIO MATERIAL DEL DISTRITO DE   CARTAGENA DE INDIAS</v>
      </c>
      <c r="M710" t="str">
        <f t="shared" si="87"/>
        <v>2020130010036 CONSERVACION , MANTENIMIENTO Y MEJORAMIENTO DE LOS ESCENARIOS DEPORTIVOS DE LA CIUDAD COMO ESTRATEGIA DE PRESERVACION DEL PATRIMONIO MATERIAL DEL DISTRITO DE   CARTAGENA DE INDIAS</v>
      </c>
      <c r="N710" t="str">
        <f>+VLOOKUP(G710,Hoja1!$D:$G,2,FALSE)</f>
        <v>08. PILAR CARTAGENA INCLUYENTE</v>
      </c>
      <c r="O710" t="str">
        <f>+VLOOKUP(G710,Hoja1!$D:$G,3,FALSE)</f>
        <v xml:space="preserve">8.4 LÍNEA ESTRATÉGICA DEPORTE Y RECREACIÓN PARA LA TRANSFORMACION SOCIAL </v>
      </c>
      <c r="P710" t="str">
        <f>+VLOOKUP(G710,Hoja1!$D:$G,4,FALSE)</f>
        <v>8.4.7 ADMINISTRACION, MANTENIMIENTO, ADECUACION, MEJORAMIENTO Y CONSTRUCCION DE ESCENARIOS DEPORTIVOS</v>
      </c>
      <c r="Q710" t="str">
        <f t="shared" si="83"/>
        <v>06</v>
      </c>
      <c r="R710" t="str">
        <f t="shared" si="84"/>
        <v>00</v>
      </c>
      <c r="S710" s="1">
        <v>0</v>
      </c>
      <c r="T710" s="1">
        <v>81961647.569999993</v>
      </c>
      <c r="U710" s="1">
        <v>81961647.569999993</v>
      </c>
      <c r="V710" s="1">
        <v>0</v>
      </c>
      <c r="W710" s="1">
        <v>81961647.569999993</v>
      </c>
      <c r="X710" s="1">
        <v>0</v>
      </c>
      <c r="Y710" s="1">
        <v>0</v>
      </c>
      <c r="Z710" s="1">
        <v>0</v>
      </c>
      <c r="AA710" s="1">
        <v>0</v>
      </c>
      <c r="AB710" s="1">
        <v>81961647.569999993</v>
      </c>
      <c r="AC710" s="1">
        <v>0</v>
      </c>
    </row>
    <row r="711" spans="1:29" hidden="1" x14ac:dyDescent="0.35">
      <c r="A711">
        <v>2023</v>
      </c>
      <c r="B711">
        <v>100</v>
      </c>
      <c r="C711" t="str">
        <f t="shared" si="85"/>
        <v>15 INSTITUTO DE DEPORTE Y RECREACION</v>
      </c>
      <c r="D711" t="str">
        <f t="shared" si="82"/>
        <v>15</v>
      </c>
      <c r="E711" t="s">
        <v>698</v>
      </c>
      <c r="F711" t="s">
        <v>78</v>
      </c>
      <c r="G711" s="2">
        <f t="shared" si="86"/>
        <v>2020130010036</v>
      </c>
      <c r="H711" t="str">
        <f>"R059"</f>
        <v>R059</v>
      </c>
      <c r="I711" t="s">
        <v>705</v>
      </c>
      <c r="J711" t="s">
        <v>26</v>
      </c>
      <c r="K711" t="s">
        <v>27</v>
      </c>
      <c r="L711" t="str">
        <f>+VLOOKUP(G711,Hoja2!$A:$B,2,FALSE)</f>
        <v>CONSERVACION , MANTENIMIENTO Y MEJORAMIENTO DE LOS ESCENARIOS DEPORTIVOS DE LA CIUDAD COMO ESTRATEGIA DE PRESERVACION DEL PATRIMONIO MATERIAL DEL DISTRITO DE   CARTAGENA DE INDIAS</v>
      </c>
      <c r="M711" t="str">
        <f t="shared" si="87"/>
        <v>2020130010036 CONSERVACION , MANTENIMIENTO Y MEJORAMIENTO DE LOS ESCENARIOS DEPORTIVOS DE LA CIUDAD COMO ESTRATEGIA DE PRESERVACION DEL PATRIMONIO MATERIAL DEL DISTRITO DE   CARTAGENA DE INDIAS</v>
      </c>
      <c r="N711" t="str">
        <f>+VLOOKUP(G711,Hoja1!$D:$G,2,FALSE)</f>
        <v>08. PILAR CARTAGENA INCLUYENTE</v>
      </c>
      <c r="O711" t="str">
        <f>+VLOOKUP(G711,Hoja1!$D:$G,3,FALSE)</f>
        <v xml:space="preserve">8.4 LÍNEA ESTRATÉGICA DEPORTE Y RECREACIÓN PARA LA TRANSFORMACION SOCIAL </v>
      </c>
      <c r="P711" t="str">
        <f>+VLOOKUP(G711,Hoja1!$D:$G,4,FALSE)</f>
        <v>8.4.7 ADMINISTRACION, MANTENIMIENTO, ADECUACION, MEJORAMIENTO Y CONSTRUCCION DE ESCENARIOS DEPORTIVOS</v>
      </c>
      <c r="Q711" t="str">
        <f t="shared" si="83"/>
        <v>06</v>
      </c>
      <c r="R711" t="str">
        <f t="shared" si="84"/>
        <v>00</v>
      </c>
      <c r="S711" s="1">
        <v>0</v>
      </c>
      <c r="T711" s="1">
        <v>835063074.23000002</v>
      </c>
      <c r="U711" s="1">
        <v>835063074.23000002</v>
      </c>
      <c r="V711" s="1">
        <v>797777336</v>
      </c>
      <c r="W711" s="1">
        <v>37285738.229999997</v>
      </c>
      <c r="X711" s="1">
        <v>797777336</v>
      </c>
      <c r="Y711" s="1">
        <v>95.53</v>
      </c>
      <c r="Z711" s="1">
        <v>797777336</v>
      </c>
      <c r="AA711" s="1">
        <v>95.53</v>
      </c>
      <c r="AB711" s="1">
        <v>37285738.229999997</v>
      </c>
      <c r="AC711" s="1">
        <v>797777336</v>
      </c>
    </row>
    <row r="712" spans="1:29" hidden="1" x14ac:dyDescent="0.35">
      <c r="A712">
        <v>2023</v>
      </c>
      <c r="B712">
        <v>100</v>
      </c>
      <c r="C712" t="str">
        <f t="shared" si="85"/>
        <v>16 FONDO DE VIVIENDA DE INTERES SOCIAL Y REFORMA URBANA</v>
      </c>
      <c r="D712" t="str">
        <f t="shared" ref="D712:D717" si="88">"16"</f>
        <v>16</v>
      </c>
      <c r="E712" t="s">
        <v>731</v>
      </c>
      <c r="F712" t="s">
        <v>732</v>
      </c>
      <c r="G712" s="2">
        <f t="shared" si="86"/>
        <v>2020130010152</v>
      </c>
      <c r="H712" t="str">
        <f>"R039"</f>
        <v>R039</v>
      </c>
      <c r="I712" t="s">
        <v>733</v>
      </c>
      <c r="J712" t="s">
        <v>26</v>
      </c>
      <c r="K712" t="s">
        <v>27</v>
      </c>
      <c r="L712" t="str">
        <f>+VLOOKUP(G712,Hoja2!$A:$B,2,FALSE)</f>
        <v>APLICACION A SUBSIDIOS FAMILIARES DE VIVIENDA PARA LA POBLACION BENEFICIADA DEL PROGRAMA JUNTOS POR UNA VIVIENDA DIGNA DE LA CIUDAD DE  CARTAGENA DE INDIAS</v>
      </c>
      <c r="M712" t="str">
        <f t="shared" si="87"/>
        <v>2020130010152 APLICACION A SUBSIDIOS FAMILIARES DE VIVIENDA PARA LA POBLACION BENEFICIADA DEL PROGRAMA JUNTOS POR UNA VIVIENDA DIGNA DE LA CIUDAD DE  CARTAGENA DE INDIAS</v>
      </c>
      <c r="N712" t="str">
        <f>+VLOOKUP(G712,Hoja1!$D:$G,2,FALSE)</f>
        <v>07. PILAR CARTAGENA RESILIENTE</v>
      </c>
      <c r="O712" t="str">
        <f>+VLOOKUP(G712,Hoja1!$D:$G,3,FALSE)</f>
        <v>7.5 LÍNEA ESTRATÉGICA VIVIENDA PARA TODOS</v>
      </c>
      <c r="P712" t="str">
        <f>+VLOOKUP(G712,Hoja1!$D:$G,4,FALSE)</f>
        <v>7.5.1 JUNTOS POR UNA VIVIENDA DIGNA</v>
      </c>
      <c r="Q712" t="str">
        <f t="shared" si="83"/>
        <v>06</v>
      </c>
      <c r="R712" t="str">
        <f t="shared" si="84"/>
        <v>00</v>
      </c>
      <c r="S712" s="1">
        <v>0</v>
      </c>
      <c r="T712" s="1">
        <v>200000000</v>
      </c>
      <c r="U712" s="1">
        <v>200000000</v>
      </c>
      <c r="V712" s="1">
        <v>200000000</v>
      </c>
      <c r="W712" s="1">
        <v>0</v>
      </c>
      <c r="X712" s="1">
        <v>200000000</v>
      </c>
      <c r="Y712" s="1">
        <v>100</v>
      </c>
      <c r="Z712" s="1">
        <v>200000000</v>
      </c>
      <c r="AA712" s="1">
        <v>100</v>
      </c>
      <c r="AB712" s="1">
        <v>0</v>
      </c>
      <c r="AC712" s="1">
        <v>200000000</v>
      </c>
    </row>
    <row r="713" spans="1:29" hidden="1" x14ac:dyDescent="0.35">
      <c r="A713">
        <v>2023</v>
      </c>
      <c r="B713">
        <v>100</v>
      </c>
      <c r="C713" t="str">
        <f t="shared" si="85"/>
        <v>16 FONDO DE VIVIENDA DE INTERES SOCIAL Y REFORMA URBANA</v>
      </c>
      <c r="D713" t="str">
        <f t="shared" si="88"/>
        <v>16</v>
      </c>
      <c r="E713" t="s">
        <v>731</v>
      </c>
      <c r="F713" t="s">
        <v>735</v>
      </c>
      <c r="G713" s="2">
        <f t="shared" si="86"/>
        <v>2020130010154</v>
      </c>
      <c r="H713" t="str">
        <f>"R039"</f>
        <v>R039</v>
      </c>
      <c r="I713" t="s">
        <v>733</v>
      </c>
      <c r="J713" t="s">
        <v>26</v>
      </c>
      <c r="K713" t="s">
        <v>27</v>
      </c>
      <c r="L713" t="str">
        <f>+VLOOKUP(G713,Hoja2!$A:$B,2,FALSE)</f>
        <v>TITULACION Y/O LEGALIZACION DE PREDIOS PARA LA POBLACION BENEFICIADA DEL PROGRAMA MI CASA A LO LEGAL DE LA CIUDAD DE  CARTAGENA DE INDIAS</v>
      </c>
      <c r="M713" t="str">
        <f t="shared" si="87"/>
        <v>2020130010154 TITULACION Y/O LEGALIZACION DE PREDIOS PARA LA POBLACION BENEFICIADA DEL PROGRAMA MI CASA A LO LEGAL DE LA CIUDAD DE  CARTAGENA DE INDIAS</v>
      </c>
      <c r="N713" t="str">
        <f>+VLOOKUP(G713,Hoja1!$D:$G,2,FALSE)</f>
        <v>07. PILAR CARTAGENA RESILIENTE</v>
      </c>
      <c r="O713" t="str">
        <f>+VLOOKUP(G713,Hoja1!$D:$G,3,FALSE)</f>
        <v>7.5 LÍNEA ESTRATÉGICA VIVIENDA PARA TODOS</v>
      </c>
      <c r="P713" t="str">
        <f>+VLOOKUP(G713,Hoja1!$D:$G,4,FALSE)</f>
        <v xml:space="preserve">7.5.3 ¡MI CASA A LO LEGAL!  </v>
      </c>
      <c r="Q713" t="str">
        <f t="shared" si="83"/>
        <v>06</v>
      </c>
      <c r="R713" t="str">
        <f t="shared" si="84"/>
        <v>00</v>
      </c>
      <c r="S713" s="1">
        <v>0</v>
      </c>
      <c r="T713" s="1">
        <v>106700184</v>
      </c>
      <c r="U713" s="1">
        <v>106700184</v>
      </c>
      <c r="V713" s="1">
        <v>106700184</v>
      </c>
      <c r="W713" s="1">
        <v>0</v>
      </c>
      <c r="X713" s="1">
        <v>106700184</v>
      </c>
      <c r="Y713" s="1">
        <v>100</v>
      </c>
      <c r="Z713" s="1">
        <v>106700184</v>
      </c>
      <c r="AA713" s="1">
        <v>100</v>
      </c>
      <c r="AB713" s="1">
        <v>0</v>
      </c>
      <c r="AC713" s="1">
        <v>106700184</v>
      </c>
    </row>
    <row r="714" spans="1:29" hidden="1" x14ac:dyDescent="0.35">
      <c r="A714">
        <v>2023</v>
      </c>
      <c r="B714">
        <v>100</v>
      </c>
      <c r="C714" t="str">
        <f t="shared" si="85"/>
        <v>16 FONDO DE VIVIENDA DE INTERES SOCIAL Y REFORMA URBANA</v>
      </c>
      <c r="D714" t="str">
        <f t="shared" si="88"/>
        <v>16</v>
      </c>
      <c r="E714" t="s">
        <v>731</v>
      </c>
      <c r="F714" t="s">
        <v>737</v>
      </c>
      <c r="G714" s="2">
        <f t="shared" si="86"/>
        <v>2020130010306</v>
      </c>
      <c r="H714" t="str">
        <f>"R039"</f>
        <v>R039</v>
      </c>
      <c r="I714" t="s">
        <v>733</v>
      </c>
      <c r="J714" t="s">
        <v>26</v>
      </c>
      <c r="K714" t="s">
        <v>27</v>
      </c>
      <c r="L714" t="str">
        <f>+VLOOKUP(G714,Hoja2!$A:$B,2,FALSE)</f>
        <v>ELABORACION DE ESTUDIOS SECTORIALES Y SEGUIMIENTO A LA LINEA ESTRATEGICA DE VIVIENDA A TRAVES DE UN OBSERVATORIO DE VIVIENDA DE INTERES SOCIAL DEL PROGRAMA MI CASA MI ENTORNO MI HABITAT DE LA CIUDAD DE CARTAGENA DE INDIAS</v>
      </c>
      <c r="M714" t="str">
        <f t="shared" si="87"/>
        <v>2020130010306 ELABORACION DE ESTUDIOS SECTORIALES Y SEGUIMIENTO A LA LINEA ESTRATEGICA DE VIVIENDA A TRAVES DE UN OBSERVATORIO DE VIVIENDA DE INTERES SOCIAL DEL PROGRAMA MI CASA MI ENTORNO MI HABITAT DE LA CIUDAD DE CARTAGENA DE INDIAS</v>
      </c>
      <c r="N714" t="str">
        <f>+VLOOKUP(G714,Hoja1!$D:$G,2,FALSE)</f>
        <v>07. PILAR CARTAGENA RESILIENTE</v>
      </c>
      <c r="O714" t="str">
        <f>+VLOOKUP(G714,Hoja1!$D:$G,3,FALSE)</f>
        <v>7.5 LÍNEA ESTRATÉGICA VIVIENDA PARA TODOS</v>
      </c>
      <c r="P714" t="str">
        <f>+VLOOKUP(G714,Hoja1!$D:$G,4,FALSE)</f>
        <v xml:space="preserve">7.5.5 MI CASA, MI ENTORNO, MI HABITAT    </v>
      </c>
      <c r="Q714" t="str">
        <f t="shared" si="83"/>
        <v>06</v>
      </c>
      <c r="R714" t="str">
        <f t="shared" si="84"/>
        <v>00</v>
      </c>
      <c r="S714" s="1">
        <v>0</v>
      </c>
      <c r="T714" s="1">
        <v>82078418.719999999</v>
      </c>
      <c r="U714" s="1">
        <v>82078418.719999999</v>
      </c>
      <c r="V714" s="1">
        <v>82078418.719999999</v>
      </c>
      <c r="W714" s="1">
        <v>0</v>
      </c>
      <c r="X714" s="1">
        <v>82078418.719999999</v>
      </c>
      <c r="Y714" s="1">
        <v>100</v>
      </c>
      <c r="Z714" s="1">
        <v>82078418.719999999</v>
      </c>
      <c r="AA714" s="1">
        <v>100</v>
      </c>
      <c r="AB714" s="1">
        <v>0</v>
      </c>
      <c r="AC714" s="1">
        <v>82078418.719999999</v>
      </c>
    </row>
    <row r="715" spans="1:29" hidden="1" x14ac:dyDescent="0.35">
      <c r="A715">
        <v>2023</v>
      </c>
      <c r="B715">
        <v>100</v>
      </c>
      <c r="C715" t="str">
        <f t="shared" si="85"/>
        <v>16 FONDO DE VIVIENDA DE INTERES SOCIAL Y REFORMA URBANA</v>
      </c>
      <c r="D715" t="str">
        <f t="shared" si="88"/>
        <v>16</v>
      </c>
      <c r="E715" t="s">
        <v>731</v>
      </c>
      <c r="F715" t="s">
        <v>732</v>
      </c>
      <c r="G715" s="2">
        <f t="shared" si="86"/>
        <v>2020130010152</v>
      </c>
      <c r="H715" t="str">
        <f>"D039"</f>
        <v>D039</v>
      </c>
      <c r="I715" t="s">
        <v>739</v>
      </c>
      <c r="J715" t="s">
        <v>26</v>
      </c>
      <c r="K715" t="s">
        <v>27</v>
      </c>
      <c r="L715" t="str">
        <f>+VLOOKUP(G715,Hoja2!$A:$B,2,FALSE)</f>
        <v>APLICACION A SUBSIDIOS FAMILIARES DE VIVIENDA PARA LA POBLACION BENEFICIADA DEL PROGRAMA JUNTOS POR UNA VIVIENDA DIGNA DE LA CIUDAD DE  CARTAGENA DE INDIAS</v>
      </c>
      <c r="M715" t="str">
        <f t="shared" si="87"/>
        <v>2020130010152 APLICACION A SUBSIDIOS FAMILIARES DE VIVIENDA PARA LA POBLACION BENEFICIADA DEL PROGRAMA JUNTOS POR UNA VIVIENDA DIGNA DE LA CIUDAD DE  CARTAGENA DE INDIAS</v>
      </c>
      <c r="N715" t="str">
        <f>+VLOOKUP(G715,Hoja1!$D:$G,2,FALSE)</f>
        <v>07. PILAR CARTAGENA RESILIENTE</v>
      </c>
      <c r="O715" t="str">
        <f>+VLOOKUP(G715,Hoja1!$D:$G,3,FALSE)</f>
        <v>7.5 LÍNEA ESTRATÉGICA VIVIENDA PARA TODOS</v>
      </c>
      <c r="P715" t="str">
        <f>+VLOOKUP(G715,Hoja1!$D:$G,4,FALSE)</f>
        <v>7.5.1 JUNTOS POR UNA VIVIENDA DIGNA</v>
      </c>
      <c r="Q715" t="str">
        <f t="shared" si="83"/>
        <v>06</v>
      </c>
      <c r="R715" t="str">
        <f t="shared" si="84"/>
        <v>00</v>
      </c>
      <c r="S715" s="1">
        <v>0</v>
      </c>
      <c r="T715" s="1">
        <v>300000000</v>
      </c>
      <c r="U715" s="1">
        <v>300000000</v>
      </c>
      <c r="V715" s="1">
        <v>300000000</v>
      </c>
      <c r="W715" s="1">
        <v>0</v>
      </c>
      <c r="X715" s="1">
        <v>300000000</v>
      </c>
      <c r="Y715" s="1">
        <v>100</v>
      </c>
      <c r="Z715" s="1">
        <v>0</v>
      </c>
      <c r="AA715" s="1">
        <v>0</v>
      </c>
      <c r="AB715" s="1">
        <v>0</v>
      </c>
      <c r="AC715" s="1">
        <v>0</v>
      </c>
    </row>
    <row r="716" spans="1:29" hidden="1" x14ac:dyDescent="0.35">
      <c r="A716">
        <v>2023</v>
      </c>
      <c r="B716">
        <v>100</v>
      </c>
      <c r="C716" t="str">
        <f t="shared" si="85"/>
        <v>16 FONDO DE VIVIENDA DE INTERES SOCIAL Y REFORMA URBANA</v>
      </c>
      <c r="D716" t="str">
        <f t="shared" si="88"/>
        <v>16</v>
      </c>
      <c r="E716" t="s">
        <v>731</v>
      </c>
      <c r="F716" t="s">
        <v>740</v>
      </c>
      <c r="G716" s="2">
        <f t="shared" si="86"/>
        <v>2020130010153</v>
      </c>
      <c r="H716" t="str">
        <f>"D039"</f>
        <v>D039</v>
      </c>
      <c r="I716" t="s">
        <v>739</v>
      </c>
      <c r="J716" t="s">
        <v>26</v>
      </c>
      <c r="K716" t="s">
        <v>27</v>
      </c>
      <c r="L716" t="str">
        <f>+VLOOKUP(G716,Hoja2!$A:$B,2,FALSE)</f>
        <v>MEJORAMIENTO DE LAS CONDICIONES DE HABITABILIDAD PARA LA POBLACION BENEFICIADA DEL SECTOR URBANO Y RURAL DEL PROGRAMA MEJORO MI CASA, COMPROMISO DE TODOS DEL DISTRITO DE   CARTAGENA DE INDIAS</v>
      </c>
      <c r="M716" t="str">
        <f t="shared" si="87"/>
        <v>2020130010153 MEJORAMIENTO DE LAS CONDICIONES DE HABITABILIDAD PARA LA POBLACION BENEFICIADA DEL SECTOR URBANO Y RURAL DEL PROGRAMA MEJORO MI CASA, COMPROMISO DE TODOS DEL DISTRITO DE   CARTAGENA DE INDIAS</v>
      </c>
      <c r="N716" t="str">
        <f>+VLOOKUP(G716,Hoja1!$D:$G,2,FALSE)</f>
        <v>07. PILAR CARTAGENA RESILIENTE</v>
      </c>
      <c r="O716" t="str">
        <f>+VLOOKUP(G716,Hoja1!$D:$G,3,FALSE)</f>
        <v>7.5 LÍNEA ESTRATÉGICA VIVIENDA PARA TODOS</v>
      </c>
      <c r="P716" t="str">
        <f>+VLOOKUP(G716,Hoja1!$D:$G,4,FALSE)</f>
        <v>7.5.2 MEJORO MI CASA, COMPROMISO DE TODOS</v>
      </c>
      <c r="Q716" t="str">
        <f t="shared" si="83"/>
        <v>06</v>
      </c>
      <c r="R716" t="str">
        <f t="shared" si="84"/>
        <v>00</v>
      </c>
      <c r="S716" s="1">
        <v>0</v>
      </c>
      <c r="T716" s="1">
        <v>892065241</v>
      </c>
      <c r="U716" s="1">
        <v>892065241</v>
      </c>
      <c r="V716" s="1">
        <v>0</v>
      </c>
      <c r="W716" s="1">
        <v>892065241</v>
      </c>
      <c r="X716" s="1">
        <v>0</v>
      </c>
      <c r="Y716" s="1">
        <v>0</v>
      </c>
      <c r="Z716" s="1">
        <v>0</v>
      </c>
      <c r="AA716" s="1">
        <v>0</v>
      </c>
      <c r="AB716" s="1">
        <v>892065241</v>
      </c>
      <c r="AC716" s="1">
        <v>0</v>
      </c>
    </row>
    <row r="717" spans="1:29" hidden="1" x14ac:dyDescent="0.35">
      <c r="A717">
        <v>2023</v>
      </c>
      <c r="B717">
        <v>100</v>
      </c>
      <c r="C717" t="str">
        <f t="shared" si="85"/>
        <v>16 FONDO DE VIVIENDA DE INTERES SOCIAL Y REFORMA URBANA</v>
      </c>
      <c r="D717" t="str">
        <f t="shared" si="88"/>
        <v>16</v>
      </c>
      <c r="E717" t="s">
        <v>731</v>
      </c>
      <c r="F717" t="s">
        <v>742</v>
      </c>
      <c r="G717" s="2">
        <f t="shared" si="86"/>
        <v>2020130010308</v>
      </c>
      <c r="H717" t="str">
        <f>"D039"</f>
        <v>D039</v>
      </c>
      <c r="I717" t="s">
        <v>739</v>
      </c>
      <c r="J717" t="s">
        <v>26</v>
      </c>
      <c r="K717" t="s">
        <v>27</v>
      </c>
      <c r="L717" t="str">
        <f>+VLOOKUP(G717,Hoja2!$A:$B,2,FALSE)</f>
        <v>ELABORACION DE ESTUDIOS Y TRAMITES DE LEGALIZACION URBANISTICA DE BARRIOS DEL PROGRAMA MI CASA MI ENTORNO MI HABITAT DE LA CIUDAD DE CARTAGENA DE INDIAS</v>
      </c>
      <c r="M717" t="str">
        <f t="shared" si="87"/>
        <v>2020130010308 ELABORACION DE ESTUDIOS Y TRAMITES DE LEGALIZACION URBANISTICA DE BARRIOS DEL PROGRAMA MI CASA MI ENTORNO MI HABITAT DE LA CIUDAD DE CARTAGENA DE INDIAS</v>
      </c>
      <c r="N717" t="str">
        <f>+VLOOKUP(G717,Hoja1!$D:$G,2,FALSE)</f>
        <v>07. PILAR CARTAGENA RESILIENTE</v>
      </c>
      <c r="O717" t="str">
        <f>+VLOOKUP(G717,Hoja1!$D:$G,3,FALSE)</f>
        <v>7.5 LÍNEA ESTRATÉGICA VIVIENDA PARA TODOS</v>
      </c>
      <c r="P717" t="str">
        <f>+VLOOKUP(G717,Hoja1!$D:$G,4,FALSE)</f>
        <v xml:space="preserve">7.5.5 MI CASA, MI ENTORNO, MI HABITAT    </v>
      </c>
      <c r="Q717" t="str">
        <f t="shared" si="83"/>
        <v>06</v>
      </c>
      <c r="R717" t="str">
        <f t="shared" si="84"/>
        <v>00</v>
      </c>
      <c r="S717" s="1">
        <v>0</v>
      </c>
      <c r="T717" s="1">
        <v>131253931.47</v>
      </c>
      <c r="U717" s="1">
        <v>131253931.47</v>
      </c>
      <c r="V717" s="1">
        <v>32800000</v>
      </c>
      <c r="W717" s="1">
        <v>98453931.469999999</v>
      </c>
      <c r="X717" s="1">
        <v>0</v>
      </c>
      <c r="Y717" s="1">
        <v>0</v>
      </c>
      <c r="Z717" s="1">
        <v>0</v>
      </c>
      <c r="AA717" s="1">
        <v>0</v>
      </c>
      <c r="AB717" s="1">
        <v>131253931.47</v>
      </c>
      <c r="AC717" s="1">
        <v>0</v>
      </c>
    </row>
    <row r="718" spans="1:29" hidden="1" x14ac:dyDescent="0.35">
      <c r="A718">
        <v>2023</v>
      </c>
      <c r="B718">
        <v>100</v>
      </c>
      <c r="C718" t="str">
        <f t="shared" si="85"/>
        <v>17 INSTITUTO DE PATRIMONIO Y CULTURA DE CARTAGENA DE INDIAS</v>
      </c>
      <c r="D718" t="str">
        <f t="shared" ref="D718:D728" si="89">"17"</f>
        <v>17</v>
      </c>
      <c r="E718" t="s">
        <v>745</v>
      </c>
      <c r="F718" t="s">
        <v>746</v>
      </c>
      <c r="G718" s="2">
        <f t="shared" si="86"/>
        <v>2020130010045</v>
      </c>
      <c r="H718" t="str">
        <f>"R057"</f>
        <v>R057</v>
      </c>
      <c r="I718" t="s">
        <v>747</v>
      </c>
      <c r="J718" t="s">
        <v>26</v>
      </c>
      <c r="K718" t="s">
        <v>27</v>
      </c>
      <c r="L718" t="str">
        <f>+VLOOKUP(G718,Hoja2!$A:$B,2,FALSE)</f>
        <v>FORMACION Y DIVULGACION PARA LAS ARTES Y EL EMPRENDIMIENTO EN EL DISTRITO DE  CARTAGENA DE INDIAS</v>
      </c>
      <c r="M718" t="str">
        <f t="shared" si="87"/>
        <v>2020130010045 FORMACION Y DIVULGACION PARA LAS ARTES Y EL EMPRENDIMIENTO EN EL DISTRITO DE  CARTAGENA DE INDIAS</v>
      </c>
      <c r="N718" t="str">
        <f>+VLOOKUP(G718,Hoja1!$D:$G,2,FALSE)</f>
        <v>08. PILAR CARTAGENA INCLUYENTE</v>
      </c>
      <c r="O718" t="str">
        <f>+VLOOKUP(G718,Hoja1!$D:$G,3,FALSE)</f>
        <v>8.5 LÍNEA ESTRATÉGICA ARTES, CULTURA Y PATRIMONIO PARA UNA CARTAGENA INCLUYENTE</v>
      </c>
      <c r="P718" t="str">
        <f>+VLOOKUP(G718,Hoja1!$D:$G,4,FALSE)</f>
        <v>8.5.2 PROGRAMA: ESTIMULOS PARA LAS ARTES Y EL EMPRENDIMIENTO PARA UNA CARTAGENA INCLUYENTE</v>
      </c>
      <c r="Q718" t="str">
        <f t="shared" si="83"/>
        <v>06</v>
      </c>
      <c r="R718" t="str">
        <f t="shared" si="84"/>
        <v>00</v>
      </c>
      <c r="S718" s="1">
        <v>0</v>
      </c>
      <c r="T718" s="1">
        <v>111650961</v>
      </c>
      <c r="U718" s="1">
        <v>111650961</v>
      </c>
      <c r="V718" s="1">
        <v>111650961</v>
      </c>
      <c r="W718" s="1">
        <v>0</v>
      </c>
      <c r="X718" s="1">
        <v>111650961</v>
      </c>
      <c r="Y718" s="1">
        <v>100</v>
      </c>
      <c r="Z718" s="1">
        <v>111650961</v>
      </c>
      <c r="AA718" s="1">
        <v>100</v>
      </c>
      <c r="AB718" s="1">
        <v>0</v>
      </c>
      <c r="AC718" s="1">
        <v>111650961</v>
      </c>
    </row>
    <row r="719" spans="1:29" hidden="1" x14ac:dyDescent="0.35">
      <c r="A719">
        <v>2023</v>
      </c>
      <c r="B719">
        <v>100</v>
      </c>
      <c r="C719" t="str">
        <f t="shared" si="85"/>
        <v>17 INSTITUTO DE PATRIMONIO Y CULTURA DE CARTAGENA DE INDIAS</v>
      </c>
      <c r="D719" t="str">
        <f t="shared" si="89"/>
        <v>17</v>
      </c>
      <c r="E719" t="s">
        <v>745</v>
      </c>
      <c r="F719" t="s">
        <v>752</v>
      </c>
      <c r="G719" s="2">
        <f t="shared" si="86"/>
        <v>2020130010218</v>
      </c>
      <c r="H719" t="str">
        <f>"R134"</f>
        <v>R134</v>
      </c>
      <c r="I719" t="s">
        <v>753</v>
      </c>
      <c r="J719" t="s">
        <v>26</v>
      </c>
      <c r="K719" t="s">
        <v>27</v>
      </c>
      <c r="L719" t="str">
        <f>+VLOOKUP(G719,Hoja2!$A:$B,2,FALSE)</f>
        <v>MANTENIMIENTO DE LA INFRAESTRUCTURA CULTURAL PARA LA INCLUSION EN EL DISTRITO DE CARTAGENA DE INDIAS</v>
      </c>
      <c r="M719" t="str">
        <f t="shared" si="87"/>
        <v>2020130010218 MANTENIMIENTO DE LA INFRAESTRUCTURA CULTURAL PARA LA INCLUSION EN EL DISTRITO DE CARTAGENA DE INDIAS</v>
      </c>
      <c r="N719" t="str">
        <f>+VLOOKUP(G719,Hoja1!$D:$G,2,FALSE)</f>
        <v>08. PILAR CARTAGENA INCLUYENTE</v>
      </c>
      <c r="O719" t="str">
        <f>+VLOOKUP(G719,Hoja1!$D:$G,3,FALSE)</f>
        <v>8.5 LÍNEA ESTRATÉGICA ARTES, CULTURA Y PATRIMONIO PARA UNA CARTAGENA INCLUYENTE</v>
      </c>
      <c r="P719" t="str">
        <f>+VLOOKUP(G719,Hoja1!$D:$G,4,FALSE)</f>
        <v>8.5.6 PROGRAMA: INFRAESTRUCTURA CULTURAL PARA LA INCLUSIÓN</v>
      </c>
      <c r="Q719" t="str">
        <f t="shared" si="83"/>
        <v>06</v>
      </c>
      <c r="R719" t="str">
        <f t="shared" si="84"/>
        <v>00</v>
      </c>
      <c r="S719" s="1">
        <v>0</v>
      </c>
      <c r="T719" s="1">
        <v>600090.52</v>
      </c>
      <c r="U719" s="1">
        <v>600090.52</v>
      </c>
      <c r="V719" s="1">
        <v>600090.52</v>
      </c>
      <c r="W719" s="1">
        <v>0</v>
      </c>
      <c r="X719" s="1">
        <v>600090.52</v>
      </c>
      <c r="Y719" s="1">
        <v>100</v>
      </c>
      <c r="Z719" s="1">
        <v>600090.52</v>
      </c>
      <c r="AA719" s="1">
        <v>100</v>
      </c>
      <c r="AB719" s="1">
        <v>0</v>
      </c>
      <c r="AC719" s="1">
        <v>600090.52</v>
      </c>
    </row>
    <row r="720" spans="1:29" hidden="1" x14ac:dyDescent="0.35">
      <c r="A720">
        <v>2023</v>
      </c>
      <c r="B720">
        <v>100</v>
      </c>
      <c r="C720" t="str">
        <f t="shared" si="85"/>
        <v>17 INSTITUTO DE PATRIMONIO Y CULTURA DE CARTAGENA DE INDIAS</v>
      </c>
      <c r="D720" t="str">
        <f t="shared" si="89"/>
        <v>17</v>
      </c>
      <c r="E720" t="s">
        <v>745</v>
      </c>
      <c r="F720" t="s">
        <v>755</v>
      </c>
      <c r="G720" s="2">
        <f t="shared" si="86"/>
        <v>2021130010255</v>
      </c>
      <c r="H720" t="str">
        <f>"D001"</f>
        <v>D001</v>
      </c>
      <c r="I720" t="s">
        <v>756</v>
      </c>
      <c r="J720" t="s">
        <v>26</v>
      </c>
      <c r="K720" t="s">
        <v>27</v>
      </c>
      <c r="L720" t="str">
        <f>+VLOOKUP(G720,Hoja2!$A:$B,2,FALSE)</f>
        <v>FORTALECIMIENTO Y SALVAGUARDIA DE LAS PRACTICAS SIGNIFICATIVAS DEL PATRIMONIO INMATERIAL EN EL DISTRITO DE CARTAGENA DE INDIAS</v>
      </c>
      <c r="M720" t="str">
        <f t="shared" si="87"/>
        <v>2021130010255 FORTALECIMIENTO Y SALVAGUARDIA DE LAS PRACTICAS SIGNIFICATIVAS DEL PATRIMONIO INMATERIAL EN EL DISTRITO DE CARTAGENA DE INDIAS</v>
      </c>
      <c r="N720" t="str">
        <f>+VLOOKUP(G720,Hoja1!$D:$G,2,FALSE)</f>
        <v>08. PILAR CARTAGENA INCLUYENTE</v>
      </c>
      <c r="O720" t="str">
        <f>+VLOOKUP(G720,Hoja1!$D:$G,3,FALSE)</f>
        <v>8.5 LÍNEA ESTRATÉGICA ARTES, CULTURA Y PATRIMONIO PARA UNA CARTAGENA INCLUYENTE</v>
      </c>
      <c r="P720" t="str">
        <f>+VLOOKUP(G720,Hoja1!$D:$G,4,FALSE)</f>
        <v>8.5.3 PROGRAMA: PATRIMONIO INMATERIAL: PRACTICAS SIGNIFICATIVAS PARA LA MEMORIA</v>
      </c>
      <c r="Q720" t="str">
        <f t="shared" si="83"/>
        <v>06</v>
      </c>
      <c r="R720" t="str">
        <f t="shared" si="84"/>
        <v>00</v>
      </c>
      <c r="S720" s="1">
        <v>0</v>
      </c>
      <c r="T720" s="1">
        <v>1452596348</v>
      </c>
      <c r="U720" s="1">
        <v>1452596348</v>
      </c>
      <c r="V720" s="1">
        <v>0</v>
      </c>
      <c r="W720" s="1">
        <v>1452596348</v>
      </c>
      <c r="X720" s="1">
        <v>0</v>
      </c>
      <c r="Y720" s="1">
        <v>0</v>
      </c>
      <c r="Z720" s="1">
        <v>0</v>
      </c>
      <c r="AA720" s="1">
        <v>0</v>
      </c>
      <c r="AB720" s="1">
        <v>1452596348</v>
      </c>
      <c r="AC720" s="1">
        <v>0</v>
      </c>
    </row>
    <row r="721" spans="1:29" hidden="1" x14ac:dyDescent="0.35">
      <c r="A721">
        <v>2023</v>
      </c>
      <c r="B721">
        <v>100</v>
      </c>
      <c r="C721" t="str">
        <f t="shared" si="85"/>
        <v>17 INSTITUTO DE PATRIMONIO Y CULTURA DE CARTAGENA DE INDIAS</v>
      </c>
      <c r="D721" t="str">
        <f t="shared" si="89"/>
        <v>17</v>
      </c>
      <c r="E721" t="s">
        <v>745</v>
      </c>
      <c r="F721" t="s">
        <v>758</v>
      </c>
      <c r="G721" s="2">
        <f t="shared" si="86"/>
        <v>2020130010043</v>
      </c>
      <c r="H721" t="str">
        <f>"D057"</f>
        <v>D057</v>
      </c>
      <c r="I721" t="s">
        <v>759</v>
      </c>
      <c r="J721" t="s">
        <v>26</v>
      </c>
      <c r="K721" t="s">
        <v>27</v>
      </c>
      <c r="L721" t="str">
        <f>+VLOOKUP(G721,Hoja2!$A:$B,2,FALSE)</f>
        <v>FORTALECIMIENTO DE ESTIMULOS PARA LAS ARTES Y LA CULTURA EN EL DISTRITO DE CARTAGENA DE INDIAS</v>
      </c>
      <c r="M721" t="str">
        <f t="shared" si="87"/>
        <v>2020130010043 FORTALECIMIENTO DE ESTIMULOS PARA LAS ARTES Y LA CULTURA EN EL DISTRITO DE CARTAGENA DE INDIAS</v>
      </c>
      <c r="N721" t="str">
        <f>+VLOOKUP(G721,Hoja1!$D:$G,2,FALSE)</f>
        <v>08. PILAR CARTAGENA INCLUYENTE</v>
      </c>
      <c r="O721" t="str">
        <f>+VLOOKUP(G721,Hoja1!$D:$G,3,FALSE)</f>
        <v>8.5 LÍNEA ESTRATÉGICA ARTES, CULTURA Y PATRIMONIO PARA UNA CARTAGENA INCLUYENTE</v>
      </c>
      <c r="P721" t="str">
        <f>+VLOOKUP(G721,Hoja1!$D:$G,4,FALSE)</f>
        <v>8.5.2 PROGRAMA: ESTIMULOS PARA LAS ARTES Y EL EMPRENDIMIENTO PARA UNA CARTAGENA INCLUYENTE</v>
      </c>
      <c r="Q721" t="str">
        <f t="shared" si="83"/>
        <v>06</v>
      </c>
      <c r="R721" t="str">
        <f t="shared" si="84"/>
        <v>00</v>
      </c>
      <c r="S721" s="1">
        <v>0</v>
      </c>
      <c r="T721" s="1">
        <v>166310565.08000001</v>
      </c>
      <c r="U721" s="1">
        <v>166310565.08000001</v>
      </c>
      <c r="V721" s="1">
        <v>0</v>
      </c>
      <c r="W721" s="1">
        <v>166310565.08000001</v>
      </c>
      <c r="X721" s="1">
        <v>0</v>
      </c>
      <c r="Y721" s="1">
        <v>0</v>
      </c>
      <c r="Z721" s="1">
        <v>0</v>
      </c>
      <c r="AA721" s="1">
        <v>0</v>
      </c>
      <c r="AB721" s="1">
        <v>166310565.08000001</v>
      </c>
      <c r="AC721" s="1">
        <v>0</v>
      </c>
    </row>
    <row r="722" spans="1:29" hidden="1" x14ac:dyDescent="0.35">
      <c r="A722">
        <v>2023</v>
      </c>
      <c r="B722">
        <v>100</v>
      </c>
      <c r="C722" t="str">
        <f t="shared" si="85"/>
        <v>17 INSTITUTO DE PATRIMONIO Y CULTURA DE CARTAGENA DE INDIAS</v>
      </c>
      <c r="D722" t="str">
        <f t="shared" si="89"/>
        <v>17</v>
      </c>
      <c r="E722" t="s">
        <v>745</v>
      </c>
      <c r="F722" t="s">
        <v>758</v>
      </c>
      <c r="G722" s="2">
        <f t="shared" si="86"/>
        <v>2020130010043</v>
      </c>
      <c r="H722" t="str">
        <f>"D083"</f>
        <v>D083</v>
      </c>
      <c r="I722" t="s">
        <v>761</v>
      </c>
      <c r="J722" t="s">
        <v>26</v>
      </c>
      <c r="K722" t="s">
        <v>27</v>
      </c>
      <c r="L722" t="str">
        <f>+VLOOKUP(G722,Hoja2!$A:$B,2,FALSE)</f>
        <v>FORTALECIMIENTO DE ESTIMULOS PARA LAS ARTES Y LA CULTURA EN EL DISTRITO DE CARTAGENA DE INDIAS</v>
      </c>
      <c r="M722" t="str">
        <f t="shared" si="87"/>
        <v>2020130010043 FORTALECIMIENTO DE ESTIMULOS PARA LAS ARTES Y LA CULTURA EN EL DISTRITO DE CARTAGENA DE INDIAS</v>
      </c>
      <c r="N722" t="str">
        <f>+VLOOKUP(G722,Hoja1!$D:$G,2,FALSE)</f>
        <v>08. PILAR CARTAGENA INCLUYENTE</v>
      </c>
      <c r="O722" t="str">
        <f>+VLOOKUP(G722,Hoja1!$D:$G,3,FALSE)</f>
        <v>8.5 LÍNEA ESTRATÉGICA ARTES, CULTURA Y PATRIMONIO PARA UNA CARTAGENA INCLUYENTE</v>
      </c>
      <c r="P722" t="str">
        <f>+VLOOKUP(G722,Hoja1!$D:$G,4,FALSE)</f>
        <v>8.5.2 PROGRAMA: ESTIMULOS PARA LAS ARTES Y EL EMPRENDIMIENTO PARA UNA CARTAGENA INCLUYENTE</v>
      </c>
      <c r="Q722" t="str">
        <f t="shared" si="83"/>
        <v>06</v>
      </c>
      <c r="R722" t="str">
        <f t="shared" si="84"/>
        <v>00</v>
      </c>
      <c r="S722" s="1">
        <v>0</v>
      </c>
      <c r="T722" s="1">
        <v>274366871</v>
      </c>
      <c r="U722" s="1">
        <v>274366871</v>
      </c>
      <c r="V722" s="1">
        <v>0</v>
      </c>
      <c r="W722" s="1">
        <v>274366871</v>
      </c>
      <c r="X722" s="1">
        <v>0</v>
      </c>
      <c r="Y722" s="1">
        <v>0</v>
      </c>
      <c r="Z722" s="1">
        <v>0</v>
      </c>
      <c r="AA722" s="1">
        <v>0</v>
      </c>
      <c r="AB722" s="1">
        <v>274366871</v>
      </c>
      <c r="AC722" s="1">
        <v>0</v>
      </c>
    </row>
    <row r="723" spans="1:29" hidden="1" x14ac:dyDescent="0.35">
      <c r="A723">
        <v>2023</v>
      </c>
      <c r="B723">
        <v>100</v>
      </c>
      <c r="C723" t="str">
        <f t="shared" si="85"/>
        <v>17 INSTITUTO DE PATRIMONIO Y CULTURA DE CARTAGENA DE INDIAS</v>
      </c>
      <c r="D723" t="str">
        <f t="shared" si="89"/>
        <v>17</v>
      </c>
      <c r="E723" t="s">
        <v>745</v>
      </c>
      <c r="F723" t="s">
        <v>752</v>
      </c>
      <c r="G723" s="2">
        <f t="shared" si="86"/>
        <v>2020130010218</v>
      </c>
      <c r="H723" t="str">
        <f>"D134"</f>
        <v>D134</v>
      </c>
      <c r="I723" t="s">
        <v>762</v>
      </c>
      <c r="J723" t="s">
        <v>26</v>
      </c>
      <c r="K723" t="s">
        <v>27</v>
      </c>
      <c r="L723" t="str">
        <f>+VLOOKUP(G723,Hoja2!$A:$B,2,FALSE)</f>
        <v>MANTENIMIENTO DE LA INFRAESTRUCTURA CULTURAL PARA LA INCLUSION EN EL DISTRITO DE CARTAGENA DE INDIAS</v>
      </c>
      <c r="M723" t="str">
        <f t="shared" si="87"/>
        <v>2020130010218 MANTENIMIENTO DE LA INFRAESTRUCTURA CULTURAL PARA LA INCLUSION EN EL DISTRITO DE CARTAGENA DE INDIAS</v>
      </c>
      <c r="N723" t="str">
        <f>+VLOOKUP(G723,Hoja1!$D:$G,2,FALSE)</f>
        <v>08. PILAR CARTAGENA INCLUYENTE</v>
      </c>
      <c r="O723" t="str">
        <f>+VLOOKUP(G723,Hoja1!$D:$G,3,FALSE)</f>
        <v>8.5 LÍNEA ESTRATÉGICA ARTES, CULTURA Y PATRIMONIO PARA UNA CARTAGENA INCLUYENTE</v>
      </c>
      <c r="P723" t="str">
        <f>+VLOOKUP(G723,Hoja1!$D:$G,4,FALSE)</f>
        <v>8.5.6 PROGRAMA: INFRAESTRUCTURA CULTURAL PARA LA INCLUSIÓN</v>
      </c>
      <c r="Q723" t="str">
        <f t="shared" si="83"/>
        <v>06</v>
      </c>
      <c r="R723" t="str">
        <f t="shared" si="84"/>
        <v>00</v>
      </c>
      <c r="S723" s="1">
        <v>0</v>
      </c>
      <c r="T723" s="1">
        <v>373753617</v>
      </c>
      <c r="U723" s="1">
        <v>373753617</v>
      </c>
      <c r="V723" s="1">
        <v>0</v>
      </c>
      <c r="W723" s="1">
        <v>373753617</v>
      </c>
      <c r="X723" s="1">
        <v>0</v>
      </c>
      <c r="Y723" s="1">
        <v>0</v>
      </c>
      <c r="Z723" s="1">
        <v>0</v>
      </c>
      <c r="AA723" s="1">
        <v>0</v>
      </c>
      <c r="AB723" s="1">
        <v>373753617</v>
      </c>
      <c r="AC723" s="1">
        <v>0</v>
      </c>
    </row>
    <row r="724" spans="1:29" hidden="1" x14ac:dyDescent="0.35">
      <c r="A724">
        <v>2023</v>
      </c>
      <c r="B724">
        <v>100</v>
      </c>
      <c r="C724" t="str">
        <f t="shared" si="85"/>
        <v>17 INSTITUTO DE PATRIMONIO Y CULTURA DE CARTAGENA DE INDIAS</v>
      </c>
      <c r="D724" t="str">
        <f t="shared" si="89"/>
        <v>17</v>
      </c>
      <c r="E724" t="s">
        <v>745</v>
      </c>
      <c r="F724" t="s">
        <v>755</v>
      </c>
      <c r="G724" s="2">
        <f t="shared" si="86"/>
        <v>2021130010255</v>
      </c>
      <c r="H724" t="str">
        <f>"E04"</f>
        <v>E04</v>
      </c>
      <c r="I724" t="s">
        <v>763</v>
      </c>
      <c r="J724" t="s">
        <v>26</v>
      </c>
      <c r="K724" t="s">
        <v>27</v>
      </c>
      <c r="L724" t="str">
        <f>+VLOOKUP(G724,Hoja2!$A:$B,2,FALSE)</f>
        <v>FORTALECIMIENTO Y SALVAGUARDIA DE LAS PRACTICAS SIGNIFICATIVAS DEL PATRIMONIO INMATERIAL EN EL DISTRITO DE CARTAGENA DE INDIAS</v>
      </c>
      <c r="M724" t="str">
        <f t="shared" si="87"/>
        <v>2021130010255 FORTALECIMIENTO Y SALVAGUARDIA DE LAS PRACTICAS SIGNIFICATIVAS DEL PATRIMONIO INMATERIAL EN EL DISTRITO DE CARTAGENA DE INDIAS</v>
      </c>
      <c r="N724" t="str">
        <f>+VLOOKUP(G724,Hoja1!$D:$G,2,FALSE)</f>
        <v>08. PILAR CARTAGENA INCLUYENTE</v>
      </c>
      <c r="O724" t="str">
        <f>+VLOOKUP(G724,Hoja1!$D:$G,3,FALSE)</f>
        <v>8.5 LÍNEA ESTRATÉGICA ARTES, CULTURA Y PATRIMONIO PARA UNA CARTAGENA INCLUYENTE</v>
      </c>
      <c r="P724" t="str">
        <f>+VLOOKUP(G724,Hoja1!$D:$G,4,FALSE)</f>
        <v>8.5.3 PROGRAMA: PATRIMONIO INMATERIAL: PRACTICAS SIGNIFICATIVAS PARA LA MEMORIA</v>
      </c>
      <c r="Q724" t="str">
        <f t="shared" si="83"/>
        <v>06</v>
      </c>
      <c r="R724" t="str">
        <f t="shared" si="84"/>
        <v>00</v>
      </c>
      <c r="S724" s="1">
        <v>0</v>
      </c>
      <c r="T724" s="1">
        <v>1481598993</v>
      </c>
      <c r="U724" s="1">
        <v>1481598993</v>
      </c>
      <c r="V724" s="1">
        <v>0</v>
      </c>
      <c r="W724" s="1">
        <v>1481598993</v>
      </c>
      <c r="X724" s="1">
        <v>0</v>
      </c>
      <c r="Y724" s="1">
        <v>0</v>
      </c>
      <c r="Z724" s="1">
        <v>0</v>
      </c>
      <c r="AA724" s="1">
        <v>0</v>
      </c>
      <c r="AB724" s="1">
        <v>1481598993</v>
      </c>
      <c r="AC724" s="1">
        <v>0</v>
      </c>
    </row>
    <row r="725" spans="1:29" hidden="1" x14ac:dyDescent="0.35">
      <c r="A725">
        <v>2023</v>
      </c>
      <c r="B725">
        <v>100</v>
      </c>
      <c r="C725" t="str">
        <f t="shared" si="85"/>
        <v>17 INSTITUTO DE PATRIMONIO Y CULTURA DE CARTAGENA DE INDIAS</v>
      </c>
      <c r="D725" t="str">
        <f t="shared" si="89"/>
        <v>17</v>
      </c>
      <c r="E725" t="s">
        <v>745</v>
      </c>
      <c r="F725" t="s">
        <v>746</v>
      </c>
      <c r="G725" s="2">
        <f t="shared" si="86"/>
        <v>2020130010045</v>
      </c>
      <c r="H725" t="str">
        <f>"B123"</f>
        <v>B123</v>
      </c>
      <c r="I725" t="s">
        <v>764</v>
      </c>
      <c r="J725" t="s">
        <v>26</v>
      </c>
      <c r="K725" t="s">
        <v>27</v>
      </c>
      <c r="L725" t="str">
        <f>+VLOOKUP(G725,Hoja2!$A:$B,2,FALSE)</f>
        <v>FORMACION Y DIVULGACION PARA LAS ARTES Y EL EMPRENDIMIENTO EN EL DISTRITO DE  CARTAGENA DE INDIAS</v>
      </c>
      <c r="M725" t="str">
        <f t="shared" si="87"/>
        <v>2020130010045 FORMACION Y DIVULGACION PARA LAS ARTES Y EL EMPRENDIMIENTO EN EL DISTRITO DE  CARTAGENA DE INDIAS</v>
      </c>
      <c r="N725" t="str">
        <f>+VLOOKUP(G725,Hoja1!$D:$G,2,FALSE)</f>
        <v>08. PILAR CARTAGENA INCLUYENTE</v>
      </c>
      <c r="O725" t="str">
        <f>+VLOOKUP(G725,Hoja1!$D:$G,3,FALSE)</f>
        <v>8.5 LÍNEA ESTRATÉGICA ARTES, CULTURA Y PATRIMONIO PARA UNA CARTAGENA INCLUYENTE</v>
      </c>
      <c r="P725" t="str">
        <f>+VLOOKUP(G725,Hoja1!$D:$G,4,FALSE)</f>
        <v>8.5.2 PROGRAMA: ESTIMULOS PARA LAS ARTES Y EL EMPRENDIMIENTO PARA UNA CARTAGENA INCLUYENTE</v>
      </c>
      <c r="Q725" t="str">
        <f t="shared" si="83"/>
        <v>06</v>
      </c>
      <c r="R725" t="str">
        <f t="shared" si="84"/>
        <v>00</v>
      </c>
      <c r="S725" s="1">
        <v>0</v>
      </c>
      <c r="T725" s="1">
        <v>61471234.490000002</v>
      </c>
      <c r="U725" s="1">
        <v>61471234.490000002</v>
      </c>
      <c r="V725" s="1">
        <v>61471234.490000002</v>
      </c>
      <c r="W725" s="1">
        <v>0</v>
      </c>
      <c r="X725" s="1">
        <v>61471234.490000002</v>
      </c>
      <c r="Y725" s="1">
        <v>100</v>
      </c>
      <c r="Z725" s="1">
        <v>61471234.490000002</v>
      </c>
      <c r="AA725" s="1">
        <v>100</v>
      </c>
      <c r="AB725" s="1">
        <v>0</v>
      </c>
      <c r="AC725" s="1">
        <v>61471234.490000002</v>
      </c>
    </row>
    <row r="726" spans="1:29" hidden="1" x14ac:dyDescent="0.35">
      <c r="A726">
        <v>2023</v>
      </c>
      <c r="B726">
        <v>100</v>
      </c>
      <c r="C726" t="str">
        <f t="shared" si="85"/>
        <v>17 INSTITUTO DE PATRIMONIO Y CULTURA DE CARTAGENA DE INDIAS</v>
      </c>
      <c r="D726" t="str">
        <f t="shared" si="89"/>
        <v>17</v>
      </c>
      <c r="E726" t="s">
        <v>745</v>
      </c>
      <c r="F726" t="s">
        <v>752</v>
      </c>
      <c r="G726" s="2">
        <f t="shared" si="86"/>
        <v>2020130010218</v>
      </c>
      <c r="H726" t="str">
        <f>"B083"</f>
        <v>B083</v>
      </c>
      <c r="I726" t="s">
        <v>765</v>
      </c>
      <c r="J726" t="s">
        <v>26</v>
      </c>
      <c r="K726" t="s">
        <v>27</v>
      </c>
      <c r="L726" t="str">
        <f>+VLOOKUP(G726,Hoja2!$A:$B,2,FALSE)</f>
        <v>MANTENIMIENTO DE LA INFRAESTRUCTURA CULTURAL PARA LA INCLUSION EN EL DISTRITO DE CARTAGENA DE INDIAS</v>
      </c>
      <c r="M726" t="str">
        <f t="shared" si="87"/>
        <v>2020130010218 MANTENIMIENTO DE LA INFRAESTRUCTURA CULTURAL PARA LA INCLUSION EN EL DISTRITO DE CARTAGENA DE INDIAS</v>
      </c>
      <c r="N726" t="str">
        <f>+VLOOKUP(G726,Hoja1!$D:$G,2,FALSE)</f>
        <v>08. PILAR CARTAGENA INCLUYENTE</v>
      </c>
      <c r="O726" t="str">
        <f>+VLOOKUP(G726,Hoja1!$D:$G,3,FALSE)</f>
        <v>8.5 LÍNEA ESTRATÉGICA ARTES, CULTURA Y PATRIMONIO PARA UNA CARTAGENA INCLUYENTE</v>
      </c>
      <c r="P726" t="str">
        <f>+VLOOKUP(G726,Hoja1!$D:$G,4,FALSE)</f>
        <v>8.5.6 PROGRAMA: INFRAESTRUCTURA CULTURAL PARA LA INCLUSIÓN</v>
      </c>
      <c r="Q726" t="str">
        <f t="shared" si="83"/>
        <v>06</v>
      </c>
      <c r="R726" t="str">
        <f t="shared" si="84"/>
        <v>00</v>
      </c>
      <c r="S726" s="1">
        <v>0</v>
      </c>
      <c r="T726" s="1">
        <v>1371867029</v>
      </c>
      <c r="U726" s="1">
        <v>1371867029</v>
      </c>
      <c r="V726" s="1">
        <v>1371867029</v>
      </c>
      <c r="W726" s="1">
        <v>0</v>
      </c>
      <c r="X726" s="1">
        <v>1371867029</v>
      </c>
      <c r="Y726" s="1">
        <v>100</v>
      </c>
      <c r="Z726" s="1">
        <v>1371867029</v>
      </c>
      <c r="AA726" s="1">
        <v>100</v>
      </c>
      <c r="AB726" s="1">
        <v>0</v>
      </c>
      <c r="AC726" s="1">
        <v>1371867029</v>
      </c>
    </row>
    <row r="727" spans="1:29" hidden="1" x14ac:dyDescent="0.35">
      <c r="A727">
        <v>2023</v>
      </c>
      <c r="B727">
        <v>100</v>
      </c>
      <c r="C727" t="str">
        <f t="shared" si="85"/>
        <v>17 INSTITUTO DE PATRIMONIO Y CULTURA DE CARTAGENA DE INDIAS</v>
      </c>
      <c r="D727" t="str">
        <f t="shared" si="89"/>
        <v>17</v>
      </c>
      <c r="E727" t="s">
        <v>745</v>
      </c>
      <c r="F727" t="s">
        <v>752</v>
      </c>
      <c r="G727" s="2">
        <f t="shared" si="86"/>
        <v>2020130010218</v>
      </c>
      <c r="H727" t="str">
        <f>"B134"</f>
        <v>B134</v>
      </c>
      <c r="I727" t="s">
        <v>766</v>
      </c>
      <c r="J727" t="s">
        <v>26</v>
      </c>
      <c r="K727" t="s">
        <v>27</v>
      </c>
      <c r="L727" t="str">
        <f>+VLOOKUP(G727,Hoja2!$A:$B,2,FALSE)</f>
        <v>MANTENIMIENTO DE LA INFRAESTRUCTURA CULTURAL PARA LA INCLUSION EN EL DISTRITO DE CARTAGENA DE INDIAS</v>
      </c>
      <c r="M727" t="str">
        <f t="shared" si="87"/>
        <v>2020130010218 MANTENIMIENTO DE LA INFRAESTRUCTURA CULTURAL PARA LA INCLUSION EN EL DISTRITO DE CARTAGENA DE INDIAS</v>
      </c>
      <c r="N727" t="str">
        <f>+VLOOKUP(G727,Hoja1!$D:$G,2,FALSE)</f>
        <v>08. PILAR CARTAGENA INCLUYENTE</v>
      </c>
      <c r="O727" t="str">
        <f>+VLOOKUP(G727,Hoja1!$D:$G,3,FALSE)</f>
        <v>8.5 LÍNEA ESTRATÉGICA ARTES, CULTURA Y PATRIMONIO PARA UNA CARTAGENA INCLUYENTE</v>
      </c>
      <c r="P727" t="str">
        <f>+VLOOKUP(G727,Hoja1!$D:$G,4,FALSE)</f>
        <v>8.5.6 PROGRAMA: INFRAESTRUCTURA CULTURAL PARA LA INCLUSIÓN</v>
      </c>
      <c r="Q727" t="str">
        <f t="shared" si="83"/>
        <v>06</v>
      </c>
      <c r="R727" t="str">
        <f t="shared" si="84"/>
        <v>00</v>
      </c>
      <c r="S727" s="1">
        <v>0</v>
      </c>
      <c r="T727" s="1">
        <v>298320184.98000002</v>
      </c>
      <c r="U727" s="1">
        <v>298320184.98000002</v>
      </c>
      <c r="V727" s="1">
        <v>298320184.98000002</v>
      </c>
      <c r="W727" s="1">
        <v>0</v>
      </c>
      <c r="X727" s="1">
        <v>298320184.98000002</v>
      </c>
      <c r="Y727" s="1">
        <v>100</v>
      </c>
      <c r="Z727" s="1">
        <v>298320184.98000002</v>
      </c>
      <c r="AA727" s="1">
        <v>100</v>
      </c>
      <c r="AB727" s="1">
        <v>0</v>
      </c>
      <c r="AC727" s="1">
        <v>298320184.98000002</v>
      </c>
    </row>
    <row r="728" spans="1:29" hidden="1" x14ac:dyDescent="0.35">
      <c r="A728">
        <v>2023</v>
      </c>
      <c r="B728">
        <v>100</v>
      </c>
      <c r="C728" t="str">
        <f t="shared" si="85"/>
        <v>17 INSTITUTO DE PATRIMONIO Y CULTURA DE CARTAGENA DE INDIAS</v>
      </c>
      <c r="D728" t="str">
        <f t="shared" si="89"/>
        <v>17</v>
      </c>
      <c r="E728" t="s">
        <v>745</v>
      </c>
      <c r="F728" t="s">
        <v>786</v>
      </c>
      <c r="G728" s="2">
        <f t="shared" si="86"/>
        <v>2021130010291</v>
      </c>
      <c r="H728" t="str">
        <f>"R057"</f>
        <v>R057</v>
      </c>
      <c r="I728" t="s">
        <v>747</v>
      </c>
      <c r="J728" t="s">
        <v>26</v>
      </c>
      <c r="K728" t="s">
        <v>27</v>
      </c>
      <c r="L728" t="str">
        <f>+VLOOKUP(G728,Hoja2!$A:$B,2,FALSE)</f>
        <v>PROTECCION Y GARANTIA DE LOS DERECHOS CULTURALES EN EL DISTRITO DE  CARTAGENA DE INDIAS</v>
      </c>
      <c r="M728" t="str">
        <f t="shared" si="87"/>
        <v>2021130010291 PROTECCION Y GARANTIA DE LOS DERECHOS CULTURALES EN EL DISTRITO DE  CARTAGENA DE INDIAS</v>
      </c>
      <c r="N728" t="str">
        <f>+VLOOKUP(G728,Hoja1!$D:$G,2,FALSE)</f>
        <v>08. PILAR CARTAGENA INCLUYENTE</v>
      </c>
      <c r="O728" t="str">
        <f>+VLOOKUP(G728,Hoja1!$D:$G,3,FALSE)</f>
        <v>8.5 LÍNEA ESTRATÉGICA ARTES, CULTURA Y PATRIMONIO PARA UNA CARTAGENA INCLUYENTE</v>
      </c>
      <c r="P728" t="str">
        <f>+VLOOKUP(G728,Hoja1!$D:$G,4,FALSE)</f>
        <v>8.5.5 PROTECCION Y GARANTIA DE LOS DERECHOS CULTURALES EN EL DISTRITO DE  CARTAGENA DE INDIAS</v>
      </c>
      <c r="Q728" t="str">
        <f t="shared" si="83"/>
        <v>06</v>
      </c>
      <c r="R728" t="str">
        <f t="shared" si="84"/>
        <v>00</v>
      </c>
      <c r="S728" s="1">
        <v>0</v>
      </c>
      <c r="T728" s="1">
        <v>65525864.920000002</v>
      </c>
      <c r="U728" s="1">
        <v>65525864.920000002</v>
      </c>
      <c r="V728" s="1">
        <v>65525864.920000002</v>
      </c>
      <c r="W728" s="1">
        <v>0</v>
      </c>
      <c r="X728" s="1">
        <v>65525864.920000002</v>
      </c>
      <c r="Y728" s="1">
        <v>100</v>
      </c>
      <c r="Z728" s="1">
        <v>65525864.920000002</v>
      </c>
      <c r="AA728" s="1">
        <v>100</v>
      </c>
      <c r="AB728" s="1">
        <v>0</v>
      </c>
      <c r="AC728" s="1">
        <v>65525864.920000002</v>
      </c>
    </row>
    <row r="729" spans="1:29" hidden="1" x14ac:dyDescent="0.35">
      <c r="A729">
        <v>2023</v>
      </c>
      <c r="B729">
        <v>100</v>
      </c>
      <c r="C729" t="str">
        <f t="shared" si="85"/>
        <v>21 ESTABLECIMIENTO PUBLICO AMBIENTAL-EPA</v>
      </c>
      <c r="D729" t="str">
        <f t="shared" ref="D729:D741" si="90">"21"</f>
        <v>21</v>
      </c>
      <c r="E729" t="s">
        <v>790</v>
      </c>
      <c r="F729" t="s">
        <v>791</v>
      </c>
      <c r="G729" s="2">
        <f t="shared" si="86"/>
        <v>2020130010201</v>
      </c>
      <c r="H729" t="str">
        <f>"D001"</f>
        <v>D001</v>
      </c>
      <c r="I729" t="s">
        <v>756</v>
      </c>
      <c r="J729" t="s">
        <v>26</v>
      </c>
      <c r="K729" t="s">
        <v>27</v>
      </c>
      <c r="L729" t="str">
        <f>+VLOOKUP(G729,Hoja2!$A:$B,2,FALSE)</f>
        <v>FORTALECIMIENTO DE LA EDUCACION Y CULTURA AMBIENTAL EN EL DISTRITO DE  CARTAGENA DE INDIAS</v>
      </c>
      <c r="M729" t="str">
        <f t="shared" si="87"/>
        <v>2020130010201 FORTALECIMIENTO DE LA EDUCACION Y CULTURA AMBIENTAL EN EL DISTRITO DE  CARTAGENA DE INDIAS</v>
      </c>
      <c r="N729" t="str">
        <f>+VLOOKUP(G729,Hoja1!$D:$G,2,FALSE)</f>
        <v>07. PILAR CARTAGENA RESILIENTE</v>
      </c>
      <c r="O729" t="str">
        <f>+VLOOKUP(G729,Hoja1!$D:$G,3,FALSE)</f>
        <v>7.1 LÍNEA ESTRATÉGICA: “SALVEMOS JUNTOS NUESTRO PATRIMONIO NATURAL”</v>
      </c>
      <c r="P729" t="str">
        <f>+VLOOKUP(G729,Hoja1!$D:$G,4,FALSE)</f>
        <v>7.1.4 INVESTIGACIÓN, EDUCACIÓN Y CULTURA AMBIENTAL (EDUCACIÓN Y CULTURA AMBIENTAL)</v>
      </c>
      <c r="Q729" t="str">
        <f t="shared" si="83"/>
        <v>06</v>
      </c>
      <c r="R729" t="str">
        <f t="shared" si="84"/>
        <v>00</v>
      </c>
      <c r="S729" s="1">
        <v>0</v>
      </c>
      <c r="T729" s="1">
        <v>101340501.8</v>
      </c>
      <c r="U729" s="1">
        <v>101340501.8</v>
      </c>
      <c r="V729" s="1">
        <v>101340501.8</v>
      </c>
      <c r="W729" s="1">
        <v>0</v>
      </c>
      <c r="X729" s="1">
        <v>101340501.8</v>
      </c>
      <c r="Y729" s="1">
        <v>100</v>
      </c>
      <c r="Z729" s="1">
        <v>101340501.8</v>
      </c>
      <c r="AA729" s="1">
        <v>100</v>
      </c>
      <c r="AB729" s="1">
        <v>0</v>
      </c>
      <c r="AC729" s="1">
        <v>101340501.8</v>
      </c>
    </row>
    <row r="730" spans="1:29" hidden="1" x14ac:dyDescent="0.35">
      <c r="A730">
        <v>2023</v>
      </c>
      <c r="B730">
        <v>100</v>
      </c>
      <c r="C730" t="str">
        <f t="shared" si="85"/>
        <v>21 ESTABLECIMIENTO PUBLICO AMBIENTAL-EPA</v>
      </c>
      <c r="D730" t="str">
        <f t="shared" si="90"/>
        <v>21</v>
      </c>
      <c r="E730" t="s">
        <v>790</v>
      </c>
      <c r="F730" t="s">
        <v>796</v>
      </c>
      <c r="G730" s="2">
        <f t="shared" si="86"/>
        <v>2020130010216</v>
      </c>
      <c r="H730" t="str">
        <f t="shared" ref="H730:H741" si="91">"E05"</f>
        <v>E05</v>
      </c>
      <c r="I730" t="s">
        <v>797</v>
      </c>
      <c r="J730" t="s">
        <v>26</v>
      </c>
      <c r="K730" t="s">
        <v>27</v>
      </c>
      <c r="L730" t="str">
        <f>+VLOOKUP(G730,Hoja2!$A:$B,2,FALSE)</f>
        <v>DOTACION Y ADECUACION DEL CENTRO DE ATENCION VALORACION Y REHABILITACION DE FAUNA SILVESTRE (CAVR BOCANA) DEL EPA CARTAGENA DE INDIAS</v>
      </c>
      <c r="M730" t="str">
        <f t="shared" si="87"/>
        <v>2020130010216 DOTACION Y ADECUACION DEL CENTRO DE ATENCION VALORACION Y REHABILITACION DE FAUNA SILVESTRE (CAVR BOCANA) DEL EPA CARTAGENA DE INDIAS</v>
      </c>
      <c r="N730" t="str">
        <f>+VLOOKUP(G730,Hoja1!$D:$G,2,FALSE)</f>
        <v>07. PILAR CARTAGENA RESILIENTE</v>
      </c>
      <c r="O730" t="str">
        <f>+VLOOKUP(G730,Hoja1!$D:$G,3,FALSE)</f>
        <v>7.1 LÍNEA ESTRATÉGICA: “SALVEMOS JUNTOS NUESTRO PATRIMONIO NATURAL”</v>
      </c>
      <c r="P730" t="str">
        <f>+VLOOKUP(G730,Hoja1!$D:$G,4,FALSE)</f>
        <v>7.1.1 RECUPERAR Y RESTAURAR NUESTRAS ÁREAS NATURALES (BOSQUES Y BIODIVERSIDAD Y SERVICIOS ECO SISTÉMICOS)</v>
      </c>
      <c r="Q730" t="str">
        <f t="shared" si="83"/>
        <v>06</v>
      </c>
      <c r="R730" t="str">
        <f t="shared" si="84"/>
        <v>00</v>
      </c>
      <c r="S730" s="1">
        <v>0</v>
      </c>
      <c r="T730" s="1">
        <v>90000000</v>
      </c>
      <c r="U730" s="1">
        <v>90000000</v>
      </c>
      <c r="V730" s="1">
        <v>0</v>
      </c>
      <c r="W730" s="1">
        <v>90000000</v>
      </c>
      <c r="X730" s="1">
        <v>0</v>
      </c>
      <c r="Y730" s="1">
        <v>0</v>
      </c>
      <c r="Z730" s="1">
        <v>0</v>
      </c>
      <c r="AA730" s="1">
        <v>0</v>
      </c>
      <c r="AB730" s="1">
        <v>90000000</v>
      </c>
      <c r="AC730" s="1">
        <v>0</v>
      </c>
    </row>
    <row r="731" spans="1:29" hidden="1" x14ac:dyDescent="0.35">
      <c r="A731">
        <v>2023</v>
      </c>
      <c r="B731">
        <v>100</v>
      </c>
      <c r="C731" t="str">
        <f t="shared" si="85"/>
        <v>21 ESTABLECIMIENTO PUBLICO AMBIENTAL-EPA</v>
      </c>
      <c r="D731" t="str">
        <f t="shared" si="90"/>
        <v>21</v>
      </c>
      <c r="E731" t="s">
        <v>790</v>
      </c>
      <c r="F731" t="s">
        <v>799</v>
      </c>
      <c r="G731" s="2">
        <f t="shared" si="86"/>
        <v>2021130010191</v>
      </c>
      <c r="H731" t="str">
        <f t="shared" si="91"/>
        <v>E05</v>
      </c>
      <c r="I731" t="s">
        <v>797</v>
      </c>
      <c r="J731" t="s">
        <v>26</v>
      </c>
      <c r="K731" t="s">
        <v>27</v>
      </c>
      <c r="L731" t="str">
        <f>+VLOOKUP(G731,Hoja2!$A:$B,2,FALSE)</f>
        <v>IMPLEMENTACION DE UN SISTEMA DE ARBOLADO URBANO EN LA CIUDAD DE  CARTAGENA DE INDIAS</v>
      </c>
      <c r="M731" t="str">
        <f t="shared" si="87"/>
        <v>2021130010191 IMPLEMENTACION DE UN SISTEMA DE ARBOLADO URBANO EN LA CIUDAD DE  CARTAGENA DE INDIAS</v>
      </c>
      <c r="N731" t="str">
        <f>+VLOOKUP(G731,Hoja1!$D:$G,2,FALSE)</f>
        <v>07. PILAR CARTAGENA RESILIENTE</v>
      </c>
      <c r="O731" t="str">
        <f>+VLOOKUP(G731,Hoja1!$D:$G,3,FALSE)</f>
        <v>7.1 LÍNEA ESTRATÉGICA: “SALVEMOS JUNTOS NUESTRO PATRIMONIO NATURAL”</v>
      </c>
      <c r="P731" t="str">
        <f>+VLOOKUP(G731,Hoja1!$D:$G,4,FALSE)</f>
        <v>7.1.1 RECUPERAR Y RESTAURAR NUESTRAS ÁREAS NATURALES (BOSQUES Y BIODIVERSIDAD Y SERVICIOS ECO SISTÉMICOS)</v>
      </c>
      <c r="Q731" t="str">
        <f t="shared" si="83"/>
        <v>06</v>
      </c>
      <c r="R731" t="str">
        <f t="shared" si="84"/>
        <v>00</v>
      </c>
      <c r="S731" s="1">
        <v>0</v>
      </c>
      <c r="T731" s="1">
        <v>900000000</v>
      </c>
      <c r="U731" s="1">
        <v>900000000</v>
      </c>
      <c r="V731" s="1">
        <v>0</v>
      </c>
      <c r="W731" s="1">
        <v>900000000</v>
      </c>
      <c r="X731" s="1">
        <v>0</v>
      </c>
      <c r="Y731" s="1">
        <v>0</v>
      </c>
      <c r="Z731" s="1">
        <v>0</v>
      </c>
      <c r="AA731" s="1">
        <v>0</v>
      </c>
      <c r="AB731" s="1">
        <v>900000000</v>
      </c>
      <c r="AC731" s="1">
        <v>0</v>
      </c>
    </row>
    <row r="732" spans="1:29" hidden="1" x14ac:dyDescent="0.35">
      <c r="A732">
        <v>2023</v>
      </c>
      <c r="B732">
        <v>100</v>
      </c>
      <c r="C732" t="str">
        <f t="shared" si="85"/>
        <v>21 ESTABLECIMIENTO PUBLICO AMBIENTAL-EPA</v>
      </c>
      <c r="D732" t="str">
        <f t="shared" si="90"/>
        <v>21</v>
      </c>
      <c r="E732" t="s">
        <v>790</v>
      </c>
      <c r="F732" t="s">
        <v>44</v>
      </c>
      <c r="G732" s="2">
        <f t="shared" si="86"/>
        <v>2021130010197</v>
      </c>
      <c r="H732" t="str">
        <f t="shared" si="91"/>
        <v>E05</v>
      </c>
      <c r="I732" t="s">
        <v>797</v>
      </c>
      <c r="J732" t="s">
        <v>26</v>
      </c>
      <c r="K732" t="s">
        <v>27</v>
      </c>
      <c r="L732" t="str">
        <f>+VLOOKUP(G732,Hoja2!$A:$B,2,FALSE)</f>
        <v>RECUPERACION DE AREAS AMBIENTALMENTE DEGRADADAS  CARTAGENA DE INDIAS</v>
      </c>
      <c r="M732" t="str">
        <f t="shared" si="87"/>
        <v>2021130010197 RECUPERACION DE AREAS AMBIENTALMENTE DEGRADADAS  CARTAGENA DE INDIAS</v>
      </c>
      <c r="N732" t="str">
        <f>+VLOOKUP(G732,Hoja1!$D:$G,2,FALSE)</f>
        <v>07. PILAR CARTAGENA RESILIENTE</v>
      </c>
      <c r="O732" t="str">
        <f>+VLOOKUP(G732,Hoja1!$D:$G,3,FALSE)</f>
        <v>7.1 LÍNEA ESTRATÉGICA: “SALVEMOS JUNTOS NUESTRO PATRIMONIO NATURAL”</v>
      </c>
      <c r="P732" t="str">
        <f>+VLOOKUP(G732,Hoja1!$D:$G,4,FALSE)</f>
        <v>7.1.1 RECUPERAR Y RESTAURAR NUESTRAS ÁREAS NATURALES (BOSQUES Y BIODIVERSIDAD Y SERVICIOS ECO SISTÉMICOS)</v>
      </c>
      <c r="Q732" t="str">
        <f t="shared" si="83"/>
        <v>06</v>
      </c>
      <c r="R732" t="str">
        <f t="shared" si="84"/>
        <v>00</v>
      </c>
      <c r="S732" s="1">
        <v>0</v>
      </c>
      <c r="T732" s="1">
        <v>486279165.70999998</v>
      </c>
      <c r="U732" s="1">
        <v>486279165.70999998</v>
      </c>
      <c r="V732" s="1">
        <v>0</v>
      </c>
      <c r="W732" s="1">
        <v>486279165.70999998</v>
      </c>
      <c r="X732" s="1">
        <v>0</v>
      </c>
      <c r="Y732" s="1">
        <v>0</v>
      </c>
      <c r="Z732" s="1">
        <v>0</v>
      </c>
      <c r="AA732" s="1">
        <v>0</v>
      </c>
      <c r="AB732" s="1">
        <v>486279165.70999998</v>
      </c>
      <c r="AC732" s="1">
        <v>0</v>
      </c>
    </row>
    <row r="733" spans="1:29" hidden="1" x14ac:dyDescent="0.35">
      <c r="A733">
        <v>2023</v>
      </c>
      <c r="B733">
        <v>100</v>
      </c>
      <c r="C733" t="str">
        <f t="shared" si="85"/>
        <v>21 ESTABLECIMIENTO PUBLICO AMBIENTAL-EPA</v>
      </c>
      <c r="D733" t="str">
        <f t="shared" si="90"/>
        <v>21</v>
      </c>
      <c r="E733" t="s">
        <v>790</v>
      </c>
      <c r="F733" t="s">
        <v>801</v>
      </c>
      <c r="G733" s="2">
        <f t="shared" si="86"/>
        <v>2021130010200</v>
      </c>
      <c r="H733" t="str">
        <f t="shared" si="91"/>
        <v>E05</v>
      </c>
      <c r="I733" t="s">
        <v>797</v>
      </c>
      <c r="J733" t="s">
        <v>26</v>
      </c>
      <c r="K733" t="s">
        <v>27</v>
      </c>
      <c r="L733" t="str">
        <f>+VLOOKUP(G733,Hoja2!$A:$B,2,FALSE)</f>
        <v>IMPLEMENTACION DE UN ORDENAMIENTO PARA EL DESARROLLO AMBIENTAL EN EL AREA DE JURISDICCION DEL ESTABLECIMIENTO PUBLICO AMBIENTAL DE   CARTAGENA DE INDIAS</v>
      </c>
      <c r="M733" t="str">
        <f t="shared" si="87"/>
        <v>2021130010200 IMPLEMENTACION DE UN ORDENAMIENTO PARA EL DESARROLLO AMBIENTAL EN EL AREA DE JURISDICCION DEL ESTABLECIMIENTO PUBLICO AMBIENTAL DE   CARTAGENA DE INDIAS</v>
      </c>
      <c r="N733" t="str">
        <f>+VLOOKUP(G733,Hoja1!$D:$G,2,FALSE)</f>
        <v>07. PILAR CARTAGENA RESILIENTE</v>
      </c>
      <c r="O733" t="str">
        <f>+VLOOKUP(G733,Hoja1!$D:$G,3,FALSE)</f>
        <v>7.1 LÍNEA ESTRATÉGICA: “SALVEMOS JUNTOS NUESTRO PATRIMONIO NATURAL”</v>
      </c>
      <c r="P733" t="str">
        <f>+VLOOKUP(G733,Hoja1!$D:$G,4,FALSE)</f>
        <v>7.1.2 ORDENAMIENTO AMBIENTAL Y ADAPTACIÓN AL CAMBIO CLIMÁTICO PARA LA SOSTENIBILIDAD AMBIENTAL. (MITIGACIÓN Y GESTIÓN DEL RIESGO AMBIENTAL)</v>
      </c>
      <c r="Q733" t="str">
        <f t="shared" si="83"/>
        <v>06</v>
      </c>
      <c r="R733" t="str">
        <f t="shared" si="84"/>
        <v>00</v>
      </c>
      <c r="S733" s="1">
        <v>0</v>
      </c>
      <c r="T733" s="1">
        <v>466000000</v>
      </c>
      <c r="U733" s="1">
        <v>466000000</v>
      </c>
      <c r="V733" s="1">
        <v>0</v>
      </c>
      <c r="W733" s="1">
        <v>466000000</v>
      </c>
      <c r="X733" s="1">
        <v>0</v>
      </c>
      <c r="Y733" s="1">
        <v>0</v>
      </c>
      <c r="Z733" s="1">
        <v>0</v>
      </c>
      <c r="AA733" s="1">
        <v>0</v>
      </c>
      <c r="AB733" s="1">
        <v>466000000</v>
      </c>
      <c r="AC733" s="1">
        <v>0</v>
      </c>
    </row>
    <row r="734" spans="1:29" hidden="1" x14ac:dyDescent="0.35">
      <c r="A734">
        <v>2023</v>
      </c>
      <c r="B734">
        <v>100</v>
      </c>
      <c r="C734" t="str">
        <f t="shared" si="85"/>
        <v>21 ESTABLECIMIENTO PUBLICO AMBIENTAL-EPA</v>
      </c>
      <c r="D734" t="str">
        <f t="shared" si="90"/>
        <v>21</v>
      </c>
      <c r="E734" t="s">
        <v>790</v>
      </c>
      <c r="F734" t="s">
        <v>803</v>
      </c>
      <c r="G734" s="2">
        <f t="shared" si="86"/>
        <v>2021130010198</v>
      </c>
      <c r="H734" t="str">
        <f t="shared" si="91"/>
        <v>E05</v>
      </c>
      <c r="I734" t="s">
        <v>797</v>
      </c>
      <c r="J734" t="s">
        <v>26</v>
      </c>
      <c r="K734" t="s">
        <v>27</v>
      </c>
      <c r="L734" t="str">
        <f>+VLOOKUP(G734,Hoja2!$A:$B,2,FALSE)</f>
        <v>IMPLEMENTACION DE LA GESTION INTEGRAL DEL RECURSO HIDRICO  CARTAGENA DE INDIAS</v>
      </c>
      <c r="M734" t="str">
        <f t="shared" si="87"/>
        <v>2021130010198 IMPLEMENTACION DE LA GESTION INTEGRAL DEL RECURSO HIDRICO  CARTAGENA DE INDIAS</v>
      </c>
      <c r="N734" t="str">
        <f>+VLOOKUP(G734,Hoja1!$D:$G,2,FALSE)</f>
        <v>07. PILAR CARTAGENA RESILIENTE</v>
      </c>
      <c r="O734" t="str">
        <f>+VLOOKUP(G734,Hoja1!$D:$G,3,FALSE)</f>
        <v>7.1 LÍNEA ESTRATÉGICA: “SALVEMOS JUNTOS NUESTRO PATRIMONIO NATURAL”</v>
      </c>
      <c r="P734" t="str">
        <f>+VLOOKUP(G734,Hoja1!$D:$G,4,FALSE)</f>
        <v>7.1.5 SALVEMOS JUNTOS NUESTRO RECURSO HÍDRICO (GESTION INTEGRAL RECURSOS HÍDRICOS)</v>
      </c>
      <c r="Q734" t="str">
        <f t="shared" si="83"/>
        <v>06</v>
      </c>
      <c r="R734" t="str">
        <f t="shared" si="84"/>
        <v>00</v>
      </c>
      <c r="S734" s="1">
        <v>0</v>
      </c>
      <c r="T734" s="1">
        <v>502000000</v>
      </c>
      <c r="U734" s="1">
        <v>502000000</v>
      </c>
      <c r="V734" s="1">
        <v>0</v>
      </c>
      <c r="W734" s="1">
        <v>502000000</v>
      </c>
      <c r="X734" s="1">
        <v>0</v>
      </c>
      <c r="Y734" s="1">
        <v>0</v>
      </c>
      <c r="Z734" s="1">
        <v>0</v>
      </c>
      <c r="AA734" s="1">
        <v>0</v>
      </c>
      <c r="AB734" s="1">
        <v>502000000</v>
      </c>
      <c r="AC734" s="1">
        <v>0</v>
      </c>
    </row>
    <row r="735" spans="1:29" hidden="1" x14ac:dyDescent="0.35">
      <c r="A735">
        <v>2023</v>
      </c>
      <c r="B735">
        <v>100</v>
      </c>
      <c r="C735" t="str">
        <f t="shared" si="85"/>
        <v>21 ESTABLECIMIENTO PUBLICO AMBIENTAL-EPA</v>
      </c>
      <c r="D735" t="str">
        <f t="shared" si="90"/>
        <v>21</v>
      </c>
      <c r="E735" t="s">
        <v>790</v>
      </c>
      <c r="F735" t="s">
        <v>805</v>
      </c>
      <c r="G735" s="2">
        <f t="shared" si="86"/>
        <v>2021130010217</v>
      </c>
      <c r="H735" t="str">
        <f t="shared" si="91"/>
        <v>E05</v>
      </c>
      <c r="I735" t="s">
        <v>797</v>
      </c>
      <c r="J735" t="s">
        <v>26</v>
      </c>
      <c r="K735" t="s">
        <v>27</v>
      </c>
      <c r="L735" t="str">
        <f>+VLOOKUP(G735,Hoja2!$A:$B,2,FALSE)</f>
        <v>FORTALECIMIENTO DE EPA MODERNA EFICIENTE Y TRANSPARENTE EN EL DISTRITO DE  CARTAGENA DE INDIAS</v>
      </c>
      <c r="M735" t="str">
        <f t="shared" si="87"/>
        <v>2021130010217 FORTALECIMIENTO DE EPA MODERNA EFICIENTE Y TRANSPARENTE EN EL DISTRITO DE  CARTAGENA DE INDIAS</v>
      </c>
      <c r="N735" t="str">
        <f>+VLOOKUP(G735,Hoja1!$D:$G,2,FALSE)</f>
        <v>07. PILAR CARTAGENA RESILIENTE</v>
      </c>
      <c r="O735" t="str">
        <f>+VLOOKUP(G735,Hoja1!$D:$G,3,FALSE)</f>
        <v>7.1 LÍNEA ESTRATÉGICA: “SALVEMOS JUNTOS NUESTRO PATRIMONIO NATURAL”</v>
      </c>
      <c r="P735" t="str">
        <f>+VLOOKUP(G735,Hoja1!$D:$G,4,FALSE)</f>
        <v>7.1.7 INSTITUCIONES AMBIENTALES MÁS MODERNAS, EFICIENTES Y TRANSPARENTES (FORTALECIMIENTO INSTITUCIONAL)</v>
      </c>
      <c r="Q735" t="str">
        <f t="shared" si="83"/>
        <v>06</v>
      </c>
      <c r="R735" t="str">
        <f t="shared" si="84"/>
        <v>00</v>
      </c>
      <c r="S735" s="1">
        <v>0</v>
      </c>
      <c r="T735" s="1">
        <v>424868982.08999997</v>
      </c>
      <c r="U735" s="1">
        <v>424868982.08999997</v>
      </c>
      <c r="V735" s="1">
        <v>0</v>
      </c>
      <c r="W735" s="1">
        <v>424868982.08999997</v>
      </c>
      <c r="X735" s="1">
        <v>0</v>
      </c>
      <c r="Y735" s="1">
        <v>0</v>
      </c>
      <c r="Z735" s="1">
        <v>0</v>
      </c>
      <c r="AA735" s="1">
        <v>0</v>
      </c>
      <c r="AB735" s="1">
        <v>424868982.08999997</v>
      </c>
      <c r="AC735" s="1">
        <v>0</v>
      </c>
    </row>
    <row r="736" spans="1:29" hidden="1" x14ac:dyDescent="0.35">
      <c r="A736">
        <v>2023</v>
      </c>
      <c r="B736">
        <v>100</v>
      </c>
      <c r="C736" t="str">
        <f t="shared" si="85"/>
        <v>21 ESTABLECIMIENTO PUBLICO AMBIENTAL-EPA</v>
      </c>
      <c r="D736" t="str">
        <f t="shared" si="90"/>
        <v>21</v>
      </c>
      <c r="E736" t="s">
        <v>790</v>
      </c>
      <c r="F736" t="s">
        <v>807</v>
      </c>
      <c r="G736" s="2">
        <f t="shared" si="86"/>
        <v>2021130010223</v>
      </c>
      <c r="H736" t="str">
        <f t="shared" si="91"/>
        <v>E05</v>
      </c>
      <c r="I736" t="s">
        <v>797</v>
      </c>
      <c r="J736" t="s">
        <v>26</v>
      </c>
      <c r="K736" t="s">
        <v>27</v>
      </c>
      <c r="L736" t="str">
        <f>+VLOOKUP(G736,Hoja2!$A:$B,2,FALSE)</f>
        <v>FORTALECIMIENTO DE LA INVESTIGACION E INNOVACION PARA LA GESTION AMBIENTAL SOSTENIBLE EN EL DISTRITO DE  CARTAGENA DE INDIAS</v>
      </c>
      <c r="M736" t="str">
        <f t="shared" si="87"/>
        <v>2021130010223 FORTALECIMIENTO DE LA INVESTIGACION E INNOVACION PARA LA GESTION AMBIENTAL SOSTENIBLE EN EL DISTRITO DE  CARTAGENA DE INDIAS</v>
      </c>
      <c r="N736" t="str">
        <f>+VLOOKUP(G736,Hoja1!$D:$G,2,FALSE)</f>
        <v>07. PILAR CARTAGENA RESILIENTE</v>
      </c>
      <c r="O736" t="str">
        <f>+VLOOKUP(G736,Hoja1!$D:$G,3,FALSE)</f>
        <v>7.1 LÍNEA ESTRATÉGICA: “SALVEMOS JUNTOS NUESTRO PATRIMONIO NATURAL”</v>
      </c>
      <c r="P736" t="str">
        <f>+VLOOKUP(G736,Hoja1!$D:$G,4,FALSE)</f>
        <v>7.1.4 INVESTIGACIÓN, EDUCACIÓN Y CULTURA AMBIENTAL (EDUCACIÓN Y CULTURA AMBIENTAL)</v>
      </c>
      <c r="Q736" t="str">
        <f t="shared" si="83"/>
        <v>06</v>
      </c>
      <c r="R736" t="str">
        <f t="shared" si="84"/>
        <v>00</v>
      </c>
      <c r="S736" s="1">
        <v>0</v>
      </c>
      <c r="T736" s="1">
        <v>229000000</v>
      </c>
      <c r="U736" s="1">
        <v>229000000</v>
      </c>
      <c r="V736" s="1">
        <v>0</v>
      </c>
      <c r="W736" s="1">
        <v>229000000</v>
      </c>
      <c r="X736" s="1">
        <v>0</v>
      </c>
      <c r="Y736" s="1">
        <v>0</v>
      </c>
      <c r="Z736" s="1">
        <v>0</v>
      </c>
      <c r="AA736" s="1">
        <v>0</v>
      </c>
      <c r="AB736" s="1">
        <v>229000000</v>
      </c>
      <c r="AC736" s="1">
        <v>0</v>
      </c>
    </row>
    <row r="737" spans="1:29" hidden="1" x14ac:dyDescent="0.35">
      <c r="A737">
        <v>2023</v>
      </c>
      <c r="B737">
        <v>100</v>
      </c>
      <c r="C737" t="str">
        <f t="shared" si="85"/>
        <v>21 ESTABLECIMIENTO PUBLICO AMBIENTAL-EPA</v>
      </c>
      <c r="D737" t="str">
        <f t="shared" si="90"/>
        <v>21</v>
      </c>
      <c r="E737" t="s">
        <v>790</v>
      </c>
      <c r="F737" t="s">
        <v>809</v>
      </c>
      <c r="G737" s="2">
        <f t="shared" si="86"/>
        <v>2021130010201</v>
      </c>
      <c r="H737" t="str">
        <f t="shared" si="91"/>
        <v>E05</v>
      </c>
      <c r="I737" t="s">
        <v>797</v>
      </c>
      <c r="J737" t="s">
        <v>26</v>
      </c>
      <c r="K737" t="s">
        <v>27</v>
      </c>
      <c r="L737" t="str">
        <f>+VLOOKUP(G737,Hoja2!$A:$B,2,FALSE)</f>
        <v>FORMULACION Y ADOPCION DEL PLAN INTEGRAL DE GESTION DEL CAMBIO CLIMATICO PIACC DEL DISTRITO DE CARTAGENA DE INDIAS EN EL MARCO DE LO DISPUESTO POR LA LEY 1931 DEL 2018 BOLIVAR</v>
      </c>
      <c r="M737" t="str">
        <f t="shared" si="87"/>
        <v>2021130010201 FORMULACION Y ADOPCION DEL PLAN INTEGRAL DE GESTION DEL CAMBIO CLIMATICO PIACC DEL DISTRITO DE CARTAGENA DE INDIAS EN EL MARCO DE LO DISPUESTO POR LA LEY 1931 DEL 2018 BOLIVAR</v>
      </c>
      <c r="N737" t="str">
        <f>+VLOOKUP(G737,Hoja1!$D:$G,2,FALSE)</f>
        <v>07. PILAR CARTAGENA RESILIENTE</v>
      </c>
      <c r="O737" t="str">
        <f>+VLOOKUP(G737,Hoja1!$D:$G,3,FALSE)</f>
        <v>7.1 LÍNEA ESTRATÉGICA: “SALVEMOS JUNTOS NUESTRO PATRIMONIO NATURAL”</v>
      </c>
      <c r="P737" t="str">
        <f>+VLOOKUP(G737,Hoja1!$D:$G,4,FALSE)</f>
        <v>7.1.2 ORDENAMIENTO AMBIENTAL Y ADAPTACIÓN AL CAMBIO CLIMÁTICO PARA LA SOSTENIBILIDAD AMBIENTAL. (MITIGACIÓN Y GESTIÓN DEL RIESGO AMBIENTAL)</v>
      </c>
      <c r="Q737" t="str">
        <f t="shared" si="83"/>
        <v>06</v>
      </c>
      <c r="R737" t="str">
        <f t="shared" si="84"/>
        <v>00</v>
      </c>
      <c r="S737" s="1">
        <v>0</v>
      </c>
      <c r="T737" s="1">
        <v>962000000</v>
      </c>
      <c r="U737" s="1">
        <v>962000000</v>
      </c>
      <c r="V737" s="1">
        <v>0</v>
      </c>
      <c r="W737" s="1">
        <v>962000000</v>
      </c>
      <c r="X737" s="1">
        <v>0</v>
      </c>
      <c r="Y737" s="1">
        <v>0</v>
      </c>
      <c r="Z737" s="1">
        <v>0</v>
      </c>
      <c r="AA737" s="1">
        <v>0</v>
      </c>
      <c r="AB737" s="1">
        <v>962000000</v>
      </c>
      <c r="AC737" s="1">
        <v>0</v>
      </c>
    </row>
    <row r="738" spans="1:29" hidden="1" x14ac:dyDescent="0.35">
      <c r="A738">
        <v>2023</v>
      </c>
      <c r="B738">
        <v>100</v>
      </c>
      <c r="C738" t="str">
        <f t="shared" si="85"/>
        <v>21 ESTABLECIMIENTO PUBLICO AMBIENTAL-EPA</v>
      </c>
      <c r="D738" t="str">
        <f t="shared" si="90"/>
        <v>21</v>
      </c>
      <c r="E738" t="s">
        <v>790</v>
      </c>
      <c r="F738" t="s">
        <v>791</v>
      </c>
      <c r="G738" s="2">
        <f t="shared" si="86"/>
        <v>2020130010201</v>
      </c>
      <c r="H738" t="str">
        <f t="shared" si="91"/>
        <v>E05</v>
      </c>
      <c r="I738" t="s">
        <v>797</v>
      </c>
      <c r="J738" t="s">
        <v>26</v>
      </c>
      <c r="K738" t="s">
        <v>27</v>
      </c>
      <c r="L738" t="str">
        <f>+VLOOKUP(G738,Hoja2!$A:$B,2,FALSE)</f>
        <v>FORTALECIMIENTO DE LA EDUCACION Y CULTURA AMBIENTAL EN EL DISTRITO DE  CARTAGENA DE INDIAS</v>
      </c>
      <c r="M738" t="str">
        <f t="shared" si="87"/>
        <v>2020130010201 FORTALECIMIENTO DE LA EDUCACION Y CULTURA AMBIENTAL EN EL DISTRITO DE  CARTAGENA DE INDIAS</v>
      </c>
      <c r="N738" t="str">
        <f>+VLOOKUP(G738,Hoja1!$D:$G,2,FALSE)</f>
        <v>07. PILAR CARTAGENA RESILIENTE</v>
      </c>
      <c r="O738" t="str">
        <f>+VLOOKUP(G738,Hoja1!$D:$G,3,FALSE)</f>
        <v>7.1 LÍNEA ESTRATÉGICA: “SALVEMOS JUNTOS NUESTRO PATRIMONIO NATURAL”</v>
      </c>
      <c r="P738" t="str">
        <f>+VLOOKUP(G738,Hoja1!$D:$G,4,FALSE)</f>
        <v>7.1.4 INVESTIGACIÓN, EDUCACIÓN Y CULTURA AMBIENTAL (EDUCACIÓN Y CULTURA AMBIENTAL)</v>
      </c>
      <c r="Q738" t="str">
        <f t="shared" si="83"/>
        <v>06</v>
      </c>
      <c r="R738" t="str">
        <f t="shared" si="84"/>
        <v>00</v>
      </c>
      <c r="S738" s="1">
        <v>0</v>
      </c>
      <c r="T738" s="1">
        <v>272428869.17000002</v>
      </c>
      <c r="U738" s="1">
        <v>272428869.17000002</v>
      </c>
      <c r="V738" s="1">
        <v>0</v>
      </c>
      <c r="W738" s="1">
        <v>272428869.17000002</v>
      </c>
      <c r="X738" s="1">
        <v>0</v>
      </c>
      <c r="Y738" s="1">
        <v>0</v>
      </c>
      <c r="Z738" s="1">
        <v>0</v>
      </c>
      <c r="AA738" s="1">
        <v>0</v>
      </c>
      <c r="AB738" s="1">
        <v>272428869.17000002</v>
      </c>
      <c r="AC738" s="1">
        <v>0</v>
      </c>
    </row>
    <row r="739" spans="1:29" hidden="1" x14ac:dyDescent="0.35">
      <c r="A739">
        <v>2023</v>
      </c>
      <c r="B739">
        <v>100</v>
      </c>
      <c r="C739" t="str">
        <f t="shared" si="85"/>
        <v>21 ESTABLECIMIENTO PUBLICO AMBIENTAL-EPA</v>
      </c>
      <c r="D739" t="str">
        <f t="shared" si="90"/>
        <v>21</v>
      </c>
      <c r="E739" t="s">
        <v>790</v>
      </c>
      <c r="F739" t="s">
        <v>811</v>
      </c>
      <c r="G739" s="2">
        <f t="shared" si="86"/>
        <v>2020130010183</v>
      </c>
      <c r="H739" t="str">
        <f t="shared" si="91"/>
        <v>E05</v>
      </c>
      <c r="I739" t="s">
        <v>797</v>
      </c>
      <c r="J739" t="s">
        <v>26</v>
      </c>
      <c r="K739" t="s">
        <v>27</v>
      </c>
      <c r="L739" t="str">
        <f>+VLOOKUP(G739,Hoja2!$A:$B,2,FALSE)</f>
        <v>IMPLEMENTACION DEL SISTEMA DE MONITOREO INTELIGENTE AMBIENTAL   CARTAGENA DE INDIAS</v>
      </c>
      <c r="M739" t="str">
        <f t="shared" si="87"/>
        <v>2020130010183 IMPLEMENTACION DEL SISTEMA DE MONITOREO INTELIGENTE AMBIENTAL   CARTAGENA DE INDIAS</v>
      </c>
      <c r="N739" t="str">
        <f>+VLOOKUP(G739,Hoja1!$D:$G,2,FALSE)</f>
        <v>07. PILAR CARTAGENA RESILIENTE</v>
      </c>
      <c r="O739" t="str">
        <f>+VLOOKUP(G739,Hoja1!$D:$G,3,FALSE)</f>
        <v>7.1 LÍNEA ESTRATÉGICA: “SALVEMOS JUNTOS NUESTRO PATRIMONIO NATURAL”</v>
      </c>
      <c r="P739" t="str">
        <f>+VLOOKUP(G739,Hoja1!$D:$G,4,FALSE)</f>
        <v>7.1.3 ASEGURAMIENTO, MONITOREO, CONTROL Y VIGILANCIA AMBIENTAL (SISTEMA INTEGRADO DE MONITOREO AMBIENTAL)</v>
      </c>
      <c r="Q739" t="str">
        <f t="shared" si="83"/>
        <v>06</v>
      </c>
      <c r="R739" t="str">
        <f t="shared" si="84"/>
        <v>00</v>
      </c>
      <c r="S739" s="1">
        <v>0</v>
      </c>
      <c r="T739" s="1">
        <v>668033313.25</v>
      </c>
      <c r="U739" s="1">
        <v>668033313.25</v>
      </c>
      <c r="V739" s="1">
        <v>0</v>
      </c>
      <c r="W739" s="1">
        <v>668033313.25</v>
      </c>
      <c r="X739" s="1">
        <v>0</v>
      </c>
      <c r="Y739" s="1">
        <v>0</v>
      </c>
      <c r="Z739" s="1">
        <v>0</v>
      </c>
      <c r="AA739" s="1">
        <v>0</v>
      </c>
      <c r="AB739" s="1">
        <v>668033313.25</v>
      </c>
      <c r="AC739" s="1">
        <v>0</v>
      </c>
    </row>
    <row r="740" spans="1:29" hidden="1" x14ac:dyDescent="0.35">
      <c r="A740">
        <v>2023</v>
      </c>
      <c r="B740">
        <v>100</v>
      </c>
      <c r="C740" t="str">
        <f t="shared" si="85"/>
        <v>21 ESTABLECIMIENTO PUBLICO AMBIENTAL-EPA</v>
      </c>
      <c r="D740" t="str">
        <f t="shared" si="90"/>
        <v>21</v>
      </c>
      <c r="E740" t="s">
        <v>790</v>
      </c>
      <c r="F740" t="s">
        <v>793</v>
      </c>
      <c r="G740" s="2">
        <f t="shared" si="86"/>
        <v>2020130010203</v>
      </c>
      <c r="H740" t="str">
        <f t="shared" si="91"/>
        <v>E05</v>
      </c>
      <c r="I740" t="s">
        <v>797</v>
      </c>
      <c r="J740" t="s">
        <v>26</v>
      </c>
      <c r="K740" t="s">
        <v>27</v>
      </c>
      <c r="L740" t="str">
        <f>+VLOOKUP(G740,Hoja2!$A:$B,2,FALSE)</f>
        <v>IMPLEMENTACION SISTEMA DE GESTION HIDRICA DE LA CIENAGA DE LA VIRGEN Y RECUPERACION DEL MANGLAR DE CARTAGENA DE INDIAS</v>
      </c>
      <c r="M740" t="str">
        <f t="shared" si="87"/>
        <v>2020130010203 IMPLEMENTACION SISTEMA DE GESTION HIDRICA DE LA CIENAGA DE LA VIRGEN Y RECUPERACION DEL MANGLAR DE CARTAGENA DE INDIAS</v>
      </c>
      <c r="N740" t="str">
        <f>+VLOOKUP(G740,Hoja1!$D:$G,2,FALSE)</f>
        <v>07. PILAR CARTAGENA RESILIENTE</v>
      </c>
      <c r="O740" t="str">
        <f>+VLOOKUP(G740,Hoja1!$D:$G,3,FALSE)</f>
        <v>7.7 LÍNEA ESTRATÉGICA INSTRUMENTOS DE ORDENAMIENTO TERRITORIAL.</v>
      </c>
      <c r="P740" t="str">
        <f>+VLOOKUP(G740,Hoja1!$D:$G,4,FALSE)</f>
        <v>7.7.3 ORDENACIÓN TERRITORIAL Y  RECUPERACIÓN SOCIAL, AMBIENTAL Y URBANA DE LA CIÉNAGA DE LA VIRGEN.</v>
      </c>
      <c r="Q740" t="str">
        <f t="shared" si="83"/>
        <v>06</v>
      </c>
      <c r="R740" t="str">
        <f t="shared" si="84"/>
        <v>00</v>
      </c>
      <c r="S740" s="1">
        <v>0</v>
      </c>
      <c r="T740" s="1">
        <v>3470490417.3400002</v>
      </c>
      <c r="U740" s="1">
        <v>3470490417.3400002</v>
      </c>
      <c r="V740" s="1">
        <v>0</v>
      </c>
      <c r="W740" s="1">
        <v>3470490417.3400002</v>
      </c>
      <c r="X740" s="1">
        <v>0</v>
      </c>
      <c r="Y740" s="1">
        <v>0</v>
      </c>
      <c r="Z740" s="1">
        <v>0</v>
      </c>
      <c r="AA740" s="1">
        <v>0</v>
      </c>
      <c r="AB740" s="1">
        <v>3470490417.3400002</v>
      </c>
      <c r="AC740" s="1">
        <v>0</v>
      </c>
    </row>
    <row r="741" spans="1:29" hidden="1" x14ac:dyDescent="0.35">
      <c r="A741">
        <v>2023</v>
      </c>
      <c r="B741">
        <v>100</v>
      </c>
      <c r="C741" t="str">
        <f t="shared" si="85"/>
        <v>21 ESTABLECIMIENTO PUBLICO AMBIENTAL-EPA</v>
      </c>
      <c r="D741" t="str">
        <f t="shared" si="90"/>
        <v>21</v>
      </c>
      <c r="E741" t="s">
        <v>790</v>
      </c>
      <c r="F741" t="s">
        <v>814</v>
      </c>
      <c r="G741" s="2">
        <f t="shared" si="86"/>
        <v>2020130010179</v>
      </c>
      <c r="H741" t="str">
        <f t="shared" si="91"/>
        <v>E05</v>
      </c>
      <c r="I741" t="s">
        <v>797</v>
      </c>
      <c r="J741" t="s">
        <v>26</v>
      </c>
      <c r="K741" t="s">
        <v>27</v>
      </c>
      <c r="L741" t="str">
        <f>+VLOOKUP(G741,Hoja2!$A:$B,2,FALSE)</f>
        <v>GENERACION DE NEGOCIOS VERDES, ECONOMIA CIRCULAR, PRODUCCION Y CONSUMO SOSTENIBLE, NEGOCIOS VERDES INCLUSIVOS EN LA CIUDAD DE   CARTAGENA DE INDIAS</v>
      </c>
      <c r="M741" t="str">
        <f t="shared" si="87"/>
        <v>2020130010179 GENERACION DE NEGOCIOS VERDES, ECONOMIA CIRCULAR, PRODUCCION Y CONSUMO SOSTENIBLE, NEGOCIOS VERDES INCLUSIVOS EN LA CIUDAD DE   CARTAGENA DE INDIAS</v>
      </c>
      <c r="N741" t="str">
        <f>+VLOOKUP(G741,Hoja1!$D:$G,2,FALSE)</f>
        <v>07. PILAR CARTAGENA RESILIENTE</v>
      </c>
      <c r="O741" t="str">
        <f>+VLOOKUP(G741,Hoja1!$D:$G,3,FALSE)</f>
        <v>7.1 LÍNEA ESTRATÉGICA: “SALVEMOS JUNTOS NUESTRO PATRIMONIO NATURAL”</v>
      </c>
      <c r="P741" t="str">
        <f>+VLOOKUP(G741,Hoja1!$D:$G,4,FALSE)</f>
        <v>7.1.6 NEGOCIOS VERDES, ECONOMÍA CIRCULAR, PRODUCCIÓN Y CONSUMO SOSTENIBLE (NEGOCIOS VERDES INCLUSIVOS)</v>
      </c>
      <c r="Q741" t="str">
        <f t="shared" si="83"/>
        <v>06</v>
      </c>
      <c r="R741" t="str">
        <f t="shared" si="84"/>
        <v>00</v>
      </c>
      <c r="S741" s="1">
        <v>0</v>
      </c>
      <c r="T741" s="1">
        <v>50000000</v>
      </c>
      <c r="U741" s="1">
        <v>50000000</v>
      </c>
      <c r="V741" s="1">
        <v>0</v>
      </c>
      <c r="W741" s="1">
        <v>50000000</v>
      </c>
      <c r="X741" s="1">
        <v>0</v>
      </c>
      <c r="Y741" s="1">
        <v>0</v>
      </c>
      <c r="Z741" s="1">
        <v>0</v>
      </c>
      <c r="AA741" s="1">
        <v>0</v>
      </c>
      <c r="AB741" s="1">
        <v>50000000</v>
      </c>
      <c r="AC741" s="1">
        <v>0</v>
      </c>
    </row>
    <row r="742" spans="1:29" hidden="1" x14ac:dyDescent="0.35">
      <c r="A742">
        <v>2023</v>
      </c>
      <c r="B742">
        <v>100</v>
      </c>
      <c r="C742" t="str">
        <f t="shared" si="85"/>
        <v>22 DISTRISEGURIDAD</v>
      </c>
      <c r="D742" t="str">
        <f t="shared" ref="D742:D755" si="92">"22"</f>
        <v>22</v>
      </c>
      <c r="E742" t="s">
        <v>818</v>
      </c>
      <c r="F742" t="s">
        <v>819</v>
      </c>
      <c r="G742" s="2">
        <f t="shared" si="86"/>
        <v>2021130010279</v>
      </c>
      <c r="H742" t="str">
        <f>"D001"</f>
        <v>D001</v>
      </c>
      <c r="I742" t="s">
        <v>756</v>
      </c>
      <c r="J742" t="s">
        <v>26</v>
      </c>
      <c r="K742" t="s">
        <v>27</v>
      </c>
      <c r="L742" t="str">
        <f>+VLOOKUP(G742,Hoja2!$A:$B,2,FALSE)</f>
        <v>IMPLEMENTACION DEL PROGRAMA VIGILANCIA DE LAS PLAYAS DEL DISTRITO DE CARTAGENA DE INDIAS</v>
      </c>
      <c r="M742" t="str">
        <f t="shared" si="87"/>
        <v>2021130010279 IMPLEMENTACION DEL PROGRAMA VIGILANCIA DE LAS PLAYAS DEL DISTRITO DE CARTAGENA DE INDIAS</v>
      </c>
      <c r="N742" t="str">
        <f>+VLOOKUP(G742,Hoja1!$D:$G,2,FALSE)</f>
        <v>10. PILAR: CARTAGENA TRANSPARENTE</v>
      </c>
      <c r="O742" t="str">
        <f>+VLOOKUP(G742,Hoja1!$D:$G,3,FALSE)</f>
        <v>10.3 LÍNEA ESTRATÉGICA: CONVIVENCIA Y SEGURIDAD PARA LA GOBERNABILIDAD</v>
      </c>
      <c r="P742" t="str">
        <f>+VLOOKUP(G742,Hoja1!$D:$G,4,FALSE)</f>
        <v>10.3.10 PROGRAMA: VIGILANCIA DE LAS PLAYAS DEL DISTRITO DE CARTAGENA</v>
      </c>
      <c r="Q742" t="str">
        <f t="shared" si="83"/>
        <v>06</v>
      </c>
      <c r="R742" t="str">
        <f t="shared" si="84"/>
        <v>00</v>
      </c>
      <c r="S742" s="1">
        <v>0</v>
      </c>
      <c r="T742" s="1">
        <v>31468380</v>
      </c>
      <c r="U742" s="1">
        <v>31468380</v>
      </c>
      <c r="V742" s="1">
        <v>0</v>
      </c>
      <c r="W742" s="1">
        <v>31468380</v>
      </c>
      <c r="X742" s="1">
        <v>0</v>
      </c>
      <c r="Y742" s="1">
        <v>0</v>
      </c>
      <c r="Z742" s="1">
        <v>0</v>
      </c>
      <c r="AA742" s="1">
        <v>0</v>
      </c>
      <c r="AB742" s="1">
        <v>31468380</v>
      </c>
      <c r="AC742" s="1">
        <v>0</v>
      </c>
    </row>
    <row r="743" spans="1:29" hidden="1" x14ac:dyDescent="0.35">
      <c r="A743">
        <v>2023</v>
      </c>
      <c r="B743">
        <v>100</v>
      </c>
      <c r="C743" t="str">
        <f t="shared" si="85"/>
        <v>22 DISTRISEGURIDAD</v>
      </c>
      <c r="D743" t="str">
        <f t="shared" si="92"/>
        <v>22</v>
      </c>
      <c r="E743" t="s">
        <v>818</v>
      </c>
      <c r="F743" t="s">
        <v>819</v>
      </c>
      <c r="G743" s="2">
        <f t="shared" si="86"/>
        <v>2021130010279</v>
      </c>
      <c r="H743" t="str">
        <f>"D037"</f>
        <v>D037</v>
      </c>
      <c r="I743" t="s">
        <v>821</v>
      </c>
      <c r="J743" t="s">
        <v>26</v>
      </c>
      <c r="K743" t="s">
        <v>27</v>
      </c>
      <c r="L743" t="str">
        <f>+VLOOKUP(G743,Hoja2!$A:$B,2,FALSE)</f>
        <v>IMPLEMENTACION DEL PROGRAMA VIGILANCIA DE LAS PLAYAS DEL DISTRITO DE CARTAGENA DE INDIAS</v>
      </c>
      <c r="M743" t="str">
        <f t="shared" si="87"/>
        <v>2021130010279 IMPLEMENTACION DEL PROGRAMA VIGILANCIA DE LAS PLAYAS DEL DISTRITO DE CARTAGENA DE INDIAS</v>
      </c>
      <c r="N743" t="str">
        <f>+VLOOKUP(G743,Hoja1!$D:$G,2,FALSE)</f>
        <v>10. PILAR: CARTAGENA TRANSPARENTE</v>
      </c>
      <c r="O743" t="str">
        <f>+VLOOKUP(G743,Hoja1!$D:$G,3,FALSE)</f>
        <v>10.3 LÍNEA ESTRATÉGICA: CONVIVENCIA Y SEGURIDAD PARA LA GOBERNABILIDAD</v>
      </c>
      <c r="P743" t="str">
        <f>+VLOOKUP(G743,Hoja1!$D:$G,4,FALSE)</f>
        <v>10.3.10 PROGRAMA: VIGILANCIA DE LAS PLAYAS DEL DISTRITO DE CARTAGENA</v>
      </c>
      <c r="Q743" t="str">
        <f t="shared" si="83"/>
        <v>06</v>
      </c>
      <c r="R743" t="str">
        <f t="shared" si="84"/>
        <v>00</v>
      </c>
      <c r="S743" s="1">
        <v>0</v>
      </c>
      <c r="T743" s="1">
        <v>72747130.049999997</v>
      </c>
      <c r="U743" s="1">
        <v>72747130.049999997</v>
      </c>
      <c r="V743" s="1">
        <v>0</v>
      </c>
      <c r="W743" s="1">
        <v>72747130.049999997</v>
      </c>
      <c r="X743" s="1">
        <v>0</v>
      </c>
      <c r="Y743" s="1">
        <v>0</v>
      </c>
      <c r="Z743" s="1">
        <v>0</v>
      </c>
      <c r="AA743" s="1">
        <v>0</v>
      </c>
      <c r="AB743" s="1">
        <v>72747130.049999997</v>
      </c>
      <c r="AC743" s="1">
        <v>0</v>
      </c>
    </row>
    <row r="744" spans="1:29" hidden="1" x14ac:dyDescent="0.35">
      <c r="A744">
        <v>2023</v>
      </c>
      <c r="B744">
        <v>100</v>
      </c>
      <c r="C744" t="str">
        <f t="shared" si="85"/>
        <v>22 DISTRISEGURIDAD</v>
      </c>
      <c r="D744" t="str">
        <f t="shared" si="92"/>
        <v>22</v>
      </c>
      <c r="E744" t="s">
        <v>818</v>
      </c>
      <c r="F744" t="s">
        <v>822</v>
      </c>
      <c r="G744" s="2">
        <f t="shared" si="86"/>
        <v>2021130010192</v>
      </c>
      <c r="H744" t="str">
        <f>"D085"</f>
        <v>D085</v>
      </c>
      <c r="I744" t="s">
        <v>823</v>
      </c>
      <c r="J744" t="s">
        <v>26</v>
      </c>
      <c r="K744" t="s">
        <v>27</v>
      </c>
      <c r="L744" t="str">
        <f>+VLOOKUP(G744,Hoja2!$A:$B,2,FALSE)</f>
        <v>FORTALECIMIENTO LOGISTICO PARA LA SEGURIDAD, CONVIVENCIA, JUSTICIA Y SOCORRO EN CARTAGENA DE INDIAS</v>
      </c>
      <c r="M744" t="str">
        <f t="shared" si="87"/>
        <v>2021130010192 FORTALECIMIENTO LOGISTICO PARA LA SEGURIDAD, CONVIVENCIA, JUSTICIA Y SOCORRO EN CARTAGENA DE INDIAS</v>
      </c>
      <c r="N744" t="str">
        <f>+VLOOKUP(G744,Hoja1!$D:$G,2,FALSE)</f>
        <v>10. PILAR: CARTAGENA TRANSPARENTE</v>
      </c>
      <c r="O744" t="str">
        <f>+VLOOKUP(G744,Hoja1!$D:$G,3,FALSE)</f>
        <v>10.3 LÍNEA ESTRATÉGICA: CONVIVENCIA Y SEGURIDAD PARA LA GOBERNABILIDAD</v>
      </c>
      <c r="P744" t="str">
        <f>+VLOOKUP(G744,Hoja1!$D:$G,4,FALSE)</f>
        <v>10.3.9 PROGRAMA: OPTIMIZACIÓN DE LA INFRAESTRUCTURA Y MOVILIDAD DE LOS ORGANISMOS DE SEGURIDAD Y SOCORRO</v>
      </c>
      <c r="Q744" t="str">
        <f t="shared" si="83"/>
        <v>06</v>
      </c>
      <c r="R744" t="str">
        <f t="shared" si="84"/>
        <v>00</v>
      </c>
      <c r="S744" s="1">
        <v>0</v>
      </c>
      <c r="T744" s="1">
        <v>300000000</v>
      </c>
      <c r="U744" s="1">
        <v>300000000</v>
      </c>
      <c r="V744" s="1">
        <v>0</v>
      </c>
      <c r="W744" s="1">
        <v>300000000</v>
      </c>
      <c r="X744" s="1">
        <v>0</v>
      </c>
      <c r="Y744" s="1">
        <v>0</v>
      </c>
      <c r="Z744" s="1">
        <v>0</v>
      </c>
      <c r="AA744" s="1">
        <v>0</v>
      </c>
      <c r="AB744" s="1">
        <v>300000000</v>
      </c>
      <c r="AC744" s="1">
        <v>0</v>
      </c>
    </row>
    <row r="745" spans="1:29" hidden="1" x14ac:dyDescent="0.35">
      <c r="A745">
        <v>2023</v>
      </c>
      <c r="B745">
        <v>100</v>
      </c>
      <c r="C745" t="str">
        <f t="shared" si="85"/>
        <v>22 DISTRISEGURIDAD</v>
      </c>
      <c r="D745" t="str">
        <f t="shared" si="92"/>
        <v>22</v>
      </c>
      <c r="E745" t="s">
        <v>818</v>
      </c>
      <c r="F745" t="s">
        <v>819</v>
      </c>
      <c r="G745" s="2">
        <f t="shared" si="86"/>
        <v>2021130010279</v>
      </c>
      <c r="H745" t="str">
        <f>"D085"</f>
        <v>D085</v>
      </c>
      <c r="I745" t="s">
        <v>823</v>
      </c>
      <c r="J745" t="s">
        <v>26</v>
      </c>
      <c r="K745" t="s">
        <v>27</v>
      </c>
      <c r="L745" t="str">
        <f>+VLOOKUP(G745,Hoja2!$A:$B,2,FALSE)</f>
        <v>IMPLEMENTACION DEL PROGRAMA VIGILANCIA DE LAS PLAYAS DEL DISTRITO DE CARTAGENA DE INDIAS</v>
      </c>
      <c r="M745" t="str">
        <f t="shared" si="87"/>
        <v>2021130010279 IMPLEMENTACION DEL PROGRAMA VIGILANCIA DE LAS PLAYAS DEL DISTRITO DE CARTAGENA DE INDIAS</v>
      </c>
      <c r="N745" t="str">
        <f>+VLOOKUP(G745,Hoja1!$D:$G,2,FALSE)</f>
        <v>10. PILAR: CARTAGENA TRANSPARENTE</v>
      </c>
      <c r="O745" t="str">
        <f>+VLOOKUP(G745,Hoja1!$D:$G,3,FALSE)</f>
        <v>10.3 LÍNEA ESTRATÉGICA: CONVIVENCIA Y SEGURIDAD PARA LA GOBERNABILIDAD</v>
      </c>
      <c r="P745" t="str">
        <f>+VLOOKUP(G745,Hoja1!$D:$G,4,FALSE)</f>
        <v>10.3.10 PROGRAMA: VIGILANCIA DE LAS PLAYAS DEL DISTRITO DE CARTAGENA</v>
      </c>
      <c r="Q745" t="str">
        <f t="shared" si="83"/>
        <v>06</v>
      </c>
      <c r="R745" t="str">
        <f t="shared" si="84"/>
        <v>00</v>
      </c>
      <c r="S745" s="1">
        <v>0</v>
      </c>
      <c r="T745" s="1">
        <v>181116798</v>
      </c>
      <c r="U745" s="1">
        <v>181116798</v>
      </c>
      <c r="V745" s="1">
        <v>0</v>
      </c>
      <c r="W745" s="1">
        <v>181116798</v>
      </c>
      <c r="X745" s="1">
        <v>0</v>
      </c>
      <c r="Y745" s="1">
        <v>0</v>
      </c>
      <c r="Z745" s="1">
        <v>0</v>
      </c>
      <c r="AA745" s="1">
        <v>0</v>
      </c>
      <c r="AB745" s="1">
        <v>181116798</v>
      </c>
      <c r="AC745" s="1">
        <v>0</v>
      </c>
    </row>
    <row r="746" spans="1:29" hidden="1" x14ac:dyDescent="0.35">
      <c r="A746">
        <v>2023</v>
      </c>
      <c r="B746">
        <v>100</v>
      </c>
      <c r="C746" t="str">
        <f t="shared" si="85"/>
        <v>22 DISTRISEGURIDAD</v>
      </c>
      <c r="D746" t="str">
        <f t="shared" si="92"/>
        <v>22</v>
      </c>
      <c r="E746" t="s">
        <v>818</v>
      </c>
      <c r="F746" t="s">
        <v>824</v>
      </c>
      <c r="G746" s="2">
        <f t="shared" si="86"/>
        <v>2021130010180</v>
      </c>
      <c r="H746" t="str">
        <f>"E01"</f>
        <v>E01</v>
      </c>
      <c r="I746" t="s">
        <v>825</v>
      </c>
      <c r="J746" t="s">
        <v>26</v>
      </c>
      <c r="K746" t="s">
        <v>27</v>
      </c>
      <c r="L746" t="str">
        <f>+VLOOKUP(G746,Hoja2!$A:$B,2,FALSE)</f>
        <v>IMPLEMENTACION Y SOSTENIMIENTO DE HERRAMIENTAS TECNOLOGICAS PARA SEGURIDAD Y SOCORRO</v>
      </c>
      <c r="M746" t="str">
        <f t="shared" si="87"/>
        <v>2021130010180 IMPLEMENTACION Y SOSTENIMIENTO DE HERRAMIENTAS TECNOLOGICAS PARA SEGURIDAD Y SOCORRO</v>
      </c>
      <c r="N746" t="str">
        <f>+VLOOKUP(G746,Hoja1!$D:$G,2,FALSE)</f>
        <v>10. PILAR: CARTAGENA TRANSPARENTE</v>
      </c>
      <c r="O746" t="str">
        <f>+VLOOKUP(G746,Hoja1!$D:$G,3,FALSE)</f>
        <v>10.3 LÍNEA ESTRATÉGICA: CONVIVENCIA Y SEGURIDAD PARA LA GOBERNABILIDAD</v>
      </c>
      <c r="P746" t="str">
        <f>+VLOOKUP(G746,Hoja1!$D:$G,4,FALSE)</f>
        <v>10.3.8 PROGRAMA: IMPLEMENTACION Y SOSTENIMIENTO DE HERRAMIENTAS TECNOLOGICAS PARA SEGURIDAD Y SOCORRO.</v>
      </c>
      <c r="Q746" t="str">
        <f t="shared" si="83"/>
        <v>06</v>
      </c>
      <c r="R746" t="str">
        <f t="shared" si="84"/>
        <v>00</v>
      </c>
      <c r="S746" s="1">
        <v>0</v>
      </c>
      <c r="T746" s="1">
        <v>1500000000</v>
      </c>
      <c r="U746" s="1">
        <v>1500000000</v>
      </c>
      <c r="V746" s="1">
        <v>0</v>
      </c>
      <c r="W746" s="1">
        <v>1500000000</v>
      </c>
      <c r="X746" s="1">
        <v>0</v>
      </c>
      <c r="Y746" s="1">
        <v>0</v>
      </c>
      <c r="Z746" s="1">
        <v>0</v>
      </c>
      <c r="AA746" s="1">
        <v>0</v>
      </c>
      <c r="AB746" s="1">
        <v>1500000000</v>
      </c>
      <c r="AC746" s="1">
        <v>0</v>
      </c>
    </row>
    <row r="747" spans="1:29" hidden="1" x14ac:dyDescent="0.35">
      <c r="A747">
        <v>2023</v>
      </c>
      <c r="B747">
        <v>100</v>
      </c>
      <c r="C747" t="str">
        <f t="shared" si="85"/>
        <v>22 DISTRISEGURIDAD</v>
      </c>
      <c r="D747" t="str">
        <f t="shared" si="92"/>
        <v>22</v>
      </c>
      <c r="E747" t="s">
        <v>818</v>
      </c>
      <c r="F747" t="s">
        <v>819</v>
      </c>
      <c r="G747" s="2">
        <f t="shared" si="86"/>
        <v>2021130010279</v>
      </c>
      <c r="H747" t="str">
        <f>"E01"</f>
        <v>E01</v>
      </c>
      <c r="I747" t="s">
        <v>825</v>
      </c>
      <c r="J747" t="s">
        <v>26</v>
      </c>
      <c r="K747" t="s">
        <v>27</v>
      </c>
      <c r="L747" t="str">
        <f>+VLOOKUP(G747,Hoja2!$A:$B,2,FALSE)</f>
        <v>IMPLEMENTACION DEL PROGRAMA VIGILANCIA DE LAS PLAYAS DEL DISTRITO DE CARTAGENA DE INDIAS</v>
      </c>
      <c r="M747" t="str">
        <f t="shared" si="87"/>
        <v>2021130010279 IMPLEMENTACION DEL PROGRAMA VIGILANCIA DE LAS PLAYAS DEL DISTRITO DE CARTAGENA DE INDIAS</v>
      </c>
      <c r="N747" t="str">
        <f>+VLOOKUP(G747,Hoja1!$D:$G,2,FALSE)</f>
        <v>10. PILAR: CARTAGENA TRANSPARENTE</v>
      </c>
      <c r="O747" t="str">
        <f>+VLOOKUP(G747,Hoja1!$D:$G,3,FALSE)</f>
        <v>10.3 LÍNEA ESTRATÉGICA: CONVIVENCIA Y SEGURIDAD PARA LA GOBERNABILIDAD</v>
      </c>
      <c r="P747" t="str">
        <f>+VLOOKUP(G747,Hoja1!$D:$G,4,FALSE)</f>
        <v>10.3.10 PROGRAMA: VIGILANCIA DE LAS PLAYAS DEL DISTRITO DE CARTAGENA</v>
      </c>
      <c r="Q747" t="str">
        <f t="shared" si="83"/>
        <v>06</v>
      </c>
      <c r="R747" t="str">
        <f t="shared" si="84"/>
        <v>00</v>
      </c>
      <c r="S747" s="1">
        <v>0</v>
      </c>
      <c r="T747" s="1">
        <v>457479085.94999999</v>
      </c>
      <c r="U747" s="1">
        <v>457479085.94999999</v>
      </c>
      <c r="V747" s="1">
        <v>0</v>
      </c>
      <c r="W747" s="1">
        <v>457479085.94999999</v>
      </c>
      <c r="X747" s="1">
        <v>0</v>
      </c>
      <c r="Y747" s="1">
        <v>0</v>
      </c>
      <c r="Z747" s="1">
        <v>0</v>
      </c>
      <c r="AA747" s="1">
        <v>0</v>
      </c>
      <c r="AB747" s="1">
        <v>457479085.94999999</v>
      </c>
      <c r="AC747" s="1">
        <v>0</v>
      </c>
    </row>
    <row r="748" spans="1:29" hidden="1" x14ac:dyDescent="0.35">
      <c r="A748">
        <v>2023</v>
      </c>
      <c r="B748">
        <v>100</v>
      </c>
      <c r="C748" t="str">
        <f t="shared" si="85"/>
        <v>22 DISTRISEGURIDAD</v>
      </c>
      <c r="D748" t="str">
        <f t="shared" si="92"/>
        <v>22</v>
      </c>
      <c r="E748" t="s">
        <v>818</v>
      </c>
      <c r="F748" t="s">
        <v>824</v>
      </c>
      <c r="G748" s="2">
        <f t="shared" si="86"/>
        <v>2021130010180</v>
      </c>
      <c r="H748" t="str">
        <f>"B037"</f>
        <v>B037</v>
      </c>
      <c r="I748" t="s">
        <v>833</v>
      </c>
      <c r="J748" t="s">
        <v>26</v>
      </c>
      <c r="K748" t="s">
        <v>27</v>
      </c>
      <c r="L748" t="str">
        <f>+VLOOKUP(G748,Hoja2!$A:$B,2,FALSE)</f>
        <v>IMPLEMENTACION Y SOSTENIMIENTO DE HERRAMIENTAS TECNOLOGICAS PARA SEGURIDAD Y SOCORRO</v>
      </c>
      <c r="M748" t="str">
        <f t="shared" si="87"/>
        <v>2021130010180 IMPLEMENTACION Y SOSTENIMIENTO DE HERRAMIENTAS TECNOLOGICAS PARA SEGURIDAD Y SOCORRO</v>
      </c>
      <c r="N748" t="str">
        <f>+VLOOKUP(G748,Hoja1!$D:$G,2,FALSE)</f>
        <v>10. PILAR: CARTAGENA TRANSPARENTE</v>
      </c>
      <c r="O748" t="str">
        <f>+VLOOKUP(G748,Hoja1!$D:$G,3,FALSE)</f>
        <v>10.3 LÍNEA ESTRATÉGICA: CONVIVENCIA Y SEGURIDAD PARA LA GOBERNABILIDAD</v>
      </c>
      <c r="P748" t="str">
        <f>+VLOOKUP(G748,Hoja1!$D:$G,4,FALSE)</f>
        <v>10.3.8 PROGRAMA: IMPLEMENTACION Y SOSTENIMIENTO DE HERRAMIENTAS TECNOLOGICAS PARA SEGURIDAD Y SOCORRO.</v>
      </c>
      <c r="Q748" t="str">
        <f t="shared" si="83"/>
        <v>06</v>
      </c>
      <c r="R748" t="str">
        <f t="shared" si="84"/>
        <v>00</v>
      </c>
      <c r="S748" s="1">
        <v>0</v>
      </c>
      <c r="T748" s="1">
        <v>7711548244.3699999</v>
      </c>
      <c r="U748" s="1">
        <v>7711548244.3699999</v>
      </c>
      <c r="V748" s="1">
        <v>7711548244.3699999</v>
      </c>
      <c r="W748" s="1">
        <v>0</v>
      </c>
      <c r="X748" s="1">
        <v>7711548244.3699999</v>
      </c>
      <c r="Y748" s="1">
        <v>100</v>
      </c>
      <c r="Z748" s="1">
        <v>7711548244.3699999</v>
      </c>
      <c r="AA748" s="1">
        <v>100</v>
      </c>
      <c r="AB748" s="1">
        <v>0</v>
      </c>
      <c r="AC748" s="1">
        <v>7711548244.3699999</v>
      </c>
    </row>
    <row r="749" spans="1:29" hidden="1" x14ac:dyDescent="0.35">
      <c r="A749">
        <v>2023</v>
      </c>
      <c r="B749">
        <v>100</v>
      </c>
      <c r="C749" t="str">
        <f t="shared" si="85"/>
        <v>22 DISTRISEGURIDAD</v>
      </c>
      <c r="D749" t="str">
        <f t="shared" si="92"/>
        <v>22</v>
      </c>
      <c r="E749" t="s">
        <v>818</v>
      </c>
      <c r="F749" t="s">
        <v>822</v>
      </c>
      <c r="G749" s="2">
        <f t="shared" si="86"/>
        <v>2021130010192</v>
      </c>
      <c r="H749" t="str">
        <f>"B037"</f>
        <v>B037</v>
      </c>
      <c r="I749" t="s">
        <v>833</v>
      </c>
      <c r="J749" t="s">
        <v>26</v>
      </c>
      <c r="K749" t="s">
        <v>27</v>
      </c>
      <c r="L749" t="str">
        <f>+VLOOKUP(G749,Hoja2!$A:$B,2,FALSE)</f>
        <v>FORTALECIMIENTO LOGISTICO PARA LA SEGURIDAD, CONVIVENCIA, JUSTICIA Y SOCORRO EN CARTAGENA DE INDIAS</v>
      </c>
      <c r="M749" t="str">
        <f t="shared" si="87"/>
        <v>2021130010192 FORTALECIMIENTO LOGISTICO PARA LA SEGURIDAD, CONVIVENCIA, JUSTICIA Y SOCORRO EN CARTAGENA DE INDIAS</v>
      </c>
      <c r="N749" t="str">
        <f>+VLOOKUP(G749,Hoja1!$D:$G,2,FALSE)</f>
        <v>10. PILAR: CARTAGENA TRANSPARENTE</v>
      </c>
      <c r="O749" t="str">
        <f>+VLOOKUP(G749,Hoja1!$D:$G,3,FALSE)</f>
        <v>10.3 LÍNEA ESTRATÉGICA: CONVIVENCIA Y SEGURIDAD PARA LA GOBERNABILIDAD</v>
      </c>
      <c r="P749" t="str">
        <f>+VLOOKUP(G749,Hoja1!$D:$G,4,FALSE)</f>
        <v>10.3.9 PROGRAMA: OPTIMIZACIÓN DE LA INFRAESTRUCTURA Y MOVILIDAD DE LOS ORGANISMOS DE SEGURIDAD Y SOCORRO</v>
      </c>
      <c r="Q749" t="str">
        <f t="shared" si="83"/>
        <v>06</v>
      </c>
      <c r="R749" t="str">
        <f t="shared" si="84"/>
        <v>00</v>
      </c>
      <c r="S749" s="1">
        <v>0</v>
      </c>
      <c r="T749" s="1">
        <v>2391169498.9000001</v>
      </c>
      <c r="U749" s="1">
        <v>2391169498.9000001</v>
      </c>
      <c r="V749" s="1">
        <v>2391169498.9000001</v>
      </c>
      <c r="W749" s="1">
        <v>0</v>
      </c>
      <c r="X749" s="1">
        <v>2391169498.9000001</v>
      </c>
      <c r="Y749" s="1">
        <v>100</v>
      </c>
      <c r="Z749" s="1">
        <v>2391169498.9000001</v>
      </c>
      <c r="AA749" s="1">
        <v>100</v>
      </c>
      <c r="AB749" s="1">
        <v>0</v>
      </c>
      <c r="AC749" s="1">
        <v>2391169498.9000001</v>
      </c>
    </row>
    <row r="750" spans="1:29" hidden="1" x14ac:dyDescent="0.35">
      <c r="A750">
        <v>2023</v>
      </c>
      <c r="B750">
        <v>100</v>
      </c>
      <c r="C750" t="str">
        <f t="shared" si="85"/>
        <v>22 DISTRISEGURIDAD</v>
      </c>
      <c r="D750" t="str">
        <f t="shared" si="92"/>
        <v>22</v>
      </c>
      <c r="E750" t="s">
        <v>818</v>
      </c>
      <c r="F750" t="s">
        <v>819</v>
      </c>
      <c r="G750" s="2">
        <f t="shared" si="86"/>
        <v>2021130010279</v>
      </c>
      <c r="H750" t="str">
        <f>"B037"</f>
        <v>B037</v>
      </c>
      <c r="I750" t="s">
        <v>833</v>
      </c>
      <c r="J750" t="s">
        <v>26</v>
      </c>
      <c r="K750" t="s">
        <v>27</v>
      </c>
      <c r="L750" t="str">
        <f>+VLOOKUP(G750,Hoja2!$A:$B,2,FALSE)</f>
        <v>IMPLEMENTACION DEL PROGRAMA VIGILANCIA DE LAS PLAYAS DEL DISTRITO DE CARTAGENA DE INDIAS</v>
      </c>
      <c r="M750" t="str">
        <f t="shared" si="87"/>
        <v>2021130010279 IMPLEMENTACION DEL PROGRAMA VIGILANCIA DE LAS PLAYAS DEL DISTRITO DE CARTAGENA DE INDIAS</v>
      </c>
      <c r="N750" t="str">
        <f>+VLOOKUP(G750,Hoja1!$D:$G,2,FALSE)</f>
        <v>10. PILAR: CARTAGENA TRANSPARENTE</v>
      </c>
      <c r="O750" t="str">
        <f>+VLOOKUP(G750,Hoja1!$D:$G,3,FALSE)</f>
        <v>10.3 LÍNEA ESTRATÉGICA: CONVIVENCIA Y SEGURIDAD PARA LA GOBERNABILIDAD</v>
      </c>
      <c r="P750" t="str">
        <f>+VLOOKUP(G750,Hoja1!$D:$G,4,FALSE)</f>
        <v>10.3.10 PROGRAMA: VIGILANCIA DE LAS PLAYAS DEL DISTRITO DE CARTAGENA</v>
      </c>
      <c r="Q750" t="str">
        <f t="shared" si="83"/>
        <v>06</v>
      </c>
      <c r="R750" t="str">
        <f t="shared" si="84"/>
        <v>00</v>
      </c>
      <c r="S750" s="1">
        <v>0</v>
      </c>
      <c r="T750" s="1">
        <v>2409523042.6799998</v>
      </c>
      <c r="U750" s="1">
        <v>2409523042.6799998</v>
      </c>
      <c r="V750" s="1">
        <v>2409523042.6799998</v>
      </c>
      <c r="W750" s="1">
        <v>0</v>
      </c>
      <c r="X750" s="1">
        <v>2409523042.6799998</v>
      </c>
      <c r="Y750" s="1">
        <v>100</v>
      </c>
      <c r="Z750" s="1">
        <v>2409523042.6799998</v>
      </c>
      <c r="AA750" s="1">
        <v>100</v>
      </c>
      <c r="AB750" s="1">
        <v>0</v>
      </c>
      <c r="AC750" s="1">
        <v>2409523042.6799998</v>
      </c>
    </row>
    <row r="751" spans="1:29" hidden="1" x14ac:dyDescent="0.35">
      <c r="A751">
        <v>2023</v>
      </c>
      <c r="B751">
        <v>100</v>
      </c>
      <c r="C751" t="str">
        <f t="shared" si="85"/>
        <v>22 DISTRISEGURIDAD</v>
      </c>
      <c r="D751" t="str">
        <f t="shared" si="92"/>
        <v>22</v>
      </c>
      <c r="E751" t="s">
        <v>818</v>
      </c>
      <c r="F751" t="s">
        <v>826</v>
      </c>
      <c r="G751" s="2">
        <f t="shared" si="86"/>
        <v>2021130010176</v>
      </c>
      <c r="H751" t="str">
        <f>"B085"</f>
        <v>B085</v>
      </c>
      <c r="I751" t="s">
        <v>834</v>
      </c>
      <c r="J751" t="s">
        <v>26</v>
      </c>
      <c r="K751" t="s">
        <v>27</v>
      </c>
      <c r="L751" t="str">
        <f>+VLOOKUP(G751,Hoja2!$A:$B,2,FALSE)</f>
        <v>CONSTRUCCION DE CONVIVENCIA PARA LA SEGURIDAD EN CARTAGENA DE INDIAS CARTAGENA DE INDIAS</v>
      </c>
      <c r="M751" t="str">
        <f t="shared" si="87"/>
        <v>2021130010176 CONSTRUCCION DE CONVIVENCIA PARA LA SEGURIDAD EN CARTAGENA DE INDIAS CARTAGENA DE INDIAS</v>
      </c>
      <c r="N751" t="str">
        <f>+VLOOKUP(G751,Hoja1!$D:$G,2,FALSE)</f>
        <v>10. PILAR: CARTAGENA TRANSPARENTE</v>
      </c>
      <c r="O751" t="str">
        <f>+VLOOKUP(G751,Hoja1!$D:$G,3,FALSE)</f>
        <v>10.3 LÍNEA ESTRATÉGICA: CONVIVENCIA Y SEGURIDAD PARA LA GOBERNABILIDAD</v>
      </c>
      <c r="P751" t="str">
        <f>+VLOOKUP(G751,Hoja1!$D:$G,4,FALSE)</f>
        <v xml:space="preserve">10.3.11 PROGRAMA: CONVIVENCIA PARA LA SEGURIDAD </v>
      </c>
      <c r="Q751" t="str">
        <f t="shared" si="83"/>
        <v>06</v>
      </c>
      <c r="R751" t="str">
        <f t="shared" si="84"/>
        <v>00</v>
      </c>
      <c r="S751" s="1">
        <v>0</v>
      </c>
      <c r="T751" s="1">
        <v>112965000.84999999</v>
      </c>
      <c r="U751" s="1">
        <v>112965000.84999999</v>
      </c>
      <c r="V751" s="1">
        <v>112965000.84999999</v>
      </c>
      <c r="W751" s="1">
        <v>0</v>
      </c>
      <c r="X751" s="1">
        <v>112965000.84999999</v>
      </c>
      <c r="Y751" s="1">
        <v>100</v>
      </c>
      <c r="Z751" s="1">
        <v>112965000.84999999</v>
      </c>
      <c r="AA751" s="1">
        <v>100</v>
      </c>
      <c r="AB751" s="1">
        <v>0</v>
      </c>
      <c r="AC751" s="1">
        <v>112965000.84999999</v>
      </c>
    </row>
    <row r="752" spans="1:29" hidden="1" x14ac:dyDescent="0.35">
      <c r="A752">
        <v>2023</v>
      </c>
      <c r="B752">
        <v>100</v>
      </c>
      <c r="C752" t="str">
        <f t="shared" si="85"/>
        <v>22 DISTRISEGURIDAD</v>
      </c>
      <c r="D752" t="str">
        <f t="shared" si="92"/>
        <v>22</v>
      </c>
      <c r="E752" t="s">
        <v>818</v>
      </c>
      <c r="F752" t="s">
        <v>819</v>
      </c>
      <c r="G752" s="2">
        <f t="shared" si="86"/>
        <v>2021130010279</v>
      </c>
      <c r="H752" t="str">
        <f>"B085"</f>
        <v>B085</v>
      </c>
      <c r="I752" t="s">
        <v>834</v>
      </c>
      <c r="J752" t="s">
        <v>26</v>
      </c>
      <c r="K752" t="s">
        <v>27</v>
      </c>
      <c r="L752" t="str">
        <f>+VLOOKUP(G752,Hoja2!$A:$B,2,FALSE)</f>
        <v>IMPLEMENTACION DEL PROGRAMA VIGILANCIA DE LAS PLAYAS DEL DISTRITO DE CARTAGENA DE INDIAS</v>
      </c>
      <c r="M752" t="str">
        <f t="shared" si="87"/>
        <v>2021130010279 IMPLEMENTACION DEL PROGRAMA VIGILANCIA DE LAS PLAYAS DEL DISTRITO DE CARTAGENA DE INDIAS</v>
      </c>
      <c r="N752" t="str">
        <f>+VLOOKUP(G752,Hoja1!$D:$G,2,FALSE)</f>
        <v>10. PILAR: CARTAGENA TRANSPARENTE</v>
      </c>
      <c r="O752" t="str">
        <f>+VLOOKUP(G752,Hoja1!$D:$G,3,FALSE)</f>
        <v>10.3 LÍNEA ESTRATÉGICA: CONVIVENCIA Y SEGURIDAD PARA LA GOBERNABILIDAD</v>
      </c>
      <c r="P752" t="str">
        <f>+VLOOKUP(G752,Hoja1!$D:$G,4,FALSE)</f>
        <v>10.3.10 PROGRAMA: VIGILANCIA DE LAS PLAYAS DEL DISTRITO DE CARTAGENA</v>
      </c>
      <c r="Q752" t="str">
        <f t="shared" si="83"/>
        <v>06</v>
      </c>
      <c r="R752" t="str">
        <f t="shared" si="84"/>
        <v>00</v>
      </c>
      <c r="S752" s="1">
        <v>0</v>
      </c>
      <c r="T752" s="1">
        <v>364762979.14999998</v>
      </c>
      <c r="U752" s="1">
        <v>364762979.14999998</v>
      </c>
      <c r="V752" s="1">
        <v>364762979.14999998</v>
      </c>
      <c r="W752" s="1">
        <v>0</v>
      </c>
      <c r="X752" s="1">
        <v>364762979.14999998</v>
      </c>
      <c r="Y752" s="1">
        <v>100</v>
      </c>
      <c r="Z752" s="1">
        <v>364762979.14999998</v>
      </c>
      <c r="AA752" s="1">
        <v>100</v>
      </c>
      <c r="AB752" s="1">
        <v>0</v>
      </c>
      <c r="AC752" s="1">
        <v>364762979.14999998</v>
      </c>
    </row>
    <row r="753" spans="1:29" hidden="1" x14ac:dyDescent="0.35">
      <c r="A753">
        <v>2023</v>
      </c>
      <c r="B753">
        <v>100</v>
      </c>
      <c r="C753" t="str">
        <f t="shared" si="85"/>
        <v>22 DISTRISEGURIDAD</v>
      </c>
      <c r="D753" t="str">
        <f t="shared" si="92"/>
        <v>22</v>
      </c>
      <c r="E753" t="s">
        <v>818</v>
      </c>
      <c r="F753" t="s">
        <v>826</v>
      </c>
      <c r="G753" s="2">
        <f t="shared" si="86"/>
        <v>2021130010176</v>
      </c>
      <c r="H753" t="str">
        <f>"R051"</f>
        <v>R051</v>
      </c>
      <c r="I753" t="s">
        <v>835</v>
      </c>
      <c r="J753" t="s">
        <v>26</v>
      </c>
      <c r="K753" t="s">
        <v>27</v>
      </c>
      <c r="L753" t="str">
        <f>+VLOOKUP(G753,Hoja2!$A:$B,2,FALSE)</f>
        <v>CONSTRUCCION DE CONVIVENCIA PARA LA SEGURIDAD EN CARTAGENA DE INDIAS CARTAGENA DE INDIAS</v>
      </c>
      <c r="M753" t="str">
        <f t="shared" si="87"/>
        <v>2021130010176 CONSTRUCCION DE CONVIVENCIA PARA LA SEGURIDAD EN CARTAGENA DE INDIAS CARTAGENA DE INDIAS</v>
      </c>
      <c r="N753" t="str">
        <f>+VLOOKUP(G753,Hoja1!$D:$G,2,FALSE)</f>
        <v>10. PILAR: CARTAGENA TRANSPARENTE</v>
      </c>
      <c r="O753" t="str">
        <f>+VLOOKUP(G753,Hoja1!$D:$G,3,FALSE)</f>
        <v>10.3 LÍNEA ESTRATÉGICA: CONVIVENCIA Y SEGURIDAD PARA LA GOBERNABILIDAD</v>
      </c>
      <c r="P753" t="str">
        <f>+VLOOKUP(G753,Hoja1!$D:$G,4,FALSE)</f>
        <v xml:space="preserve">10.3.11 PROGRAMA: CONVIVENCIA PARA LA SEGURIDAD </v>
      </c>
      <c r="Q753" t="str">
        <f t="shared" si="83"/>
        <v>06</v>
      </c>
      <c r="R753" t="str">
        <f t="shared" si="84"/>
        <v>00</v>
      </c>
      <c r="S753" s="1">
        <v>0</v>
      </c>
      <c r="T753" s="1">
        <v>118154771.81999999</v>
      </c>
      <c r="U753" s="1">
        <v>118154771.81999999</v>
      </c>
      <c r="V753" s="1">
        <v>118154771.81999999</v>
      </c>
      <c r="W753" s="1">
        <v>0</v>
      </c>
      <c r="X753" s="1">
        <v>118154771.81999999</v>
      </c>
      <c r="Y753" s="1">
        <v>100</v>
      </c>
      <c r="Z753" s="1">
        <v>118154771.81999999</v>
      </c>
      <c r="AA753" s="1">
        <v>100</v>
      </c>
      <c r="AB753" s="1">
        <v>0</v>
      </c>
      <c r="AC753" s="1">
        <v>118154771.81999999</v>
      </c>
    </row>
    <row r="754" spans="1:29" hidden="1" x14ac:dyDescent="0.35">
      <c r="A754">
        <v>2023</v>
      </c>
      <c r="B754">
        <v>100</v>
      </c>
      <c r="C754" t="str">
        <f t="shared" si="85"/>
        <v>22 DISTRISEGURIDAD</v>
      </c>
      <c r="D754" t="str">
        <f t="shared" si="92"/>
        <v>22</v>
      </c>
      <c r="E754" t="s">
        <v>818</v>
      </c>
      <c r="F754" t="s">
        <v>819</v>
      </c>
      <c r="G754" s="2">
        <f t="shared" si="86"/>
        <v>2021130010279</v>
      </c>
      <c r="H754" t="str">
        <f>"R085"</f>
        <v>R085</v>
      </c>
      <c r="I754" t="s">
        <v>836</v>
      </c>
      <c r="J754" t="s">
        <v>26</v>
      </c>
      <c r="K754" t="s">
        <v>27</v>
      </c>
      <c r="L754" t="str">
        <f>+VLOOKUP(G754,Hoja2!$A:$B,2,FALSE)</f>
        <v>IMPLEMENTACION DEL PROGRAMA VIGILANCIA DE LAS PLAYAS DEL DISTRITO DE CARTAGENA DE INDIAS</v>
      </c>
      <c r="M754" t="str">
        <f t="shared" si="87"/>
        <v>2021130010279 IMPLEMENTACION DEL PROGRAMA VIGILANCIA DE LAS PLAYAS DEL DISTRITO DE CARTAGENA DE INDIAS</v>
      </c>
      <c r="N754" t="str">
        <f>+VLOOKUP(G754,Hoja1!$D:$G,2,FALSE)</f>
        <v>10. PILAR: CARTAGENA TRANSPARENTE</v>
      </c>
      <c r="O754" t="str">
        <f>+VLOOKUP(G754,Hoja1!$D:$G,3,FALSE)</f>
        <v>10.3 LÍNEA ESTRATÉGICA: CONVIVENCIA Y SEGURIDAD PARA LA GOBERNABILIDAD</v>
      </c>
      <c r="P754" t="str">
        <f>+VLOOKUP(G754,Hoja1!$D:$G,4,FALSE)</f>
        <v>10.3.10 PROGRAMA: VIGILANCIA DE LAS PLAYAS DEL DISTRITO DE CARTAGENA</v>
      </c>
      <c r="Q754" t="str">
        <f t="shared" si="83"/>
        <v>06</v>
      </c>
      <c r="R754" t="str">
        <f t="shared" si="84"/>
        <v>00</v>
      </c>
      <c r="S754" s="1">
        <v>0</v>
      </c>
      <c r="T754" s="1">
        <v>332551035</v>
      </c>
      <c r="U754" s="1">
        <v>332551035</v>
      </c>
      <c r="V754" s="1">
        <v>332551035</v>
      </c>
      <c r="W754" s="1">
        <v>0</v>
      </c>
      <c r="X754" s="1">
        <v>332551035</v>
      </c>
      <c r="Y754" s="1">
        <v>100</v>
      </c>
      <c r="Z754" s="1">
        <v>332551035</v>
      </c>
      <c r="AA754" s="1">
        <v>100</v>
      </c>
      <c r="AB754" s="1">
        <v>0</v>
      </c>
      <c r="AC754" s="1">
        <v>332551035</v>
      </c>
    </row>
    <row r="755" spans="1:29" hidden="1" x14ac:dyDescent="0.35">
      <c r="A755">
        <v>2023</v>
      </c>
      <c r="B755">
        <v>100</v>
      </c>
      <c r="C755" t="str">
        <f t="shared" si="85"/>
        <v>22 DISTRISEGURIDAD</v>
      </c>
      <c r="D755" t="str">
        <f t="shared" si="92"/>
        <v>22</v>
      </c>
      <c r="E755" t="s">
        <v>818</v>
      </c>
      <c r="F755" t="s">
        <v>822</v>
      </c>
      <c r="G755" s="2">
        <f t="shared" si="86"/>
        <v>2021130010192</v>
      </c>
      <c r="H755" t="str">
        <f>"R138"</f>
        <v>R138</v>
      </c>
      <c r="I755" t="s">
        <v>158</v>
      </c>
      <c r="J755" t="s">
        <v>26</v>
      </c>
      <c r="K755" t="s">
        <v>27</v>
      </c>
      <c r="L755" t="str">
        <f>+VLOOKUP(G755,Hoja2!$A:$B,2,FALSE)</f>
        <v>FORTALECIMIENTO LOGISTICO PARA LA SEGURIDAD, CONVIVENCIA, JUSTICIA Y SOCORRO EN CARTAGENA DE INDIAS</v>
      </c>
      <c r="M755" t="str">
        <f t="shared" si="87"/>
        <v>2021130010192 FORTALECIMIENTO LOGISTICO PARA LA SEGURIDAD, CONVIVENCIA, JUSTICIA Y SOCORRO EN CARTAGENA DE INDIAS</v>
      </c>
      <c r="N755" t="str">
        <f>+VLOOKUP(G755,Hoja1!$D:$G,2,FALSE)</f>
        <v>10. PILAR: CARTAGENA TRANSPARENTE</v>
      </c>
      <c r="O755" t="str">
        <f>+VLOOKUP(G755,Hoja1!$D:$G,3,FALSE)</f>
        <v>10.3 LÍNEA ESTRATÉGICA: CONVIVENCIA Y SEGURIDAD PARA LA GOBERNABILIDAD</v>
      </c>
      <c r="P755" t="str">
        <f>+VLOOKUP(G755,Hoja1!$D:$G,4,FALSE)</f>
        <v>10.3.9 PROGRAMA: OPTIMIZACIÓN DE LA INFRAESTRUCTURA Y MOVILIDAD DE LOS ORGANISMOS DE SEGURIDAD Y SOCORRO</v>
      </c>
      <c r="Q755" t="str">
        <f t="shared" si="83"/>
        <v>06</v>
      </c>
      <c r="R755" t="str">
        <f t="shared" si="84"/>
        <v>00</v>
      </c>
      <c r="S755" s="1">
        <v>0</v>
      </c>
      <c r="T755" s="1">
        <v>1123458631</v>
      </c>
      <c r="U755" s="1">
        <v>1123458631</v>
      </c>
      <c r="V755" s="1">
        <v>1123458631</v>
      </c>
      <c r="W755" s="1">
        <v>0</v>
      </c>
      <c r="X755" s="1">
        <v>1123458631</v>
      </c>
      <c r="Y755" s="1">
        <v>100</v>
      </c>
      <c r="Z755" s="1">
        <v>1123458631</v>
      </c>
      <c r="AA755" s="1">
        <v>100</v>
      </c>
      <c r="AB755" s="1">
        <v>0</v>
      </c>
      <c r="AC755" s="1">
        <v>1123458631</v>
      </c>
    </row>
    <row r="756" spans="1:29" hidden="1" x14ac:dyDescent="0.35">
      <c r="A756">
        <v>2023</v>
      </c>
      <c r="B756">
        <v>100</v>
      </c>
      <c r="C756" t="str">
        <f t="shared" si="85"/>
        <v>23 LOCALIDAD INDUSTRIAL Y DE LA BAHIA</v>
      </c>
      <c r="D756" t="str">
        <f t="shared" ref="D756:D768" si="93">"23"</f>
        <v>23</v>
      </c>
      <c r="E756" t="s">
        <v>838</v>
      </c>
      <c r="F756" t="s">
        <v>839</v>
      </c>
      <c r="G756" s="2">
        <f t="shared" si="86"/>
        <v>2021130010139</v>
      </c>
      <c r="H756" t="str">
        <f t="shared" ref="H756:H768" si="94">"001"</f>
        <v>001</v>
      </c>
      <c r="I756" t="s">
        <v>49</v>
      </c>
      <c r="J756" t="s">
        <v>26</v>
      </c>
      <c r="K756" t="s">
        <v>27</v>
      </c>
      <c r="L756" t="str">
        <f>+VLOOKUP(G756,Hoja2!$A:$B,2,FALSE)</f>
        <v>DESARROLLO DE UN PLAN DE RECUPERACION ADECUACION Y MANTENIMIENTO DE ZONAS VERDES Y PARQUES URBANOS DE LA LOCALIDAD INDUSTRIAL Y DE LA BAHIA CARTAGENA DE INDIAS</v>
      </c>
      <c r="M756" t="str">
        <f t="shared" si="87"/>
        <v>2021130010139 DESARROLLO DE UN PLAN DE RECUPERACION ADECUACION Y MANTENIMIENTO DE ZONAS VERDES Y PARQUES URBANOS DE LA LOCALIDAD INDUSTRIAL Y DE LA BAHIA CARTAGENA DE INDIAS</v>
      </c>
      <c r="N756" t="str">
        <f>+VLOOKUP(G756,Hoja1!$D:$G,2,FALSE)</f>
        <v>10. PILAR: CARTAGENA TRANSPARENTE</v>
      </c>
      <c r="O756" t="str">
        <f>+VLOOKUP(G756,Hoja1!$D:$G,3,FALSE)</f>
        <v>10.7 LÍNEA ESTRATÉGICA: PARTICIPACIÓN Y DESCENTRALIZACIÓN</v>
      </c>
      <c r="P756" t="str">
        <f>+VLOOKUP(G756,Hoja1!$D:$G,4,FALSE)</f>
        <v xml:space="preserve">10.7.2 PROGRAMA: MODERNIZACIÓN DEL SISTEMA DISTRITAL DE PLANEACIÓN Y DESCENTRALIZACIÓN  </v>
      </c>
      <c r="Q756" t="str">
        <f t="shared" si="83"/>
        <v>06</v>
      </c>
      <c r="R756" t="str">
        <f t="shared" si="84"/>
        <v>00</v>
      </c>
      <c r="S756" s="1">
        <v>0</v>
      </c>
      <c r="T756" s="1">
        <v>200000000</v>
      </c>
      <c r="U756" s="1">
        <v>200000000</v>
      </c>
      <c r="V756" s="1">
        <v>200000000</v>
      </c>
      <c r="W756" s="1">
        <v>0</v>
      </c>
      <c r="X756" s="1">
        <v>200000000</v>
      </c>
      <c r="Y756" s="1">
        <v>100</v>
      </c>
      <c r="Z756" s="1">
        <v>200000000</v>
      </c>
      <c r="AA756" s="1">
        <v>100</v>
      </c>
      <c r="AB756" s="1">
        <v>0</v>
      </c>
      <c r="AC756" s="1">
        <v>200000000</v>
      </c>
    </row>
    <row r="757" spans="1:29" hidden="1" x14ac:dyDescent="0.35">
      <c r="A757">
        <v>2023</v>
      </c>
      <c r="B757">
        <v>100</v>
      </c>
      <c r="C757" t="str">
        <f t="shared" si="85"/>
        <v>23 LOCALIDAD INDUSTRIAL Y DE LA BAHIA</v>
      </c>
      <c r="D757" t="str">
        <f t="shared" si="93"/>
        <v>23</v>
      </c>
      <c r="E757" t="s">
        <v>838</v>
      </c>
      <c r="F757" t="s">
        <v>841</v>
      </c>
      <c r="G757" s="2">
        <f t="shared" si="86"/>
        <v>2021130010093</v>
      </c>
      <c r="H757" t="str">
        <f t="shared" si="94"/>
        <v>001</v>
      </c>
      <c r="I757" t="s">
        <v>49</v>
      </c>
      <c r="J757" t="s">
        <v>26</v>
      </c>
      <c r="K757" t="s">
        <v>27</v>
      </c>
      <c r="L757" t="str">
        <f>+VLOOKUP(G757,Hoja2!$A:$B,2,FALSE)</f>
        <v>FORMACION DE LA POBLACION JUVENIL DE LA LOCALIDAD PARA FOMENTAR SU PARTICIPACION CIUDADANA EN LA LOCALIDAD INDUSTRIAL Y DE LA BAHIA,  CARTAGENA DE INDIAS</v>
      </c>
      <c r="M757" t="str">
        <f t="shared" si="87"/>
        <v>2021130010093 FORMACION DE LA POBLACION JUVENIL DE LA LOCALIDAD PARA FOMENTAR SU PARTICIPACION CIUDADANA EN LA LOCALIDAD INDUSTRIAL Y DE LA BAHIA,  CARTAGENA DE INDIAS</v>
      </c>
      <c r="N757" t="str">
        <f>+VLOOKUP(G757,Hoja1!$D:$G,2,FALSE)</f>
        <v>10. PILAR: CARTAGENA TRANSPARENTE</v>
      </c>
      <c r="O757" t="str">
        <f>+VLOOKUP(G757,Hoja1!$D:$G,3,FALSE)</f>
        <v>10.7 LÍNEA ESTRATÉGICA: PARTICIPACIÓN Y DESCENTRALIZACIÓN</v>
      </c>
      <c r="P757" t="str">
        <f>+VLOOKUP(G757,Hoja1!$D:$G,4,FALSE)</f>
        <v xml:space="preserve">10.7.2 PROGRAMA: MODERNIZACIÓN DEL SISTEMA DISTRITAL DE PLANEACIÓN Y DESCENTRALIZACIÓN  </v>
      </c>
      <c r="Q757" t="str">
        <f t="shared" si="83"/>
        <v>06</v>
      </c>
      <c r="R757" t="str">
        <f t="shared" si="84"/>
        <v>00</v>
      </c>
      <c r="S757" s="1">
        <v>0</v>
      </c>
      <c r="T757" s="1">
        <v>0</v>
      </c>
      <c r="U757" s="1">
        <v>0</v>
      </c>
      <c r="V757" s="1">
        <v>0</v>
      </c>
      <c r="W757" s="1">
        <v>0</v>
      </c>
      <c r="X757" s="1">
        <v>0</v>
      </c>
      <c r="Y757" s="1">
        <v>0</v>
      </c>
      <c r="Z757" s="1">
        <v>0</v>
      </c>
      <c r="AA757" s="1">
        <v>0</v>
      </c>
      <c r="AB757" s="1">
        <v>0</v>
      </c>
      <c r="AC757" s="1">
        <v>0</v>
      </c>
    </row>
    <row r="758" spans="1:29" hidden="1" x14ac:dyDescent="0.35">
      <c r="A758">
        <v>2023</v>
      </c>
      <c r="B758">
        <v>100</v>
      </c>
      <c r="C758" t="str">
        <f t="shared" si="85"/>
        <v>23 LOCALIDAD INDUSTRIAL Y DE LA BAHIA</v>
      </c>
      <c r="D758" t="str">
        <f t="shared" si="93"/>
        <v>23</v>
      </c>
      <c r="E758" t="s">
        <v>838</v>
      </c>
      <c r="F758" t="s">
        <v>843</v>
      </c>
      <c r="G758" s="2">
        <f t="shared" si="86"/>
        <v>2021130010071</v>
      </c>
      <c r="H758" t="str">
        <f t="shared" si="94"/>
        <v>001</v>
      </c>
      <c r="I758" t="s">
        <v>49</v>
      </c>
      <c r="J758" t="s">
        <v>26</v>
      </c>
      <c r="K758" t="s">
        <v>27</v>
      </c>
      <c r="L758" t="str">
        <f>+VLOOKUP(G758,Hoja2!$A:$B,2,FALSE)</f>
        <v>FORTALECIMIENTO DE LOS PROCESOS DE CONSTRUCCION DE PAZ Y RECONCILIACION EN LA LOCALIDAD INDUSTRIAL Y DE LA BAHIA</v>
      </c>
      <c r="M758" t="str">
        <f t="shared" si="87"/>
        <v>2021130010071 FORTALECIMIENTO DE LOS PROCESOS DE CONSTRUCCION DE PAZ Y RECONCILIACION EN LA LOCALIDAD INDUSTRIAL Y DE LA BAHIA</v>
      </c>
      <c r="N758" t="str">
        <f>+VLOOKUP(G758,Hoja1!$D:$G,2,FALSE)</f>
        <v>10. PILAR: CARTAGENA TRANSPARENTE</v>
      </c>
      <c r="O758" t="str">
        <f>+VLOOKUP(G758,Hoja1!$D:$G,3,FALSE)</f>
        <v>10.7 LÍNEA ESTRATÉGICA: PARTICIPACIÓN Y DESCENTRALIZACIÓN</v>
      </c>
      <c r="P758" t="str">
        <f>+VLOOKUP(G758,Hoja1!$D:$G,4,FALSE)</f>
        <v xml:space="preserve">10.7.2 PROGRAMA: MODERNIZACIÓN DEL SISTEMA DISTRITAL DE PLANEACIÓN Y DESCENTRALIZACIÓN  </v>
      </c>
      <c r="Q758" t="str">
        <f t="shared" si="83"/>
        <v>06</v>
      </c>
      <c r="R758" t="str">
        <f t="shared" si="84"/>
        <v>00</v>
      </c>
      <c r="S758" s="1">
        <v>0</v>
      </c>
      <c r="T758" s="1">
        <v>0</v>
      </c>
      <c r="U758" s="1">
        <v>0</v>
      </c>
      <c r="V758" s="1">
        <v>0</v>
      </c>
      <c r="W758" s="1">
        <v>0</v>
      </c>
      <c r="X758" s="1">
        <v>0</v>
      </c>
      <c r="Y758" s="1">
        <v>0</v>
      </c>
      <c r="Z758" s="1">
        <v>0</v>
      </c>
      <c r="AA758" s="1">
        <v>0</v>
      </c>
      <c r="AB758" s="1">
        <v>0</v>
      </c>
      <c r="AC758" s="1">
        <v>0</v>
      </c>
    </row>
    <row r="759" spans="1:29" hidden="1" x14ac:dyDescent="0.35">
      <c r="A759">
        <v>2023</v>
      </c>
      <c r="B759">
        <v>100</v>
      </c>
      <c r="C759" t="str">
        <f t="shared" si="85"/>
        <v>23 LOCALIDAD INDUSTRIAL Y DE LA BAHIA</v>
      </c>
      <c r="D759" t="str">
        <f t="shared" si="93"/>
        <v>23</v>
      </c>
      <c r="E759" t="s">
        <v>838</v>
      </c>
      <c r="F759" t="s">
        <v>845</v>
      </c>
      <c r="G759" s="2">
        <f t="shared" si="86"/>
        <v>2021130010073</v>
      </c>
      <c r="H759" t="str">
        <f t="shared" si="94"/>
        <v>001</v>
      </c>
      <c r="I759" t="s">
        <v>49</v>
      </c>
      <c r="J759" t="s">
        <v>26</v>
      </c>
      <c r="K759" t="s">
        <v>27</v>
      </c>
      <c r="L759" t="str">
        <f>+VLOOKUP(G759,Hoja2!$A:$B,2,FALSE)</f>
        <v>FORTALECIMIENTO DEL CONSEJO LOCAL DE PLANEACION Y DE LOS CONSEJOS COMUNEROS DE GOBIERNOS URBANOS Y RURALES EN LA LOCALIDAD INDUSTRIAL Y DE LA BAHIA CARTAGENA DE INDIAS</v>
      </c>
      <c r="M759" t="str">
        <f t="shared" si="87"/>
        <v>2021130010073 FORTALECIMIENTO DEL CONSEJO LOCAL DE PLANEACION Y DE LOS CONSEJOS COMUNEROS DE GOBIERNOS URBANOS Y RURALES EN LA LOCALIDAD INDUSTRIAL Y DE LA BAHIA CARTAGENA DE INDIAS</v>
      </c>
      <c r="N759" t="str">
        <f>+VLOOKUP(G759,Hoja1!$D:$G,2,FALSE)</f>
        <v>10. PILAR: CARTAGENA TRANSPARENTE</v>
      </c>
      <c r="O759" t="str">
        <f>+VLOOKUP(G759,Hoja1!$D:$G,3,FALSE)</f>
        <v>10.7 LÍNEA ESTRATÉGICA: PARTICIPACIÓN Y DESCENTRALIZACIÓN</v>
      </c>
      <c r="P759" t="str">
        <f>+VLOOKUP(G759,Hoja1!$D:$G,4,FALSE)</f>
        <v xml:space="preserve">10.7.2 PROGRAMA: MODERNIZACIÓN DEL SISTEMA DISTRITAL DE PLANEACIÓN Y DESCENTRALIZACIÓN  </v>
      </c>
      <c r="Q759" t="str">
        <f t="shared" si="83"/>
        <v>06</v>
      </c>
      <c r="R759" t="str">
        <f t="shared" si="84"/>
        <v>00</v>
      </c>
      <c r="S759" s="1">
        <v>0</v>
      </c>
      <c r="T759" s="1">
        <v>0</v>
      </c>
      <c r="U759" s="1">
        <v>0</v>
      </c>
      <c r="V759" s="1">
        <v>0</v>
      </c>
      <c r="W759" s="1">
        <v>0</v>
      </c>
      <c r="X759" s="1">
        <v>0</v>
      </c>
      <c r="Y759" s="1">
        <v>0</v>
      </c>
      <c r="Z759" s="1">
        <v>0</v>
      </c>
      <c r="AA759" s="1">
        <v>0</v>
      </c>
      <c r="AB759" s="1">
        <v>0</v>
      </c>
      <c r="AC759" s="1">
        <v>0</v>
      </c>
    </row>
    <row r="760" spans="1:29" hidden="1" x14ac:dyDescent="0.35">
      <c r="A760">
        <v>2023</v>
      </c>
      <c r="B760">
        <v>100</v>
      </c>
      <c r="C760" t="str">
        <f t="shared" si="85"/>
        <v>23 LOCALIDAD INDUSTRIAL Y DE LA BAHIA</v>
      </c>
      <c r="D760" t="str">
        <f t="shared" si="93"/>
        <v>23</v>
      </c>
      <c r="E760" t="s">
        <v>838</v>
      </c>
      <c r="F760" t="s">
        <v>847</v>
      </c>
      <c r="G760" s="2">
        <f t="shared" si="86"/>
        <v>2021130010062</v>
      </c>
      <c r="H760" t="str">
        <f t="shared" si="94"/>
        <v>001</v>
      </c>
      <c r="I760" t="s">
        <v>49</v>
      </c>
      <c r="J760" t="s">
        <v>26</v>
      </c>
      <c r="K760" t="s">
        <v>27</v>
      </c>
      <c r="L760" t="str">
        <f>+VLOOKUP(G760,Hoja2!$A:$B,2,FALSE)</f>
        <v>ASISTENCIA MUJER LIBRE DE VIOLENCIA EN LA LOCALIDAD INDUSTRIAL Y DE LA BAHIA   CARTAGENA DE INDIAS</v>
      </c>
      <c r="M760" t="str">
        <f t="shared" si="87"/>
        <v>2021130010062 ASISTENCIA MUJER LIBRE DE VIOLENCIA EN LA LOCALIDAD INDUSTRIAL Y DE LA BAHIA   CARTAGENA DE INDIAS</v>
      </c>
      <c r="N760" t="str">
        <f>+VLOOKUP(G760,Hoja1!$D:$G,2,FALSE)</f>
        <v>10. PILAR: CARTAGENA TRANSPARENTE</v>
      </c>
      <c r="O760" t="str">
        <f>+VLOOKUP(G760,Hoja1!$D:$G,3,FALSE)</f>
        <v>10.7 LÍNEA ESTRATÉGICA: PARTICIPACIÓN Y DESCENTRALIZACIÓN</v>
      </c>
      <c r="P760" t="str">
        <f>+VLOOKUP(G760,Hoja1!$D:$G,4,FALSE)</f>
        <v xml:space="preserve">10.7.2 PROGRAMA: MODERNIZACIÓN DEL SISTEMA DISTRITAL DE PLANEACIÓN Y DESCENTRALIZACIÓN  </v>
      </c>
      <c r="Q760" t="str">
        <f t="shared" si="83"/>
        <v>06</v>
      </c>
      <c r="R760" t="str">
        <f t="shared" si="84"/>
        <v>00</v>
      </c>
      <c r="S760" s="1">
        <v>0</v>
      </c>
      <c r="T760" s="1">
        <v>0</v>
      </c>
      <c r="U760" s="1">
        <v>0</v>
      </c>
      <c r="V760" s="1">
        <v>0</v>
      </c>
      <c r="W760" s="1">
        <v>0</v>
      </c>
      <c r="X760" s="1">
        <v>0</v>
      </c>
      <c r="Y760" s="1">
        <v>0</v>
      </c>
      <c r="Z760" s="1">
        <v>0</v>
      </c>
      <c r="AA760" s="1">
        <v>0</v>
      </c>
      <c r="AB760" s="1">
        <v>0</v>
      </c>
      <c r="AC760" s="1">
        <v>0</v>
      </c>
    </row>
    <row r="761" spans="1:29" hidden="1" x14ac:dyDescent="0.35">
      <c r="A761">
        <v>2023</v>
      </c>
      <c r="B761">
        <v>100</v>
      </c>
      <c r="C761" t="str">
        <f t="shared" si="85"/>
        <v>23 LOCALIDAD INDUSTRIAL Y DE LA BAHIA</v>
      </c>
      <c r="D761" t="str">
        <f t="shared" si="93"/>
        <v>23</v>
      </c>
      <c r="E761" t="s">
        <v>838</v>
      </c>
      <c r="F761" t="s">
        <v>850</v>
      </c>
      <c r="G761" s="2">
        <f t="shared" si="86"/>
        <v>2021130010085</v>
      </c>
      <c r="H761" t="str">
        <f t="shared" si="94"/>
        <v>001</v>
      </c>
      <c r="I761" t="s">
        <v>49</v>
      </c>
      <c r="J761" t="s">
        <v>26</v>
      </c>
      <c r="K761" t="s">
        <v>27</v>
      </c>
      <c r="L761" t="str">
        <f>+VLOOKUP(G761,Hoja2!$A:$B,2,FALSE)</f>
        <v>FORTALECIMIENTO DE LA INCLUSION ETNICA EN LA LOCALIDAD INDUSTRIAL Y DE LA BAHIA,  CARTAGENA DE INDIAS</v>
      </c>
      <c r="M761" t="str">
        <f t="shared" si="87"/>
        <v>2021130010085 FORTALECIMIENTO DE LA INCLUSION ETNICA EN LA LOCALIDAD INDUSTRIAL Y DE LA BAHIA,  CARTAGENA DE INDIAS</v>
      </c>
      <c r="N761" t="str">
        <f>+VLOOKUP(G761,Hoja1!$D:$G,2,FALSE)</f>
        <v>10. PILAR: CARTAGENA TRANSPARENTE</v>
      </c>
      <c r="O761" t="str">
        <f>+VLOOKUP(G761,Hoja1!$D:$G,3,FALSE)</f>
        <v>10.7 LÍNEA ESTRATÉGICA: PARTICIPACIÓN Y DESCENTRALIZACIÓN</v>
      </c>
      <c r="P761" t="str">
        <f>+VLOOKUP(G761,Hoja1!$D:$G,4,FALSE)</f>
        <v xml:space="preserve">10.7.2 PROGRAMA: MODERNIZACIÓN DEL SISTEMA DISTRITAL DE PLANEACIÓN Y DESCENTRALIZACIÓN  </v>
      </c>
      <c r="Q761" t="str">
        <f t="shared" si="83"/>
        <v>06</v>
      </c>
      <c r="R761" t="str">
        <f t="shared" si="84"/>
        <v>00</v>
      </c>
      <c r="S761" s="1">
        <v>0</v>
      </c>
      <c r="T761" s="1">
        <v>0</v>
      </c>
      <c r="U761" s="1">
        <v>0</v>
      </c>
      <c r="V761" s="1">
        <v>0</v>
      </c>
      <c r="W761" s="1">
        <v>0</v>
      </c>
      <c r="X761" s="1">
        <v>0</v>
      </c>
      <c r="Y761" s="1">
        <v>0</v>
      </c>
      <c r="Z761" s="1">
        <v>0</v>
      </c>
      <c r="AA761" s="1">
        <v>0</v>
      </c>
      <c r="AB761" s="1">
        <v>0</v>
      </c>
      <c r="AC761" s="1">
        <v>0</v>
      </c>
    </row>
    <row r="762" spans="1:29" hidden="1" x14ac:dyDescent="0.35">
      <c r="A762">
        <v>2023</v>
      </c>
      <c r="B762">
        <v>100</v>
      </c>
      <c r="C762" t="str">
        <f t="shared" si="85"/>
        <v>23 LOCALIDAD INDUSTRIAL Y DE LA BAHIA</v>
      </c>
      <c r="D762" t="str">
        <f t="shared" si="93"/>
        <v>23</v>
      </c>
      <c r="E762" t="s">
        <v>838</v>
      </c>
      <c r="F762" t="s">
        <v>852</v>
      </c>
      <c r="G762" s="2">
        <f t="shared" si="86"/>
        <v>2021130010064</v>
      </c>
      <c r="H762" t="str">
        <f t="shared" si="94"/>
        <v>001</v>
      </c>
      <c r="I762" t="s">
        <v>49</v>
      </c>
      <c r="J762" t="s">
        <v>26</v>
      </c>
      <c r="K762" t="s">
        <v>27</v>
      </c>
      <c r="L762" t="str">
        <f>+VLOOKUP(G762,Hoja2!$A:$B,2,FALSE)</f>
        <v>FORMACION PARA PROMOVER LOS DERECHOS SEXUALES Y REPRODUCTIVOS EN LA LOCALIDAD INDUSTRIAL Y DE LA BAHIA CARTAGENA DE INDIAS</v>
      </c>
      <c r="M762" t="str">
        <f t="shared" si="87"/>
        <v>2021130010064 FORMACION PARA PROMOVER LOS DERECHOS SEXUALES Y REPRODUCTIVOS EN LA LOCALIDAD INDUSTRIAL Y DE LA BAHIA CARTAGENA DE INDIAS</v>
      </c>
      <c r="N762" t="str">
        <f>+VLOOKUP(G762,Hoja1!$D:$G,2,FALSE)</f>
        <v>10. PILAR: CARTAGENA TRANSPARENTE</v>
      </c>
      <c r="O762" t="str">
        <f>+VLOOKUP(G762,Hoja1!$D:$G,3,FALSE)</f>
        <v>10.7 LÍNEA ESTRATÉGICA: PARTICIPACIÓN Y DESCENTRALIZACIÓN</v>
      </c>
      <c r="P762" t="str">
        <f>+VLOOKUP(G762,Hoja1!$D:$G,4,FALSE)</f>
        <v xml:space="preserve">10.7.2 PROGRAMA: MODERNIZACIÓN DEL SISTEMA DISTRITAL DE PLANEACIÓN Y DESCENTRALIZACIÓN  </v>
      </c>
      <c r="Q762" t="str">
        <f t="shared" si="83"/>
        <v>06</v>
      </c>
      <c r="R762" t="str">
        <f t="shared" si="84"/>
        <v>00</v>
      </c>
      <c r="S762" s="1">
        <v>0</v>
      </c>
      <c r="T762" s="1">
        <v>250000000</v>
      </c>
      <c r="U762" s="1">
        <v>250000000</v>
      </c>
      <c r="V762" s="1">
        <v>250000000</v>
      </c>
      <c r="W762" s="1">
        <v>0</v>
      </c>
      <c r="X762" s="1">
        <v>250000000</v>
      </c>
      <c r="Y762" s="1">
        <v>100</v>
      </c>
      <c r="Z762" s="1">
        <v>250000000</v>
      </c>
      <c r="AA762" s="1">
        <v>100</v>
      </c>
      <c r="AB762" s="1">
        <v>0</v>
      </c>
      <c r="AC762" s="1">
        <v>250000000</v>
      </c>
    </row>
    <row r="763" spans="1:29" hidden="1" x14ac:dyDescent="0.35">
      <c r="A763">
        <v>2023</v>
      </c>
      <c r="B763">
        <v>100</v>
      </c>
      <c r="C763" t="str">
        <f t="shared" si="85"/>
        <v>23 LOCALIDAD INDUSTRIAL Y DE LA BAHIA</v>
      </c>
      <c r="D763" t="str">
        <f t="shared" si="93"/>
        <v>23</v>
      </c>
      <c r="E763" t="s">
        <v>838</v>
      </c>
      <c r="F763" t="s">
        <v>860</v>
      </c>
      <c r="G763" s="2">
        <f t="shared" si="86"/>
        <v>2021130010083</v>
      </c>
      <c r="H763" t="str">
        <f t="shared" si="94"/>
        <v>001</v>
      </c>
      <c r="I763" t="s">
        <v>49</v>
      </c>
      <c r="J763" t="s">
        <v>26</v>
      </c>
      <c r="K763" t="s">
        <v>27</v>
      </c>
      <c r="L763" t="str">
        <f>+VLOOKUP(G763,Hoja2!$A:$B,2,FALSE)</f>
        <v>FORTALECIMIENTO DE LOS PROCESOS DE FORMACION SOBRE LOS DERECHOS DE LOS NI?OS NI?AS Y ADOLESCENTES EN LA LOCALIDAD INDUSTRIAL Y DE LA BAHIA,  CARTAGENA DE INDIAS</v>
      </c>
      <c r="M763" t="str">
        <f t="shared" si="87"/>
        <v>2021130010083 FORTALECIMIENTO DE LOS PROCESOS DE FORMACION SOBRE LOS DERECHOS DE LOS NI?OS NI?AS Y ADOLESCENTES EN LA LOCALIDAD INDUSTRIAL Y DE LA BAHIA,  CARTAGENA DE INDIAS</v>
      </c>
      <c r="N763" t="str">
        <f>+VLOOKUP(G763,Hoja1!$D:$G,2,FALSE)</f>
        <v>10. PILAR: CARTAGENA TRANSPARENTE</v>
      </c>
      <c r="O763" t="str">
        <f>+VLOOKUP(G763,Hoja1!$D:$G,3,FALSE)</f>
        <v>10.7 LÍNEA ESTRATÉGICA: PARTICIPACIÓN Y DESCENTRALIZACIÓN</v>
      </c>
      <c r="P763" t="str">
        <f>+VLOOKUP(G763,Hoja1!$D:$G,4,FALSE)</f>
        <v xml:space="preserve">10.7.2 PROGRAMA: MODERNIZACIÓN DEL SISTEMA DISTRITAL DE PLANEACIÓN Y DESCENTRALIZACIÓN  </v>
      </c>
      <c r="Q763" t="str">
        <f t="shared" si="83"/>
        <v>06</v>
      </c>
      <c r="R763" t="str">
        <f t="shared" si="84"/>
        <v>00</v>
      </c>
      <c r="S763" s="1">
        <v>0</v>
      </c>
      <c r="T763" s="1">
        <v>300000000</v>
      </c>
      <c r="U763" s="1">
        <v>300000000</v>
      </c>
      <c r="V763" s="1">
        <v>300000000</v>
      </c>
      <c r="W763" s="1">
        <v>0</v>
      </c>
      <c r="X763" s="1">
        <v>300000000</v>
      </c>
      <c r="Y763" s="1">
        <v>100</v>
      </c>
      <c r="Z763" s="1">
        <v>300000000</v>
      </c>
      <c r="AA763" s="1">
        <v>100</v>
      </c>
      <c r="AB763" s="1">
        <v>0</v>
      </c>
      <c r="AC763" s="1">
        <v>300000000</v>
      </c>
    </row>
    <row r="764" spans="1:29" hidden="1" x14ac:dyDescent="0.35">
      <c r="A764">
        <v>2023</v>
      </c>
      <c r="B764">
        <v>100</v>
      </c>
      <c r="C764" t="str">
        <f t="shared" si="85"/>
        <v>23 LOCALIDAD INDUSTRIAL Y DE LA BAHIA</v>
      </c>
      <c r="D764" t="str">
        <f t="shared" si="93"/>
        <v>23</v>
      </c>
      <c r="E764" t="s">
        <v>838</v>
      </c>
      <c r="F764" t="s">
        <v>862</v>
      </c>
      <c r="G764" s="2">
        <f t="shared" si="86"/>
        <v>2021130010087</v>
      </c>
      <c r="H764" t="str">
        <f t="shared" si="94"/>
        <v>001</v>
      </c>
      <c r="I764" t="s">
        <v>49</v>
      </c>
      <c r="J764" t="s">
        <v>26</v>
      </c>
      <c r="K764" t="s">
        <v>27</v>
      </c>
      <c r="L764" t="str">
        <f>+VLOOKUP(G764,Hoja2!$A:$B,2,FALSE)</f>
        <v>FORTALECIMIENTO A LA ATENCION INCLUSIVA DE LAS PERSONAS CON DISCAPACIDAD EN LA LOCALIDAD INDUSTRIAL Y DE LA BAHIA,  CARTAGENA DE INDIAS</v>
      </c>
      <c r="M764" t="str">
        <f t="shared" si="87"/>
        <v>2021130010087 FORTALECIMIENTO A LA ATENCION INCLUSIVA DE LAS PERSONAS CON DISCAPACIDAD EN LA LOCALIDAD INDUSTRIAL Y DE LA BAHIA,  CARTAGENA DE INDIAS</v>
      </c>
      <c r="N764" t="str">
        <f>+VLOOKUP(G764,Hoja1!$D:$G,2,FALSE)</f>
        <v>10. PILAR: CARTAGENA TRANSPARENTE</v>
      </c>
      <c r="O764" t="str">
        <f>+VLOOKUP(G764,Hoja1!$D:$G,3,FALSE)</f>
        <v>10.7 LÍNEA ESTRATÉGICA: PARTICIPACIÓN Y DESCENTRALIZACIÓN</v>
      </c>
      <c r="P764" t="str">
        <f>+VLOOKUP(G764,Hoja1!$D:$G,4,FALSE)</f>
        <v xml:space="preserve">10.7.2 PROGRAMA: MODERNIZACIÓN DEL SISTEMA DISTRITAL DE PLANEACIÓN Y DESCENTRALIZACIÓN  </v>
      </c>
      <c r="Q764" t="str">
        <f t="shared" si="83"/>
        <v>06</v>
      </c>
      <c r="R764" t="str">
        <f t="shared" si="84"/>
        <v>00</v>
      </c>
      <c r="S764" s="1">
        <v>0</v>
      </c>
      <c r="T764" s="1">
        <v>0</v>
      </c>
      <c r="U764" s="1">
        <v>0</v>
      </c>
      <c r="V764" s="1">
        <v>0</v>
      </c>
      <c r="W764" s="1">
        <v>0</v>
      </c>
      <c r="X764" s="1">
        <v>0</v>
      </c>
      <c r="Y764" s="1">
        <v>0</v>
      </c>
      <c r="Z764" s="1">
        <v>0</v>
      </c>
      <c r="AA764" s="1">
        <v>0</v>
      </c>
      <c r="AB764" s="1">
        <v>0</v>
      </c>
      <c r="AC764" s="1">
        <v>0</v>
      </c>
    </row>
    <row r="765" spans="1:29" hidden="1" x14ac:dyDescent="0.35">
      <c r="A765">
        <v>2023</v>
      </c>
      <c r="B765">
        <v>100</v>
      </c>
      <c r="C765" t="str">
        <f t="shared" si="85"/>
        <v>23 LOCALIDAD INDUSTRIAL Y DE LA BAHIA</v>
      </c>
      <c r="D765" t="str">
        <f t="shared" si="93"/>
        <v>23</v>
      </c>
      <c r="E765" t="s">
        <v>838</v>
      </c>
      <c r="F765" t="s">
        <v>864</v>
      </c>
      <c r="G765" s="2">
        <f t="shared" si="86"/>
        <v>2021130010088</v>
      </c>
      <c r="H765" t="str">
        <f t="shared" si="94"/>
        <v>001</v>
      </c>
      <c r="I765" t="s">
        <v>49</v>
      </c>
      <c r="J765" t="s">
        <v>26</v>
      </c>
      <c r="K765" t="s">
        <v>27</v>
      </c>
      <c r="L765" t="str">
        <f>+VLOOKUP(G765,Hoja2!$A:$B,2,FALSE)</f>
        <v>FORTALECIMIENTO A LA ATENCION INTEGRAL DE LOS ADULTOS MAYORES DE LA LOCALIDAD INDUSTRIAL Y DE LA BAHIA,  CARTAGENA DE INDIAS</v>
      </c>
      <c r="M765" t="str">
        <f t="shared" si="87"/>
        <v>2021130010088 FORTALECIMIENTO A LA ATENCION INTEGRAL DE LOS ADULTOS MAYORES DE LA LOCALIDAD INDUSTRIAL Y DE LA BAHIA,  CARTAGENA DE INDIAS</v>
      </c>
      <c r="N765" t="str">
        <f>+VLOOKUP(G765,Hoja1!$D:$G,2,FALSE)</f>
        <v>10. PILAR: CARTAGENA TRANSPARENTE</v>
      </c>
      <c r="O765" t="str">
        <f>+VLOOKUP(G765,Hoja1!$D:$G,3,FALSE)</f>
        <v>10.7 LÍNEA ESTRATÉGICA: PARTICIPACIÓN Y DESCENTRALIZACIÓN</v>
      </c>
      <c r="P765" t="str">
        <f>+VLOOKUP(G765,Hoja1!$D:$G,4,FALSE)</f>
        <v xml:space="preserve">10.7.2 PROGRAMA: MODERNIZACIÓN DEL SISTEMA DISTRITAL DE PLANEACIÓN Y DESCENTRALIZACIÓN  </v>
      </c>
      <c r="Q765" t="str">
        <f t="shared" si="83"/>
        <v>06</v>
      </c>
      <c r="R765" t="str">
        <f t="shared" si="84"/>
        <v>00</v>
      </c>
      <c r="S765" s="1">
        <v>0</v>
      </c>
      <c r="T765" s="1">
        <v>350000000</v>
      </c>
      <c r="U765" s="1">
        <v>350000000</v>
      </c>
      <c r="V765" s="1">
        <v>350000000</v>
      </c>
      <c r="W765" s="1">
        <v>0</v>
      </c>
      <c r="X765" s="1">
        <v>350000000</v>
      </c>
      <c r="Y765" s="1">
        <v>100</v>
      </c>
      <c r="Z765" s="1">
        <v>350000000</v>
      </c>
      <c r="AA765" s="1">
        <v>100</v>
      </c>
      <c r="AB765" s="1">
        <v>0</v>
      </c>
      <c r="AC765" s="1">
        <v>175000000</v>
      </c>
    </row>
    <row r="766" spans="1:29" hidden="1" x14ac:dyDescent="0.35">
      <c r="A766">
        <v>2023</v>
      </c>
      <c r="B766">
        <v>100</v>
      </c>
      <c r="C766" t="str">
        <f t="shared" si="85"/>
        <v>23 LOCALIDAD INDUSTRIAL Y DE LA BAHIA</v>
      </c>
      <c r="D766" t="str">
        <f t="shared" si="93"/>
        <v>23</v>
      </c>
      <c r="E766" t="s">
        <v>838</v>
      </c>
      <c r="F766" t="s">
        <v>870</v>
      </c>
      <c r="G766" s="2">
        <f t="shared" si="86"/>
        <v>2021130010089</v>
      </c>
      <c r="H766" t="str">
        <f t="shared" si="94"/>
        <v>001</v>
      </c>
      <c r="I766" t="s">
        <v>49</v>
      </c>
      <c r="J766" t="s">
        <v>26</v>
      </c>
      <c r="K766" t="s">
        <v>27</v>
      </c>
      <c r="L766" t="str">
        <f>+VLOOKUP(G766,Hoja2!$A:$B,2,FALSE)</f>
        <v>FORTALECIMIENTO DE LAS ORGANIZACIONES Y LIDERES COMUNITARIOS PARA LA PARTICIPACION LOCAL EN LA LOCALIDAD INDUSTRIAL Y DE LA BAHIA,  CARTAGENA DE INDIAS</v>
      </c>
      <c r="M766" t="str">
        <f t="shared" si="87"/>
        <v>2021130010089 FORTALECIMIENTO DE LAS ORGANIZACIONES Y LIDERES COMUNITARIOS PARA LA PARTICIPACION LOCAL EN LA LOCALIDAD INDUSTRIAL Y DE LA BAHIA,  CARTAGENA DE INDIAS</v>
      </c>
      <c r="N766" t="str">
        <f>+VLOOKUP(G766,Hoja1!$D:$G,2,FALSE)</f>
        <v>10. PILAR: CARTAGENA TRANSPARENTE</v>
      </c>
      <c r="O766" t="str">
        <f>+VLOOKUP(G766,Hoja1!$D:$G,3,FALSE)</f>
        <v>10.7 LÍNEA ESTRATÉGICA: PARTICIPACIÓN Y DESCENTRALIZACIÓN</v>
      </c>
      <c r="P766" t="str">
        <f>+VLOOKUP(G766,Hoja1!$D:$G,4,FALSE)</f>
        <v xml:space="preserve">10.7.2 PROGRAMA: MODERNIZACIÓN DEL SISTEMA DISTRITAL DE PLANEACIÓN Y DESCENTRALIZACIÓN  </v>
      </c>
      <c r="Q766" t="str">
        <f t="shared" si="83"/>
        <v>06</v>
      </c>
      <c r="R766" t="str">
        <f t="shared" si="84"/>
        <v>00</v>
      </c>
      <c r="S766" s="1">
        <v>0</v>
      </c>
      <c r="T766" s="1">
        <v>150000000</v>
      </c>
      <c r="U766" s="1">
        <v>150000000</v>
      </c>
      <c r="V766" s="1">
        <v>150000000</v>
      </c>
      <c r="W766" s="1">
        <v>0</v>
      </c>
      <c r="X766" s="1">
        <v>150000000</v>
      </c>
      <c r="Y766" s="1">
        <v>100</v>
      </c>
      <c r="Z766" s="1">
        <v>150000000</v>
      </c>
      <c r="AA766" s="1">
        <v>100</v>
      </c>
      <c r="AB766" s="1">
        <v>0</v>
      </c>
      <c r="AC766" s="1">
        <v>150000000</v>
      </c>
    </row>
    <row r="767" spans="1:29" hidden="1" x14ac:dyDescent="0.35">
      <c r="A767">
        <v>2023</v>
      </c>
      <c r="B767">
        <v>100</v>
      </c>
      <c r="C767" t="str">
        <f t="shared" si="85"/>
        <v>23 LOCALIDAD INDUSTRIAL Y DE LA BAHIA</v>
      </c>
      <c r="D767" t="str">
        <f t="shared" si="93"/>
        <v>23</v>
      </c>
      <c r="E767" t="s">
        <v>838</v>
      </c>
      <c r="F767" t="s">
        <v>872</v>
      </c>
      <c r="G767" s="2">
        <f t="shared" si="86"/>
        <v>2021130010123</v>
      </c>
      <c r="H767" t="str">
        <f t="shared" si="94"/>
        <v>001</v>
      </c>
      <c r="I767" t="s">
        <v>49</v>
      </c>
      <c r="J767" t="s">
        <v>26</v>
      </c>
      <c r="K767" t="s">
        <v>27</v>
      </c>
      <c r="L767" t="str">
        <f>+VLOOKUP(G767,Hoja2!$A:$B,2,FALSE)</f>
        <v>FORTALECIMIENTO DE PROCESOS DE RECONOCIMIENTO Y PROMOCION DE LA DIVERSIDAD SEXUAL EN MEDIO DE LA COMUNIDAD DE LA LOCALIDAD INDUSTRIAL Y DE LA BAHIA, CARTAGENA DE INDIAS,</v>
      </c>
      <c r="M767" t="str">
        <f t="shared" si="87"/>
        <v>2021130010123 FORTALECIMIENTO DE PROCESOS DE RECONOCIMIENTO Y PROMOCION DE LA DIVERSIDAD SEXUAL EN MEDIO DE LA COMUNIDAD DE LA LOCALIDAD INDUSTRIAL Y DE LA BAHIA, CARTAGENA DE INDIAS,</v>
      </c>
      <c r="N767" t="str">
        <f>+VLOOKUP(G767,Hoja1!$D:$G,2,FALSE)</f>
        <v>10. PILAR: CARTAGENA TRANSPARENTE</v>
      </c>
      <c r="O767" t="str">
        <f>+VLOOKUP(G767,Hoja1!$D:$G,3,FALSE)</f>
        <v>10.7 LÍNEA ESTRATÉGICA: PARTICIPACIÓN Y DESCENTRALIZACIÓN</v>
      </c>
      <c r="P767" t="str">
        <f>+VLOOKUP(G767,Hoja1!$D:$G,4,FALSE)</f>
        <v xml:space="preserve">10.7.2 PROGRAMA: MODERNIZACIÓN DEL SISTEMA DISTRITAL DE PLANEACIÓN Y DESCENTRALIZACIÓN  </v>
      </c>
      <c r="Q767" t="str">
        <f t="shared" si="83"/>
        <v>06</v>
      </c>
      <c r="R767" t="str">
        <f t="shared" si="84"/>
        <v>00</v>
      </c>
      <c r="S767" s="1">
        <v>0</v>
      </c>
      <c r="T767" s="1">
        <v>0</v>
      </c>
      <c r="U767" s="1">
        <v>0</v>
      </c>
      <c r="V767" s="1">
        <v>0</v>
      </c>
      <c r="W767" s="1">
        <v>0</v>
      </c>
      <c r="X767" s="1">
        <v>0</v>
      </c>
      <c r="Y767" s="1">
        <v>0</v>
      </c>
      <c r="Z767" s="1">
        <v>0</v>
      </c>
      <c r="AA767" s="1">
        <v>0</v>
      </c>
      <c r="AB767" s="1">
        <v>0</v>
      </c>
      <c r="AC767" s="1">
        <v>0</v>
      </c>
    </row>
    <row r="768" spans="1:29" hidden="1" x14ac:dyDescent="0.35">
      <c r="A768">
        <v>2023</v>
      </c>
      <c r="B768">
        <v>100</v>
      </c>
      <c r="C768" t="str">
        <f t="shared" si="85"/>
        <v>23 LOCALIDAD INDUSTRIAL Y DE LA BAHIA</v>
      </c>
      <c r="D768" t="str">
        <f t="shared" si="93"/>
        <v>23</v>
      </c>
      <c r="E768" t="s">
        <v>838</v>
      </c>
      <c r="F768" t="s">
        <v>888</v>
      </c>
      <c r="G768" s="2">
        <f t="shared" si="86"/>
        <v>2021130010063</v>
      </c>
      <c r="H768" t="str">
        <f t="shared" si="94"/>
        <v>001</v>
      </c>
      <c r="I768" t="s">
        <v>49</v>
      </c>
      <c r="J768" t="s">
        <v>26</v>
      </c>
      <c r="K768" t="s">
        <v>27</v>
      </c>
      <c r="L768" t="str">
        <f>+VLOOKUP(G768,Hoja2!$A:$B,2,FALSE)</f>
        <v>FORMACION PARA IMPULSAR LOS ESPACIOS Y PROCESOS DE PARTICIPACION DE LAS MUJERES PARA EL PLENO GOCE DE SUS DERECHOS EN LA LOCALIDAD INDUSTRIAL Y DE LA BAHIA CARTAGENA DE INDIAS</v>
      </c>
      <c r="M768" t="str">
        <f t="shared" si="87"/>
        <v>2021130010063 FORMACION PARA IMPULSAR LOS ESPACIOS Y PROCESOS DE PARTICIPACION DE LAS MUJERES PARA EL PLENO GOCE DE SUS DERECHOS EN LA LOCALIDAD INDUSTRIAL Y DE LA BAHIA CARTAGENA DE INDIAS</v>
      </c>
      <c r="N768" t="str">
        <f>+VLOOKUP(G768,Hoja1!$D:$G,2,FALSE)</f>
        <v>10. PILAR: CARTAGENA TRANSPARENTE</v>
      </c>
      <c r="O768" t="str">
        <f>+VLOOKUP(G768,Hoja1!$D:$G,3,FALSE)</f>
        <v>10.7 LÍNEA ESTRATÉGICA: PARTICIPACIÓN Y DESCENTRALIZACIÓN</v>
      </c>
      <c r="P768" t="str">
        <f>+VLOOKUP(G768,Hoja1!$D:$G,4,FALSE)</f>
        <v xml:space="preserve">10.7.2 PROGRAMA: MODERNIZACIÓN DEL SISTEMA DISTRITAL DE PLANEACIÓN Y DESCENTRALIZACIÓN  </v>
      </c>
      <c r="Q768" t="str">
        <f t="shared" si="83"/>
        <v>06</v>
      </c>
      <c r="R768" t="str">
        <f t="shared" si="84"/>
        <v>00</v>
      </c>
      <c r="S768" s="1">
        <v>0</v>
      </c>
      <c r="T768" s="1">
        <v>0</v>
      </c>
      <c r="U768" s="1">
        <v>0</v>
      </c>
      <c r="V768" s="1">
        <v>0</v>
      </c>
      <c r="W768" s="1">
        <v>0</v>
      </c>
      <c r="X768" s="1">
        <v>0</v>
      </c>
      <c r="Y768" s="1">
        <v>0</v>
      </c>
      <c r="Z768" s="1">
        <v>0</v>
      </c>
      <c r="AA768" s="1">
        <v>0</v>
      </c>
      <c r="AB768" s="1">
        <v>0</v>
      </c>
      <c r="AC768" s="1">
        <v>0</v>
      </c>
    </row>
    <row r="769" spans="1:29" hidden="1" x14ac:dyDescent="0.35">
      <c r="A769">
        <v>2023</v>
      </c>
      <c r="B769">
        <v>100</v>
      </c>
      <c r="C769" t="str">
        <f t="shared" si="85"/>
        <v>25 INSTITUCION UNIVERSITARIA MAYOR DE CARTAGENA</v>
      </c>
      <c r="D769" t="str">
        <f>"25"</f>
        <v>25</v>
      </c>
      <c r="E769" t="s">
        <v>896</v>
      </c>
      <c r="F769" t="s">
        <v>897</v>
      </c>
      <c r="G769" s="2">
        <f t="shared" si="86"/>
        <v>2021130010152</v>
      </c>
      <c r="H769" t="str">
        <f>"B001"</f>
        <v>B001</v>
      </c>
      <c r="I769" t="s">
        <v>98</v>
      </c>
      <c r="J769" t="s">
        <v>26</v>
      </c>
      <c r="K769" t="s">
        <v>27</v>
      </c>
      <c r="L769" t="str">
        <f>+VLOOKUP(G769,Hoja2!$A:$B,2,FALSE)</f>
        <v>FORTALECIMIENTO DE LA INSTITUCION UNIVERSITARIA MAYOR DE CARTAGENA DE INDIAS</v>
      </c>
      <c r="M769" t="str">
        <f t="shared" si="87"/>
        <v>2021130010152 FORTALECIMIENTO DE LA INSTITUCION UNIVERSITARIA MAYOR DE CARTAGENA DE INDIAS</v>
      </c>
      <c r="N769" t="str">
        <f>+VLOOKUP(G769,Hoja1!$D:$G,2,FALSE)</f>
        <v>08. PILAR CARTAGENA INCLUYENTE</v>
      </c>
      <c r="O769" t="str">
        <f>+VLOOKUP(G769,Hoja1!$D:$G,3,FALSE)</f>
        <v>8.2 LÍNEA ESTRATEGICA DE EDUCACION: CULTURA DE LA FORMACION "CON LA EDUCACION PARA TODOS Y TODAS SALVAMOS JUNTOS A CARTAGENA"</v>
      </c>
      <c r="P769" t="str">
        <f>+VLOOKUP(G769,Hoja1!$D:$G,4,FALSE)</f>
        <v>8.2.10 FORTALECIMIENTO DE LA OFERTA DE EDUCACIÓN SUPERIOR OFICIAL DEL DISTRITO DE CARTAGENA D. T. Y C.</v>
      </c>
      <c r="Q769" t="str">
        <f t="shared" si="83"/>
        <v>06</v>
      </c>
      <c r="R769" t="str">
        <f t="shared" si="84"/>
        <v>00</v>
      </c>
      <c r="S769" s="1">
        <v>0</v>
      </c>
      <c r="T769" s="1">
        <v>3500000000</v>
      </c>
      <c r="U769" s="1">
        <v>3500000000</v>
      </c>
      <c r="V769" s="1">
        <v>3500000000</v>
      </c>
      <c r="W769" s="1">
        <v>0</v>
      </c>
      <c r="X769" s="1">
        <v>3500000000</v>
      </c>
      <c r="Y769" s="1">
        <v>100</v>
      </c>
      <c r="Z769" s="1">
        <v>3500000000</v>
      </c>
      <c r="AA769" s="1">
        <v>100</v>
      </c>
      <c r="AB769" s="1">
        <v>0</v>
      </c>
      <c r="AC769" s="1">
        <v>3500000000</v>
      </c>
    </row>
  </sheetData>
  <autoFilter ref="A1:AC769" xr:uid="{00000000-0009-0000-0000-000000000000}">
    <filterColumn colId="3">
      <filters>
        <filter val="07"/>
      </filters>
    </filterColumn>
    <sortState xmlns:xlrd2="http://schemas.microsoft.com/office/spreadsheetml/2017/richdata2" ref="A2:AC769">
      <sortCondition descending="1" ref="S1:S769"/>
    </sortState>
  </autoFilter>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7DA8-C871-4529-B6AB-7B5FCA668DA6}">
  <dimension ref="A1:B317"/>
  <sheetViews>
    <sheetView workbookViewId="0">
      <selection sqref="A1:B1048576"/>
    </sheetView>
  </sheetViews>
  <sheetFormatPr baseColWidth="10" defaultRowHeight="14.5" x14ac:dyDescent="0.35"/>
  <cols>
    <col min="1" max="1" width="16.7265625" bestFit="1" customWidth="1"/>
    <col min="2" max="2" width="33.7265625" customWidth="1"/>
  </cols>
  <sheetData>
    <row r="1" spans="1:2" x14ac:dyDescent="0.35">
      <c r="A1" t="s">
        <v>902</v>
      </c>
      <c r="B1" t="s">
        <v>9</v>
      </c>
    </row>
    <row r="2" spans="1:2" x14ac:dyDescent="0.35">
      <c r="A2" s="2">
        <v>2020130010034</v>
      </c>
      <c r="B2" t="s">
        <v>28</v>
      </c>
    </row>
    <row r="3" spans="1:2" x14ac:dyDescent="0.35">
      <c r="A3" s="2">
        <v>2021130010147</v>
      </c>
      <c r="B3" t="s">
        <v>30</v>
      </c>
    </row>
    <row r="4" spans="1:2" x14ac:dyDescent="0.35">
      <c r="A4" s="2">
        <v>2020130010211</v>
      </c>
      <c r="B4" t="s">
        <v>33</v>
      </c>
    </row>
    <row r="5" spans="1:2" x14ac:dyDescent="0.35">
      <c r="A5" s="2">
        <v>2021130010267</v>
      </c>
      <c r="B5" t="s">
        <v>35</v>
      </c>
    </row>
    <row r="6" spans="1:2" x14ac:dyDescent="0.35">
      <c r="A6" s="2">
        <v>2021130010259</v>
      </c>
      <c r="B6" t="s">
        <v>38</v>
      </c>
    </row>
    <row r="7" spans="1:2" x14ac:dyDescent="0.35">
      <c r="A7" s="2">
        <v>2020130010033</v>
      </c>
      <c r="B7" t="s">
        <v>41</v>
      </c>
    </row>
    <row r="8" spans="1:2" x14ac:dyDescent="0.35">
      <c r="A8" s="2">
        <v>2021130010197</v>
      </c>
      <c r="B8" t="s">
        <v>46</v>
      </c>
    </row>
    <row r="9" spans="1:2" x14ac:dyDescent="0.35">
      <c r="A9" s="2">
        <v>2021130010272</v>
      </c>
      <c r="B9" t="s">
        <v>52</v>
      </c>
    </row>
    <row r="10" spans="1:2" x14ac:dyDescent="0.35">
      <c r="A10" s="2">
        <v>2020130010160</v>
      </c>
      <c r="B10" t="s">
        <v>54</v>
      </c>
    </row>
    <row r="11" spans="1:2" x14ac:dyDescent="0.35">
      <c r="A11" s="2">
        <v>2021130010266</v>
      </c>
      <c r="B11" t="s">
        <v>56</v>
      </c>
    </row>
    <row r="12" spans="1:2" x14ac:dyDescent="0.35">
      <c r="A12" s="2">
        <v>2021130010268</v>
      </c>
      <c r="B12" t="s">
        <v>58</v>
      </c>
    </row>
    <row r="13" spans="1:2" x14ac:dyDescent="0.35">
      <c r="A13" s="2">
        <v>2020130010071</v>
      </c>
      <c r="B13" t="s">
        <v>60</v>
      </c>
    </row>
    <row r="14" spans="1:2" x14ac:dyDescent="0.35">
      <c r="A14" s="2">
        <v>2020130010079</v>
      </c>
      <c r="B14" t="s">
        <v>62</v>
      </c>
    </row>
    <row r="15" spans="1:2" x14ac:dyDescent="0.35">
      <c r="A15" s="2">
        <v>2021130010158</v>
      </c>
      <c r="B15" t="s">
        <v>64</v>
      </c>
    </row>
    <row r="16" spans="1:2" x14ac:dyDescent="0.35">
      <c r="A16" s="2">
        <v>2021130010159</v>
      </c>
      <c r="B16" t="s">
        <v>66</v>
      </c>
    </row>
    <row r="17" spans="1:2" x14ac:dyDescent="0.35">
      <c r="A17" s="2">
        <v>130010402</v>
      </c>
      <c r="B17" t="s">
        <v>242</v>
      </c>
    </row>
    <row r="18" spans="1:2" x14ac:dyDescent="0.35">
      <c r="A18" s="2">
        <v>2021130010161</v>
      </c>
      <c r="B18" t="s">
        <v>69</v>
      </c>
    </row>
    <row r="19" spans="1:2" x14ac:dyDescent="0.35">
      <c r="A19" s="2">
        <v>2021130010162</v>
      </c>
      <c r="B19" t="s">
        <v>71</v>
      </c>
    </row>
    <row r="20" spans="1:2" x14ac:dyDescent="0.35">
      <c r="A20" s="2">
        <v>2021130010163</v>
      </c>
      <c r="B20" t="s">
        <v>73</v>
      </c>
    </row>
    <row r="21" spans="1:2" x14ac:dyDescent="0.35">
      <c r="A21" s="2">
        <v>2021130010164</v>
      </c>
      <c r="B21" t="s">
        <v>75</v>
      </c>
    </row>
    <row r="22" spans="1:2" x14ac:dyDescent="0.35">
      <c r="A22" s="2">
        <v>2021130010165</v>
      </c>
      <c r="B22" t="s">
        <v>77</v>
      </c>
    </row>
    <row r="23" spans="1:2" x14ac:dyDescent="0.35">
      <c r="A23" s="2">
        <v>2020130010036</v>
      </c>
      <c r="B23" t="s">
        <v>79</v>
      </c>
    </row>
    <row r="24" spans="1:2" x14ac:dyDescent="0.35">
      <c r="A24" s="2">
        <v>2021130010243</v>
      </c>
      <c r="B24" t="s">
        <v>97</v>
      </c>
    </row>
    <row r="25" spans="1:2" x14ac:dyDescent="0.35">
      <c r="A25" s="2">
        <v>2020130010031</v>
      </c>
      <c r="B25" t="s">
        <v>162</v>
      </c>
    </row>
    <row r="26" spans="1:2" x14ac:dyDescent="0.35">
      <c r="A26" s="2">
        <v>2020130010061</v>
      </c>
      <c r="B26" t="s">
        <v>112</v>
      </c>
    </row>
    <row r="27" spans="1:2" x14ac:dyDescent="0.35">
      <c r="A27" s="2">
        <v>2021130010142</v>
      </c>
      <c r="B27" t="s">
        <v>115</v>
      </c>
    </row>
    <row r="28" spans="1:2" x14ac:dyDescent="0.35">
      <c r="A28" s="2">
        <v>2020130010187</v>
      </c>
      <c r="B28" t="s">
        <v>117</v>
      </c>
    </row>
    <row r="29" spans="1:2" x14ac:dyDescent="0.35">
      <c r="A29" s="2">
        <v>2020130010037</v>
      </c>
      <c r="B29" t="s">
        <v>164</v>
      </c>
    </row>
    <row r="30" spans="1:2" x14ac:dyDescent="0.35">
      <c r="A30" s="2">
        <v>2020130010210</v>
      </c>
      <c r="B30" t="s">
        <v>121</v>
      </c>
    </row>
    <row r="31" spans="1:2" x14ac:dyDescent="0.35">
      <c r="A31" s="2">
        <v>2021130010143</v>
      </c>
      <c r="B31" t="s">
        <v>123</v>
      </c>
    </row>
    <row r="32" spans="1:2" x14ac:dyDescent="0.35">
      <c r="A32" s="2">
        <v>2021130010148</v>
      </c>
      <c r="B32" t="s">
        <v>126</v>
      </c>
    </row>
    <row r="33" spans="1:2" x14ac:dyDescent="0.35">
      <c r="A33" s="2">
        <v>2021130010275</v>
      </c>
      <c r="B33" t="s">
        <v>128</v>
      </c>
    </row>
    <row r="34" spans="1:2" x14ac:dyDescent="0.35">
      <c r="A34" s="2">
        <v>130010202</v>
      </c>
      <c r="B34" t="s">
        <v>130</v>
      </c>
    </row>
    <row r="35" spans="1:2" x14ac:dyDescent="0.35">
      <c r="A35" s="2">
        <v>2020130010030</v>
      </c>
      <c r="B35" t="s">
        <v>132</v>
      </c>
    </row>
    <row r="36" spans="1:2" x14ac:dyDescent="0.35">
      <c r="A36" s="2">
        <v>2020130010032</v>
      </c>
      <c r="B36" t="s">
        <v>134</v>
      </c>
    </row>
    <row r="37" spans="1:2" x14ac:dyDescent="0.35">
      <c r="A37" s="2">
        <v>2020130010254</v>
      </c>
      <c r="B37" t="s">
        <v>137</v>
      </c>
    </row>
    <row r="38" spans="1:2" x14ac:dyDescent="0.35">
      <c r="A38" s="2">
        <v>2020130010272</v>
      </c>
      <c r="B38" t="s">
        <v>139</v>
      </c>
    </row>
    <row r="39" spans="1:2" x14ac:dyDescent="0.35">
      <c r="A39" s="2">
        <v>2020130010304</v>
      </c>
      <c r="B39" t="s">
        <v>141</v>
      </c>
    </row>
    <row r="40" spans="1:2" x14ac:dyDescent="0.35">
      <c r="A40" s="2">
        <v>2021130010283</v>
      </c>
      <c r="B40" t="s">
        <v>143</v>
      </c>
    </row>
    <row r="41" spans="1:2" x14ac:dyDescent="0.35">
      <c r="A41" s="2">
        <v>2020130010052</v>
      </c>
      <c r="B41" t="s">
        <v>367</v>
      </c>
    </row>
    <row r="42" spans="1:2" x14ac:dyDescent="0.35">
      <c r="A42" s="2">
        <v>2022130010026</v>
      </c>
      <c r="B42" t="s">
        <v>147</v>
      </c>
    </row>
    <row r="43" spans="1:2" x14ac:dyDescent="0.35">
      <c r="A43" s="2">
        <v>2022130010028</v>
      </c>
      <c r="B43" t="s">
        <v>149</v>
      </c>
    </row>
    <row r="44" spans="1:2" x14ac:dyDescent="0.35">
      <c r="A44" s="2">
        <v>2020130010075</v>
      </c>
      <c r="B44" t="s">
        <v>50</v>
      </c>
    </row>
    <row r="45" spans="1:2" x14ac:dyDescent="0.35">
      <c r="A45" s="2">
        <v>2020130010082</v>
      </c>
      <c r="B45" t="s">
        <v>375</v>
      </c>
    </row>
    <row r="46" spans="1:2" x14ac:dyDescent="0.35">
      <c r="A46" s="2">
        <v>2020130010084</v>
      </c>
      <c r="B46" t="s">
        <v>169</v>
      </c>
    </row>
    <row r="47" spans="1:2" x14ac:dyDescent="0.35">
      <c r="A47" s="2">
        <v>2020130010324</v>
      </c>
      <c r="B47" t="s">
        <v>172</v>
      </c>
    </row>
    <row r="48" spans="1:2" x14ac:dyDescent="0.35">
      <c r="A48" s="2">
        <v>2020130010327</v>
      </c>
      <c r="B48" t="s">
        <v>177</v>
      </c>
    </row>
    <row r="49" spans="1:2" x14ac:dyDescent="0.35">
      <c r="A49" s="2">
        <v>2020130010331</v>
      </c>
      <c r="B49" t="s">
        <v>179</v>
      </c>
    </row>
    <row r="50" spans="1:2" x14ac:dyDescent="0.35">
      <c r="A50" s="2">
        <v>2020130010296</v>
      </c>
      <c r="B50" t="s">
        <v>181</v>
      </c>
    </row>
    <row r="51" spans="1:2" x14ac:dyDescent="0.35">
      <c r="A51" s="2">
        <v>2020130010297</v>
      </c>
      <c r="B51" t="s">
        <v>183</v>
      </c>
    </row>
    <row r="52" spans="1:2" x14ac:dyDescent="0.35">
      <c r="A52" s="2">
        <v>2020130010326</v>
      </c>
      <c r="B52" t="s">
        <v>185</v>
      </c>
    </row>
    <row r="53" spans="1:2" x14ac:dyDescent="0.35">
      <c r="A53" s="2">
        <v>2020130010094</v>
      </c>
      <c r="B53" t="s">
        <v>365</v>
      </c>
    </row>
    <row r="54" spans="1:2" x14ac:dyDescent="0.35">
      <c r="A54" s="2">
        <v>2021130010281</v>
      </c>
      <c r="B54" t="s">
        <v>189</v>
      </c>
    </row>
    <row r="55" spans="1:2" x14ac:dyDescent="0.35">
      <c r="A55" s="2">
        <v>2021130010282</v>
      </c>
      <c r="B55" t="s">
        <v>191</v>
      </c>
    </row>
    <row r="56" spans="1:2" x14ac:dyDescent="0.35">
      <c r="A56" s="2">
        <v>2021130010274</v>
      </c>
      <c r="B56" t="s">
        <v>193</v>
      </c>
    </row>
    <row r="57" spans="1:2" x14ac:dyDescent="0.35">
      <c r="A57" s="2">
        <v>2020130010325</v>
      </c>
      <c r="B57" t="s">
        <v>199</v>
      </c>
    </row>
    <row r="58" spans="1:2" x14ac:dyDescent="0.35">
      <c r="A58" s="2">
        <v>2020130010164</v>
      </c>
      <c r="B58" t="s">
        <v>554</v>
      </c>
    </row>
    <row r="59" spans="1:2" x14ac:dyDescent="0.35">
      <c r="A59" s="2">
        <v>2021130010054</v>
      </c>
      <c r="B59" t="s">
        <v>204</v>
      </c>
    </row>
    <row r="60" spans="1:2" x14ac:dyDescent="0.35">
      <c r="A60" s="2">
        <v>2021130010098</v>
      </c>
      <c r="B60" t="s">
        <v>206</v>
      </c>
    </row>
    <row r="61" spans="1:2" x14ac:dyDescent="0.35">
      <c r="A61" s="2">
        <v>2022130010002</v>
      </c>
      <c r="B61" t="s">
        <v>208</v>
      </c>
    </row>
    <row r="62" spans="1:2" x14ac:dyDescent="0.35">
      <c r="A62" s="2">
        <v>2021130010107</v>
      </c>
      <c r="B62" t="s">
        <v>210</v>
      </c>
    </row>
    <row r="63" spans="1:2" x14ac:dyDescent="0.35">
      <c r="A63" s="2">
        <v>2021130010118</v>
      </c>
      <c r="B63" t="s">
        <v>212</v>
      </c>
    </row>
    <row r="64" spans="1:2" x14ac:dyDescent="0.35">
      <c r="A64" s="2">
        <v>2021130010091</v>
      </c>
      <c r="B64" t="s">
        <v>214</v>
      </c>
    </row>
    <row r="65" spans="1:2" x14ac:dyDescent="0.35">
      <c r="A65" s="2">
        <v>2021130010056</v>
      </c>
      <c r="B65" t="s">
        <v>216</v>
      </c>
    </row>
    <row r="66" spans="1:2" x14ac:dyDescent="0.35">
      <c r="A66" s="2">
        <v>2021130010102</v>
      </c>
      <c r="B66" t="s">
        <v>218</v>
      </c>
    </row>
    <row r="67" spans="1:2" x14ac:dyDescent="0.35">
      <c r="A67" s="2">
        <v>2021130010112</v>
      </c>
      <c r="B67" t="s">
        <v>220</v>
      </c>
    </row>
    <row r="68" spans="1:2" x14ac:dyDescent="0.35">
      <c r="A68" s="2">
        <v>2022130010003</v>
      </c>
      <c r="B68" t="s">
        <v>222</v>
      </c>
    </row>
    <row r="69" spans="1:2" x14ac:dyDescent="0.35">
      <c r="A69" s="2">
        <v>2021130010117</v>
      </c>
      <c r="B69" t="s">
        <v>224</v>
      </c>
    </row>
    <row r="70" spans="1:2" x14ac:dyDescent="0.35">
      <c r="A70" s="2">
        <v>2021130010126</v>
      </c>
      <c r="B70" t="s">
        <v>226</v>
      </c>
    </row>
    <row r="71" spans="1:2" x14ac:dyDescent="0.35">
      <c r="A71" s="2">
        <v>2021130010131</v>
      </c>
      <c r="B71" t="s">
        <v>228</v>
      </c>
    </row>
    <row r="72" spans="1:2" x14ac:dyDescent="0.35">
      <c r="A72" s="2">
        <v>2021130010127</v>
      </c>
      <c r="B72" t="s">
        <v>230</v>
      </c>
    </row>
    <row r="73" spans="1:2" x14ac:dyDescent="0.35">
      <c r="A73" s="2">
        <v>2021130010125</v>
      </c>
      <c r="B73" t="s">
        <v>232</v>
      </c>
    </row>
    <row r="74" spans="1:2" x14ac:dyDescent="0.35">
      <c r="A74" s="2">
        <v>2021130010060</v>
      </c>
      <c r="B74" t="s">
        <v>234</v>
      </c>
    </row>
    <row r="75" spans="1:2" x14ac:dyDescent="0.35">
      <c r="A75" s="2">
        <v>2022130010007</v>
      </c>
      <c r="B75" t="s">
        <v>236</v>
      </c>
    </row>
    <row r="76" spans="1:2" x14ac:dyDescent="0.35">
      <c r="A76" s="2">
        <v>2021130010132</v>
      </c>
      <c r="B76" t="s">
        <v>238</v>
      </c>
    </row>
    <row r="77" spans="1:2" x14ac:dyDescent="0.35">
      <c r="A77" s="2">
        <v>2022130010005</v>
      </c>
      <c r="B77" t="s">
        <v>240</v>
      </c>
    </row>
    <row r="78" spans="1:2" x14ac:dyDescent="0.35">
      <c r="A78" s="2">
        <v>2020130010173</v>
      </c>
      <c r="B78" t="s">
        <v>619</v>
      </c>
    </row>
    <row r="79" spans="1:2" x14ac:dyDescent="0.35">
      <c r="A79" s="2">
        <v>2021130010216</v>
      </c>
      <c r="B79" t="s">
        <v>247</v>
      </c>
    </row>
    <row r="80" spans="1:2" x14ac:dyDescent="0.35">
      <c r="A80" s="2">
        <v>2021130010202</v>
      </c>
      <c r="B80" t="s">
        <v>249</v>
      </c>
    </row>
    <row r="81" spans="1:2" x14ac:dyDescent="0.35">
      <c r="A81" s="2">
        <v>2021130010172</v>
      </c>
      <c r="B81" t="s">
        <v>251</v>
      </c>
    </row>
    <row r="82" spans="1:2" x14ac:dyDescent="0.35">
      <c r="A82" s="2">
        <v>2021130010290</v>
      </c>
      <c r="B82" t="s">
        <v>253</v>
      </c>
    </row>
    <row r="83" spans="1:2" x14ac:dyDescent="0.35">
      <c r="A83" s="2">
        <v>2021130010218</v>
      </c>
      <c r="B83" t="s">
        <v>255</v>
      </c>
    </row>
    <row r="84" spans="1:2" x14ac:dyDescent="0.35">
      <c r="A84" s="2">
        <v>2021130010146</v>
      </c>
      <c r="B84" t="s">
        <v>257</v>
      </c>
    </row>
    <row r="85" spans="1:2" x14ac:dyDescent="0.35">
      <c r="A85" s="2">
        <v>2021130010203</v>
      </c>
      <c r="B85" t="s">
        <v>259</v>
      </c>
    </row>
    <row r="86" spans="1:2" x14ac:dyDescent="0.35">
      <c r="A86" s="2">
        <v>2021130010204</v>
      </c>
      <c r="B86" t="s">
        <v>261</v>
      </c>
    </row>
    <row r="87" spans="1:2" x14ac:dyDescent="0.35">
      <c r="A87" s="2">
        <v>2021130010205</v>
      </c>
      <c r="B87" t="s">
        <v>263</v>
      </c>
    </row>
    <row r="88" spans="1:2" x14ac:dyDescent="0.35">
      <c r="A88" s="2">
        <v>2021130010278</v>
      </c>
      <c r="B88" t="s">
        <v>265</v>
      </c>
    </row>
    <row r="89" spans="1:2" x14ac:dyDescent="0.35">
      <c r="A89" s="2">
        <v>2021130010196</v>
      </c>
      <c r="B89" t="s">
        <v>267</v>
      </c>
    </row>
    <row r="90" spans="1:2" x14ac:dyDescent="0.35">
      <c r="A90" s="2">
        <v>2021130010212</v>
      </c>
      <c r="B90" t="s">
        <v>269</v>
      </c>
    </row>
    <row r="91" spans="1:2" x14ac:dyDescent="0.35">
      <c r="A91" s="2">
        <v>2021130010292</v>
      </c>
      <c r="B91" t="s">
        <v>271</v>
      </c>
    </row>
    <row r="92" spans="1:2" x14ac:dyDescent="0.35">
      <c r="A92" s="2">
        <v>2021130010293</v>
      </c>
      <c r="B92" t="s">
        <v>273</v>
      </c>
    </row>
    <row r="93" spans="1:2" x14ac:dyDescent="0.35">
      <c r="A93" s="2">
        <v>2021130010285</v>
      </c>
      <c r="B93" t="s">
        <v>275</v>
      </c>
    </row>
    <row r="94" spans="1:2" x14ac:dyDescent="0.35">
      <c r="A94" s="2">
        <v>2020130010277</v>
      </c>
      <c r="B94" t="s">
        <v>277</v>
      </c>
    </row>
    <row r="95" spans="1:2" x14ac:dyDescent="0.35">
      <c r="A95" s="2">
        <v>2021130010174</v>
      </c>
      <c r="B95" t="s">
        <v>279</v>
      </c>
    </row>
    <row r="96" spans="1:2" x14ac:dyDescent="0.35">
      <c r="A96" s="2">
        <v>2021130010178</v>
      </c>
      <c r="B96" t="s">
        <v>281</v>
      </c>
    </row>
    <row r="97" spans="1:2" x14ac:dyDescent="0.35">
      <c r="A97" s="2">
        <v>2021130010189</v>
      </c>
      <c r="B97" t="s">
        <v>283</v>
      </c>
    </row>
    <row r="98" spans="1:2" x14ac:dyDescent="0.35">
      <c r="A98" s="2">
        <v>2021130010190</v>
      </c>
      <c r="B98" t="s">
        <v>285</v>
      </c>
    </row>
    <row r="99" spans="1:2" x14ac:dyDescent="0.35">
      <c r="A99" s="2">
        <v>2021130010193</v>
      </c>
      <c r="B99" t="s">
        <v>287</v>
      </c>
    </row>
    <row r="100" spans="1:2" x14ac:dyDescent="0.35">
      <c r="A100" s="2">
        <v>2021130010199</v>
      </c>
      <c r="B100" t="s">
        <v>289</v>
      </c>
    </row>
    <row r="101" spans="1:2" x14ac:dyDescent="0.35">
      <c r="A101" s="2">
        <v>2021130010284</v>
      </c>
      <c r="B101" t="s">
        <v>291</v>
      </c>
    </row>
    <row r="102" spans="1:2" x14ac:dyDescent="0.35">
      <c r="A102" s="2">
        <v>2021130010286</v>
      </c>
      <c r="B102" t="s">
        <v>293</v>
      </c>
    </row>
    <row r="103" spans="1:2" x14ac:dyDescent="0.35">
      <c r="A103" s="2">
        <v>2021130010288</v>
      </c>
      <c r="B103" t="s">
        <v>295</v>
      </c>
    </row>
    <row r="104" spans="1:2" x14ac:dyDescent="0.35">
      <c r="A104" s="2">
        <v>2021130010289</v>
      </c>
      <c r="B104" t="s">
        <v>297</v>
      </c>
    </row>
    <row r="105" spans="1:2" x14ac:dyDescent="0.35">
      <c r="A105" s="2">
        <v>2021130010287</v>
      </c>
      <c r="B105" t="s">
        <v>299</v>
      </c>
    </row>
    <row r="106" spans="1:2" x14ac:dyDescent="0.35">
      <c r="A106" s="2">
        <v>2020130010195</v>
      </c>
      <c r="B106" t="s">
        <v>412</v>
      </c>
    </row>
    <row r="107" spans="1:2" x14ac:dyDescent="0.35">
      <c r="A107" s="2">
        <v>2021130010121</v>
      </c>
      <c r="B107" t="s">
        <v>328</v>
      </c>
    </row>
    <row r="108" spans="1:2" x14ac:dyDescent="0.35">
      <c r="A108" s="2">
        <v>2020130010268</v>
      </c>
      <c r="B108" t="s">
        <v>414</v>
      </c>
    </row>
    <row r="109" spans="1:2" x14ac:dyDescent="0.35">
      <c r="A109" s="2">
        <v>2021130010141</v>
      </c>
      <c r="B109" t="s">
        <v>331</v>
      </c>
    </row>
    <row r="110" spans="1:2" x14ac:dyDescent="0.35">
      <c r="A110" s="2">
        <v>2022130010025</v>
      </c>
      <c r="B110" t="s">
        <v>333</v>
      </c>
    </row>
    <row r="111" spans="1:2" x14ac:dyDescent="0.35">
      <c r="A111" s="2">
        <v>2021130010035</v>
      </c>
      <c r="B111" t="s">
        <v>335</v>
      </c>
    </row>
    <row r="112" spans="1:2" x14ac:dyDescent="0.35">
      <c r="A112" s="2">
        <v>2021130010215</v>
      </c>
      <c r="B112" t="s">
        <v>337</v>
      </c>
    </row>
    <row r="113" spans="1:2" x14ac:dyDescent="0.35">
      <c r="A113" s="2">
        <v>2021130010155</v>
      </c>
      <c r="B113" t="s">
        <v>340</v>
      </c>
    </row>
    <row r="114" spans="1:2" x14ac:dyDescent="0.35">
      <c r="A114" s="2">
        <v>2023130010003</v>
      </c>
      <c r="B114" t="s">
        <v>344</v>
      </c>
    </row>
    <row r="115" spans="1:2" x14ac:dyDescent="0.35">
      <c r="A115" s="2">
        <v>2020130010185</v>
      </c>
      <c r="B115" t="s">
        <v>350</v>
      </c>
    </row>
    <row r="116" spans="1:2" x14ac:dyDescent="0.35">
      <c r="A116" s="2">
        <v>2020130010186</v>
      </c>
      <c r="B116" t="s">
        <v>352</v>
      </c>
    </row>
    <row r="117" spans="1:2" x14ac:dyDescent="0.35">
      <c r="A117" s="2">
        <v>2021130010145</v>
      </c>
      <c r="B117" t="s">
        <v>167</v>
      </c>
    </row>
    <row r="118" spans="1:2" x14ac:dyDescent="0.35">
      <c r="A118" s="2">
        <v>2021130010227</v>
      </c>
      <c r="B118" t="s">
        <v>355</v>
      </c>
    </row>
    <row r="119" spans="1:2" x14ac:dyDescent="0.35">
      <c r="A119" s="2">
        <v>2020130010117</v>
      </c>
      <c r="B119" t="s">
        <v>357</v>
      </c>
    </row>
    <row r="120" spans="1:2" x14ac:dyDescent="0.35">
      <c r="A120" s="2">
        <v>2021130010224</v>
      </c>
      <c r="B120" t="s">
        <v>359</v>
      </c>
    </row>
    <row r="121" spans="1:2" x14ac:dyDescent="0.35">
      <c r="A121" s="2">
        <v>2021130010153</v>
      </c>
      <c r="B121" t="s">
        <v>589</v>
      </c>
    </row>
    <row r="122" spans="1:2" x14ac:dyDescent="0.35">
      <c r="A122" s="2">
        <v>2020130010057</v>
      </c>
      <c r="B122" t="s">
        <v>371</v>
      </c>
    </row>
    <row r="123" spans="1:2" x14ac:dyDescent="0.35">
      <c r="A123" s="2">
        <v>2020130010065</v>
      </c>
      <c r="B123" t="s">
        <v>373</v>
      </c>
    </row>
    <row r="124" spans="1:2" x14ac:dyDescent="0.35">
      <c r="A124" s="2">
        <v>2020130010136</v>
      </c>
      <c r="B124" t="s">
        <v>377</v>
      </c>
    </row>
    <row r="125" spans="1:2" x14ac:dyDescent="0.35">
      <c r="A125" s="2">
        <v>2020130010162</v>
      </c>
      <c r="B125" t="s">
        <v>379</v>
      </c>
    </row>
    <row r="126" spans="1:2" x14ac:dyDescent="0.35">
      <c r="A126" s="2">
        <v>2021130010160</v>
      </c>
      <c r="B126" t="s">
        <v>100</v>
      </c>
    </row>
    <row r="127" spans="1:2" x14ac:dyDescent="0.35">
      <c r="A127" s="2">
        <v>2020130010240</v>
      </c>
      <c r="B127" t="s">
        <v>381</v>
      </c>
    </row>
    <row r="128" spans="1:2" x14ac:dyDescent="0.35">
      <c r="A128" s="2">
        <v>2020130010256</v>
      </c>
      <c r="B128" t="s">
        <v>383</v>
      </c>
    </row>
    <row r="129" spans="1:2" x14ac:dyDescent="0.35">
      <c r="A129" s="2">
        <v>2020130010257</v>
      </c>
      <c r="B129" t="s">
        <v>385</v>
      </c>
    </row>
    <row r="130" spans="1:2" x14ac:dyDescent="0.35">
      <c r="A130" s="2">
        <v>2020130010270</v>
      </c>
      <c r="B130" t="s">
        <v>387</v>
      </c>
    </row>
    <row r="131" spans="1:2" x14ac:dyDescent="0.35">
      <c r="A131" s="2">
        <v>2021130010036</v>
      </c>
      <c r="B131" t="s">
        <v>389</v>
      </c>
    </row>
    <row r="132" spans="1:2" x14ac:dyDescent="0.35">
      <c r="A132" s="2">
        <v>2021130010039</v>
      </c>
      <c r="B132" t="s">
        <v>391</v>
      </c>
    </row>
    <row r="133" spans="1:2" x14ac:dyDescent="0.35">
      <c r="A133" s="2">
        <v>2021130010177</v>
      </c>
      <c r="B133" t="s">
        <v>534</v>
      </c>
    </row>
    <row r="134" spans="1:2" x14ac:dyDescent="0.35">
      <c r="A134" s="2">
        <v>2020130010309</v>
      </c>
      <c r="B134" t="s">
        <v>396</v>
      </c>
    </row>
    <row r="135" spans="1:2" x14ac:dyDescent="0.35">
      <c r="A135" s="2">
        <v>2020130010139</v>
      </c>
      <c r="B135" t="s">
        <v>398</v>
      </c>
    </row>
    <row r="136" spans="1:2" x14ac:dyDescent="0.35">
      <c r="A136" s="2">
        <v>2020130010165</v>
      </c>
      <c r="B136" t="s">
        <v>400</v>
      </c>
    </row>
    <row r="137" spans="1:2" x14ac:dyDescent="0.35">
      <c r="A137" s="2">
        <v>2021130010184</v>
      </c>
      <c r="B137" t="s">
        <v>346</v>
      </c>
    </row>
    <row r="138" spans="1:2" x14ac:dyDescent="0.35">
      <c r="A138" s="2">
        <v>2021130010195</v>
      </c>
      <c r="B138" t="s">
        <v>314</v>
      </c>
    </row>
    <row r="139" spans="1:2" x14ac:dyDescent="0.35">
      <c r="A139" s="2">
        <v>2021130010186</v>
      </c>
      <c r="B139" t="s">
        <v>422</v>
      </c>
    </row>
    <row r="140" spans="1:2" x14ac:dyDescent="0.35">
      <c r="A140" s="2">
        <v>2021130010187</v>
      </c>
      <c r="B140" t="s">
        <v>424</v>
      </c>
    </row>
    <row r="141" spans="1:2" x14ac:dyDescent="0.35">
      <c r="A141" s="2">
        <v>2021130010237</v>
      </c>
      <c r="B141" t="s">
        <v>426</v>
      </c>
    </row>
    <row r="142" spans="1:2" x14ac:dyDescent="0.35">
      <c r="A142" s="2">
        <v>2021130010183</v>
      </c>
      <c r="B142" t="s">
        <v>428</v>
      </c>
    </row>
    <row r="143" spans="1:2" x14ac:dyDescent="0.35">
      <c r="A143" s="2">
        <v>2020130010110</v>
      </c>
      <c r="B143" t="s">
        <v>430</v>
      </c>
    </row>
    <row r="144" spans="1:2" x14ac:dyDescent="0.35">
      <c r="A144" s="2">
        <v>2020130010112</v>
      </c>
      <c r="B144" t="s">
        <v>432</v>
      </c>
    </row>
    <row r="145" spans="1:2" x14ac:dyDescent="0.35">
      <c r="A145" s="2">
        <v>2020130010119</v>
      </c>
      <c r="B145" t="s">
        <v>434</v>
      </c>
    </row>
    <row r="146" spans="1:2" x14ac:dyDescent="0.35">
      <c r="A146" s="2">
        <v>2020130010120</v>
      </c>
      <c r="B146" t="s">
        <v>436</v>
      </c>
    </row>
    <row r="147" spans="1:2" x14ac:dyDescent="0.35">
      <c r="A147" s="2">
        <v>2020130010170</v>
      </c>
      <c r="B147" t="s">
        <v>438</v>
      </c>
    </row>
    <row r="148" spans="1:2" x14ac:dyDescent="0.35">
      <c r="A148" s="2">
        <v>2020130010101</v>
      </c>
      <c r="B148" t="s">
        <v>440</v>
      </c>
    </row>
    <row r="149" spans="1:2" x14ac:dyDescent="0.35">
      <c r="A149" s="2">
        <v>2020130010102</v>
      </c>
      <c r="B149" t="s">
        <v>442</v>
      </c>
    </row>
    <row r="150" spans="1:2" x14ac:dyDescent="0.35">
      <c r="A150" s="2">
        <v>2020130010103</v>
      </c>
      <c r="B150" t="s">
        <v>444</v>
      </c>
    </row>
    <row r="151" spans="1:2" x14ac:dyDescent="0.35">
      <c r="A151" s="2">
        <v>2020130010321</v>
      </c>
      <c r="B151" t="s">
        <v>446</v>
      </c>
    </row>
    <row r="152" spans="1:2" x14ac:dyDescent="0.35">
      <c r="A152" s="2">
        <v>2021130010228</v>
      </c>
      <c r="B152" t="s">
        <v>448</v>
      </c>
    </row>
    <row r="153" spans="1:2" x14ac:dyDescent="0.35">
      <c r="A153" s="2">
        <v>2021130010188</v>
      </c>
      <c r="B153" t="s">
        <v>450</v>
      </c>
    </row>
    <row r="154" spans="1:2" x14ac:dyDescent="0.35">
      <c r="A154" s="2">
        <v>2021130010209</v>
      </c>
      <c r="B154" t="s">
        <v>452</v>
      </c>
    </row>
    <row r="155" spans="1:2" x14ac:dyDescent="0.35">
      <c r="A155" s="2">
        <v>2020130010168</v>
      </c>
      <c r="B155" t="s">
        <v>454</v>
      </c>
    </row>
    <row r="156" spans="1:2" x14ac:dyDescent="0.35">
      <c r="A156" s="2">
        <v>2021130010182</v>
      </c>
      <c r="B156" t="s">
        <v>456</v>
      </c>
    </row>
    <row r="157" spans="1:2" x14ac:dyDescent="0.35">
      <c r="A157" s="2">
        <v>2021130010185</v>
      </c>
      <c r="B157" t="s">
        <v>458</v>
      </c>
    </row>
    <row r="158" spans="1:2" x14ac:dyDescent="0.35">
      <c r="A158" s="2">
        <v>2021130010225</v>
      </c>
      <c r="B158" t="s">
        <v>460</v>
      </c>
    </row>
    <row r="159" spans="1:2" x14ac:dyDescent="0.35">
      <c r="A159" s="2">
        <v>2021130010229</v>
      </c>
      <c r="B159" t="s">
        <v>462</v>
      </c>
    </row>
    <row r="160" spans="1:2" x14ac:dyDescent="0.35">
      <c r="A160" s="2">
        <v>2021130010210</v>
      </c>
      <c r="B160" t="s">
        <v>464</v>
      </c>
    </row>
    <row r="161" spans="1:2" x14ac:dyDescent="0.35">
      <c r="A161" s="2">
        <v>2021130010211</v>
      </c>
      <c r="B161" t="s">
        <v>466</v>
      </c>
    </row>
    <row r="162" spans="1:2" x14ac:dyDescent="0.35">
      <c r="A162" s="2">
        <v>2021130010213</v>
      </c>
      <c r="B162" t="s">
        <v>468</v>
      </c>
    </row>
    <row r="163" spans="1:2" x14ac:dyDescent="0.35">
      <c r="A163" s="2">
        <v>2021130010214</v>
      </c>
      <c r="B163" t="s">
        <v>470</v>
      </c>
    </row>
    <row r="164" spans="1:2" x14ac:dyDescent="0.35">
      <c r="A164" s="2">
        <v>2021130010219</v>
      </c>
      <c r="B164" t="s">
        <v>472</v>
      </c>
    </row>
    <row r="165" spans="1:2" x14ac:dyDescent="0.35">
      <c r="A165" s="2">
        <v>2021130010220</v>
      </c>
      <c r="B165" t="s">
        <v>474</v>
      </c>
    </row>
    <row r="166" spans="1:2" x14ac:dyDescent="0.35">
      <c r="A166" s="2">
        <v>2021130010221</v>
      </c>
      <c r="B166" t="s">
        <v>476</v>
      </c>
    </row>
    <row r="167" spans="1:2" x14ac:dyDescent="0.35">
      <c r="A167" s="2">
        <v>2021130010222</v>
      </c>
      <c r="B167" t="s">
        <v>478</v>
      </c>
    </row>
    <row r="168" spans="1:2" x14ac:dyDescent="0.35">
      <c r="A168" s="2">
        <v>2021130010233</v>
      </c>
      <c r="B168" t="s">
        <v>480</v>
      </c>
    </row>
    <row r="169" spans="1:2" x14ac:dyDescent="0.35">
      <c r="A169" s="2">
        <v>2021130010234</v>
      </c>
      <c r="B169" t="s">
        <v>482</v>
      </c>
    </row>
    <row r="170" spans="1:2" x14ac:dyDescent="0.35">
      <c r="A170" s="2">
        <v>2021130010235</v>
      </c>
      <c r="B170" t="s">
        <v>484</v>
      </c>
    </row>
    <row r="171" spans="1:2" x14ac:dyDescent="0.35">
      <c r="A171" s="2">
        <v>2020130010133</v>
      </c>
      <c r="B171" t="s">
        <v>488</v>
      </c>
    </row>
    <row r="172" spans="1:2" x14ac:dyDescent="0.35">
      <c r="A172" s="2">
        <v>2020130010319</v>
      </c>
      <c r="B172" t="s">
        <v>490</v>
      </c>
    </row>
    <row r="173" spans="1:2" x14ac:dyDescent="0.35">
      <c r="A173" s="2">
        <v>2021130010181</v>
      </c>
      <c r="B173" t="s">
        <v>500</v>
      </c>
    </row>
    <row r="174" spans="1:2" x14ac:dyDescent="0.35">
      <c r="A174" s="2">
        <v>2020130010332</v>
      </c>
      <c r="B174" t="s">
        <v>502</v>
      </c>
    </row>
    <row r="175" spans="1:2" x14ac:dyDescent="0.35">
      <c r="A175" s="2">
        <v>2020130010320</v>
      </c>
      <c r="B175" t="s">
        <v>504</v>
      </c>
    </row>
    <row r="176" spans="1:2" x14ac:dyDescent="0.35">
      <c r="A176" s="2">
        <v>2021130010208</v>
      </c>
      <c r="B176" t="s">
        <v>325</v>
      </c>
    </row>
    <row r="177" spans="1:2" x14ac:dyDescent="0.35">
      <c r="A177" s="2">
        <v>2021130010262</v>
      </c>
      <c r="B177" t="s">
        <v>507</v>
      </c>
    </row>
    <row r="178" spans="1:2" x14ac:dyDescent="0.35">
      <c r="A178" s="2">
        <v>2021130010271</v>
      </c>
      <c r="B178" t="s">
        <v>509</v>
      </c>
    </row>
    <row r="179" spans="1:2" x14ac:dyDescent="0.35">
      <c r="A179" s="2">
        <v>2021130010001</v>
      </c>
      <c r="B179" t="s">
        <v>511</v>
      </c>
    </row>
    <row r="180" spans="1:2" x14ac:dyDescent="0.35">
      <c r="A180" s="2">
        <v>2021130010256</v>
      </c>
      <c r="B180" t="s">
        <v>514</v>
      </c>
    </row>
    <row r="181" spans="1:2" x14ac:dyDescent="0.35">
      <c r="A181" s="2">
        <v>2020130010300</v>
      </c>
      <c r="B181" t="s">
        <v>516</v>
      </c>
    </row>
    <row r="182" spans="1:2" x14ac:dyDescent="0.35">
      <c r="A182" s="2">
        <v>2021130010179</v>
      </c>
      <c r="B182" t="s">
        <v>518</v>
      </c>
    </row>
    <row r="183" spans="1:2" x14ac:dyDescent="0.35">
      <c r="A183" s="2">
        <v>2021130010244</v>
      </c>
      <c r="B183" t="s">
        <v>520</v>
      </c>
    </row>
    <row r="184" spans="1:2" x14ac:dyDescent="0.35">
      <c r="A184" s="2">
        <v>2021130010226</v>
      </c>
      <c r="B184" t="s">
        <v>392</v>
      </c>
    </row>
    <row r="185" spans="1:2" x14ac:dyDescent="0.35">
      <c r="A185" s="2">
        <v>2021130010257</v>
      </c>
      <c r="B185" t="s">
        <v>523</v>
      </c>
    </row>
    <row r="186" spans="1:2" x14ac:dyDescent="0.35">
      <c r="A186" s="2">
        <v>2021130010003</v>
      </c>
      <c r="B186" t="s">
        <v>525</v>
      </c>
    </row>
    <row r="187" spans="1:2" x14ac:dyDescent="0.35">
      <c r="A187" s="2">
        <v>2021130010194</v>
      </c>
      <c r="B187" t="s">
        <v>528</v>
      </c>
    </row>
    <row r="188" spans="1:2" x14ac:dyDescent="0.35">
      <c r="A188" s="2">
        <v>2021130010245</v>
      </c>
      <c r="B188" t="s">
        <v>532</v>
      </c>
    </row>
    <row r="189" spans="1:2" x14ac:dyDescent="0.35">
      <c r="A189" s="2">
        <v>2021130010261</v>
      </c>
      <c r="B189" t="s">
        <v>530</v>
      </c>
    </row>
    <row r="190" spans="1:2" x14ac:dyDescent="0.35">
      <c r="A190" s="2">
        <v>2020130010166</v>
      </c>
      <c r="B190" t="s">
        <v>539</v>
      </c>
    </row>
    <row r="191" spans="1:2" x14ac:dyDescent="0.35">
      <c r="A191" s="2">
        <v>2020130010132</v>
      </c>
      <c r="B191" t="s">
        <v>542</v>
      </c>
    </row>
    <row r="192" spans="1:2" x14ac:dyDescent="0.35">
      <c r="A192" s="2">
        <v>2020130010058</v>
      </c>
      <c r="B192" t="s">
        <v>544</v>
      </c>
    </row>
    <row r="193" spans="1:2" x14ac:dyDescent="0.35">
      <c r="A193" s="2">
        <v>2020130010060</v>
      </c>
      <c r="B193" t="s">
        <v>546</v>
      </c>
    </row>
    <row r="194" spans="1:2" x14ac:dyDescent="0.35">
      <c r="A194" s="2">
        <v>2021130010169</v>
      </c>
      <c r="B194" t="s">
        <v>548</v>
      </c>
    </row>
    <row r="195" spans="1:2" x14ac:dyDescent="0.35">
      <c r="A195" s="2">
        <v>2021130010277</v>
      </c>
      <c r="B195" t="s">
        <v>394</v>
      </c>
    </row>
    <row r="196" spans="1:2" x14ac:dyDescent="0.35">
      <c r="A196" s="2">
        <v>2021130010156</v>
      </c>
      <c r="B196" t="s">
        <v>551</v>
      </c>
    </row>
    <row r="197" spans="1:2" x14ac:dyDescent="0.35">
      <c r="A197" s="2">
        <v>2021130010280</v>
      </c>
      <c r="B197" t="s">
        <v>187</v>
      </c>
    </row>
    <row r="198" spans="1:2" x14ac:dyDescent="0.35">
      <c r="A198" s="2">
        <v>2020130010157</v>
      </c>
      <c r="B198" t="s">
        <v>559</v>
      </c>
    </row>
    <row r="199" spans="1:2" x14ac:dyDescent="0.35">
      <c r="A199" s="2">
        <v>2020130010063</v>
      </c>
      <c r="B199" t="s">
        <v>562</v>
      </c>
    </row>
    <row r="200" spans="1:2" x14ac:dyDescent="0.35">
      <c r="A200" s="2">
        <v>2021130010157</v>
      </c>
      <c r="B200" t="s">
        <v>565</v>
      </c>
    </row>
    <row r="201" spans="1:2" x14ac:dyDescent="0.35">
      <c r="A201" s="2">
        <v>2020130010150</v>
      </c>
      <c r="B201" t="s">
        <v>568</v>
      </c>
    </row>
    <row r="202" spans="1:2" x14ac:dyDescent="0.35">
      <c r="A202" s="2">
        <v>2020130010175</v>
      </c>
      <c r="B202" t="s">
        <v>571</v>
      </c>
    </row>
    <row r="203" spans="1:2" x14ac:dyDescent="0.35">
      <c r="A203" s="2">
        <v>2020130010177</v>
      </c>
      <c r="B203" t="s">
        <v>573</v>
      </c>
    </row>
    <row r="204" spans="1:2" x14ac:dyDescent="0.35">
      <c r="A204" s="2">
        <v>2021130010170</v>
      </c>
      <c r="B204" t="s">
        <v>575</v>
      </c>
    </row>
    <row r="205" spans="1:2" x14ac:dyDescent="0.35">
      <c r="A205" s="2">
        <v>2020130010124</v>
      </c>
      <c r="B205" t="s">
        <v>584</v>
      </c>
    </row>
    <row r="206" spans="1:2" x14ac:dyDescent="0.35">
      <c r="A206" s="2">
        <v>2022130010001</v>
      </c>
      <c r="B206" t="s">
        <v>175</v>
      </c>
    </row>
    <row r="207" spans="1:2" x14ac:dyDescent="0.35">
      <c r="A207" s="2">
        <v>2022130010013</v>
      </c>
      <c r="B207" t="s">
        <v>145</v>
      </c>
    </row>
    <row r="208" spans="1:2" x14ac:dyDescent="0.35">
      <c r="A208" s="2">
        <v>2020130010158</v>
      </c>
      <c r="B208" t="s">
        <v>598</v>
      </c>
    </row>
    <row r="209" spans="1:2" x14ac:dyDescent="0.35">
      <c r="A209" s="2">
        <v>2020130010069</v>
      </c>
      <c r="B209" t="s">
        <v>600</v>
      </c>
    </row>
    <row r="210" spans="1:2" x14ac:dyDescent="0.35">
      <c r="A210" s="2">
        <v>2020130010070</v>
      </c>
      <c r="B210" t="s">
        <v>602</v>
      </c>
    </row>
    <row r="211" spans="1:2" x14ac:dyDescent="0.35">
      <c r="A211" s="2">
        <v>2020130010072</v>
      </c>
      <c r="B211" t="s">
        <v>604</v>
      </c>
    </row>
    <row r="212" spans="1:2" x14ac:dyDescent="0.35">
      <c r="A212" s="2">
        <v>2020130010129</v>
      </c>
      <c r="B212" t="s">
        <v>606</v>
      </c>
    </row>
    <row r="213" spans="1:2" x14ac:dyDescent="0.35">
      <c r="A213" s="2">
        <v>2020130010130</v>
      </c>
      <c r="B213" t="s">
        <v>608</v>
      </c>
    </row>
    <row r="214" spans="1:2" x14ac:dyDescent="0.35">
      <c r="A214" s="2">
        <v>2020130010144</v>
      </c>
      <c r="B214" t="s">
        <v>610</v>
      </c>
    </row>
    <row r="215" spans="1:2" x14ac:dyDescent="0.35">
      <c r="A215" s="2">
        <v>2020130010145</v>
      </c>
      <c r="B215" t="s">
        <v>612</v>
      </c>
    </row>
    <row r="216" spans="1:2" x14ac:dyDescent="0.35">
      <c r="A216" s="2">
        <v>2020130010146</v>
      </c>
      <c r="B216" t="s">
        <v>614</v>
      </c>
    </row>
    <row r="217" spans="1:2" x14ac:dyDescent="0.35">
      <c r="A217" s="2">
        <v>2020130010151</v>
      </c>
      <c r="B217" t="s">
        <v>616</v>
      </c>
    </row>
    <row r="218" spans="1:2" x14ac:dyDescent="0.35">
      <c r="A218" s="2">
        <v>2020130010169</v>
      </c>
      <c r="B218" t="s">
        <v>618</v>
      </c>
    </row>
    <row r="219" spans="1:2" x14ac:dyDescent="0.35">
      <c r="A219" s="2">
        <v>2021130010150</v>
      </c>
      <c r="B219" t="s">
        <v>621</v>
      </c>
    </row>
    <row r="220" spans="1:2" x14ac:dyDescent="0.35">
      <c r="A220" s="2">
        <v>2021130010021</v>
      </c>
      <c r="B220" t="s">
        <v>629</v>
      </c>
    </row>
    <row r="221" spans="1:2" x14ac:dyDescent="0.35">
      <c r="A221" s="2">
        <v>2021130010075</v>
      </c>
      <c r="B221" t="s">
        <v>631</v>
      </c>
    </row>
    <row r="222" spans="1:2" x14ac:dyDescent="0.35">
      <c r="A222" s="2">
        <v>2021130010013</v>
      </c>
      <c r="B222" t="s">
        <v>633</v>
      </c>
    </row>
    <row r="223" spans="1:2" x14ac:dyDescent="0.35">
      <c r="A223" s="2">
        <v>130011101</v>
      </c>
      <c r="B223" t="s">
        <v>202</v>
      </c>
    </row>
    <row r="224" spans="1:2" x14ac:dyDescent="0.35">
      <c r="A224" s="2">
        <v>2021130010018</v>
      </c>
      <c r="B224" t="s">
        <v>636</v>
      </c>
    </row>
    <row r="225" spans="1:2" x14ac:dyDescent="0.35">
      <c r="A225" s="2">
        <v>2021130010023</v>
      </c>
      <c r="B225" t="s">
        <v>638</v>
      </c>
    </row>
    <row r="226" spans="1:2" x14ac:dyDescent="0.35">
      <c r="A226" s="2">
        <v>2021130010015</v>
      </c>
      <c r="B226" t="s">
        <v>640</v>
      </c>
    </row>
    <row r="227" spans="1:2" x14ac:dyDescent="0.35">
      <c r="A227" s="2">
        <v>2021130010017</v>
      </c>
      <c r="B227" t="s">
        <v>643</v>
      </c>
    </row>
    <row r="228" spans="1:2" x14ac:dyDescent="0.35">
      <c r="A228" s="2">
        <v>2020130010329</v>
      </c>
      <c r="B228" t="s">
        <v>647</v>
      </c>
    </row>
    <row r="229" spans="1:2" x14ac:dyDescent="0.35">
      <c r="A229" s="2">
        <v>2021130010248</v>
      </c>
      <c r="B229" t="s">
        <v>649</v>
      </c>
    </row>
    <row r="230" spans="1:2" x14ac:dyDescent="0.35">
      <c r="A230" s="2">
        <v>2021130010247</v>
      </c>
      <c r="B230" t="s">
        <v>651</v>
      </c>
    </row>
    <row r="231" spans="1:2" x14ac:dyDescent="0.35">
      <c r="A231" s="2">
        <v>2021130010249</v>
      </c>
      <c r="B231" t="s">
        <v>653</v>
      </c>
    </row>
    <row r="232" spans="1:2" x14ac:dyDescent="0.35">
      <c r="A232" s="2">
        <v>2021130010250</v>
      </c>
      <c r="B232" t="s">
        <v>655</v>
      </c>
    </row>
    <row r="233" spans="1:2" x14ac:dyDescent="0.35">
      <c r="A233" s="2">
        <v>2021130010251</v>
      </c>
      <c r="B233" t="s">
        <v>657</v>
      </c>
    </row>
    <row r="234" spans="1:2" x14ac:dyDescent="0.35">
      <c r="A234" s="2">
        <v>2021130010252</v>
      </c>
      <c r="B234" t="s">
        <v>664</v>
      </c>
    </row>
    <row r="235" spans="1:2" x14ac:dyDescent="0.35">
      <c r="A235" s="2">
        <v>2021130010246</v>
      </c>
      <c r="B235" t="s">
        <v>666</v>
      </c>
    </row>
    <row r="236" spans="1:2" x14ac:dyDescent="0.35">
      <c r="A236" s="2">
        <v>2021130010253</v>
      </c>
      <c r="B236" t="s">
        <v>668</v>
      </c>
    </row>
    <row r="237" spans="1:2" x14ac:dyDescent="0.35">
      <c r="A237" s="2">
        <v>2020130010239</v>
      </c>
      <c r="B237" t="s">
        <v>672</v>
      </c>
    </row>
    <row r="238" spans="1:2" x14ac:dyDescent="0.35">
      <c r="A238" s="2">
        <v>2020130010241</v>
      </c>
      <c r="B238" t="s">
        <v>675</v>
      </c>
    </row>
    <row r="239" spans="1:2" x14ac:dyDescent="0.35">
      <c r="A239" s="2">
        <v>2021130010154</v>
      </c>
      <c r="B239" t="s">
        <v>680</v>
      </c>
    </row>
    <row r="240" spans="1:2" x14ac:dyDescent="0.35">
      <c r="A240" s="2">
        <v>2021130010239</v>
      </c>
      <c r="B240" t="s">
        <v>685</v>
      </c>
    </row>
    <row r="241" spans="1:2" x14ac:dyDescent="0.35">
      <c r="A241" s="2">
        <v>2021130010231</v>
      </c>
      <c r="B241" t="s">
        <v>687</v>
      </c>
    </row>
    <row r="242" spans="1:2" x14ac:dyDescent="0.35">
      <c r="A242" s="2">
        <v>2021130010232</v>
      </c>
      <c r="B242" t="s">
        <v>689</v>
      </c>
    </row>
    <row r="243" spans="1:2" x14ac:dyDescent="0.35">
      <c r="A243" s="2">
        <v>2021130010242</v>
      </c>
      <c r="B243" t="s">
        <v>691</v>
      </c>
    </row>
    <row r="244" spans="1:2" x14ac:dyDescent="0.35">
      <c r="A244" s="2">
        <v>2021130010241</v>
      </c>
      <c r="B244" t="s">
        <v>693</v>
      </c>
    </row>
    <row r="245" spans="1:2" x14ac:dyDescent="0.35">
      <c r="A245" s="2">
        <v>2021130010238</v>
      </c>
      <c r="B245" t="s">
        <v>695</v>
      </c>
    </row>
    <row r="246" spans="1:2" x14ac:dyDescent="0.35">
      <c r="A246" s="2">
        <v>2021130010240</v>
      </c>
      <c r="B246" t="s">
        <v>697</v>
      </c>
    </row>
    <row r="247" spans="1:2" x14ac:dyDescent="0.35">
      <c r="A247" s="2">
        <v>2020130010038</v>
      </c>
      <c r="B247" t="s">
        <v>701</v>
      </c>
    </row>
    <row r="248" spans="1:2" x14ac:dyDescent="0.35">
      <c r="A248" s="2">
        <v>2021130010270</v>
      </c>
      <c r="B248" t="s">
        <v>704</v>
      </c>
    </row>
    <row r="249" spans="1:2" x14ac:dyDescent="0.35">
      <c r="A249" s="2">
        <v>2020130010053</v>
      </c>
      <c r="B249" t="s">
        <v>712</v>
      </c>
    </row>
    <row r="250" spans="1:2" x14ac:dyDescent="0.35">
      <c r="A250" s="2">
        <v>2021130010011</v>
      </c>
      <c r="B250" t="s">
        <v>716</v>
      </c>
    </row>
    <row r="251" spans="1:2" x14ac:dyDescent="0.35">
      <c r="A251" s="2">
        <v>2020130010055</v>
      </c>
      <c r="B251" t="s">
        <v>721</v>
      </c>
    </row>
    <row r="252" spans="1:2" x14ac:dyDescent="0.35">
      <c r="A252" s="2">
        <v>2021130010230</v>
      </c>
      <c r="B252" t="s">
        <v>723</v>
      </c>
    </row>
    <row r="253" spans="1:2" x14ac:dyDescent="0.35">
      <c r="A253" s="2">
        <v>2020130010194</v>
      </c>
      <c r="B253" t="s">
        <v>727</v>
      </c>
    </row>
    <row r="254" spans="1:2" x14ac:dyDescent="0.35">
      <c r="A254" s="2">
        <v>2020130010152</v>
      </c>
      <c r="B254" t="s">
        <v>734</v>
      </c>
    </row>
    <row r="255" spans="1:2" x14ac:dyDescent="0.35">
      <c r="A255" s="2">
        <v>2020130010154</v>
      </c>
      <c r="B255" t="s">
        <v>736</v>
      </c>
    </row>
    <row r="256" spans="1:2" x14ac:dyDescent="0.35">
      <c r="A256" s="2">
        <v>2020130010306</v>
      </c>
      <c r="B256" t="s">
        <v>738</v>
      </c>
    </row>
    <row r="257" spans="1:2" x14ac:dyDescent="0.35">
      <c r="A257" s="2">
        <v>2020130010153</v>
      </c>
      <c r="B257" t="s">
        <v>741</v>
      </c>
    </row>
    <row r="258" spans="1:2" x14ac:dyDescent="0.35">
      <c r="A258" s="2">
        <v>2020130010308</v>
      </c>
      <c r="B258" t="s">
        <v>744</v>
      </c>
    </row>
    <row r="259" spans="1:2" x14ac:dyDescent="0.35">
      <c r="A259" s="2">
        <v>2020130010045</v>
      </c>
      <c r="B259" t="s">
        <v>748</v>
      </c>
    </row>
    <row r="260" spans="1:2" x14ac:dyDescent="0.35">
      <c r="A260" s="2">
        <v>2020130010042</v>
      </c>
      <c r="B260" t="s">
        <v>751</v>
      </c>
    </row>
    <row r="261" spans="1:2" x14ac:dyDescent="0.35">
      <c r="A261" s="2">
        <v>2020130010218</v>
      </c>
      <c r="B261" t="s">
        <v>754</v>
      </c>
    </row>
    <row r="262" spans="1:2" x14ac:dyDescent="0.35">
      <c r="A262" s="2">
        <v>2021130010255</v>
      </c>
      <c r="B262" t="s">
        <v>757</v>
      </c>
    </row>
    <row r="263" spans="1:2" x14ac:dyDescent="0.35">
      <c r="A263" s="2">
        <v>2020130010043</v>
      </c>
      <c r="B263" t="s">
        <v>760</v>
      </c>
    </row>
    <row r="264" spans="1:2" x14ac:dyDescent="0.35">
      <c r="A264" s="2">
        <v>2020130010213</v>
      </c>
      <c r="B264" t="s">
        <v>768</v>
      </c>
    </row>
    <row r="265" spans="1:2" x14ac:dyDescent="0.35">
      <c r="A265" s="2">
        <v>2021130010006</v>
      </c>
      <c r="B265" t="s">
        <v>770</v>
      </c>
    </row>
    <row r="266" spans="1:2" x14ac:dyDescent="0.35">
      <c r="A266" s="2">
        <v>2021130010265</v>
      </c>
      <c r="B266" t="s">
        <v>772</v>
      </c>
    </row>
    <row r="267" spans="1:2" x14ac:dyDescent="0.35">
      <c r="A267" s="2">
        <v>2021130010005</v>
      </c>
      <c r="B267" t="s">
        <v>776</v>
      </c>
    </row>
    <row r="268" spans="1:2" x14ac:dyDescent="0.35">
      <c r="A268" s="2">
        <v>2021130010090</v>
      </c>
      <c r="B268" t="s">
        <v>781</v>
      </c>
    </row>
    <row r="269" spans="1:2" x14ac:dyDescent="0.35">
      <c r="A269" s="2">
        <v>2021130010264</v>
      </c>
      <c r="B269" t="s">
        <v>783</v>
      </c>
    </row>
    <row r="270" spans="1:2" x14ac:dyDescent="0.35">
      <c r="A270" s="2">
        <v>2021130010134</v>
      </c>
      <c r="B270" t="s">
        <v>785</v>
      </c>
    </row>
    <row r="271" spans="1:2" x14ac:dyDescent="0.35">
      <c r="A271" s="2">
        <v>2021130010291</v>
      </c>
      <c r="B271" t="s">
        <v>787</v>
      </c>
    </row>
    <row r="272" spans="1:2" x14ac:dyDescent="0.35">
      <c r="A272" s="2">
        <v>2020130010201</v>
      </c>
      <c r="B272" t="s">
        <v>792</v>
      </c>
    </row>
    <row r="273" spans="1:2" x14ac:dyDescent="0.35">
      <c r="A273" s="2">
        <v>2020130010203</v>
      </c>
      <c r="B273" t="s">
        <v>795</v>
      </c>
    </row>
    <row r="274" spans="1:2" x14ac:dyDescent="0.35">
      <c r="A274" s="2">
        <v>2020130010216</v>
      </c>
      <c r="B274" t="s">
        <v>798</v>
      </c>
    </row>
    <row r="275" spans="1:2" x14ac:dyDescent="0.35">
      <c r="A275" s="2">
        <v>2021130010191</v>
      </c>
      <c r="B275" t="s">
        <v>800</v>
      </c>
    </row>
    <row r="276" spans="1:2" x14ac:dyDescent="0.35">
      <c r="A276" s="2">
        <v>2021130010200</v>
      </c>
      <c r="B276" t="s">
        <v>802</v>
      </c>
    </row>
    <row r="277" spans="1:2" x14ac:dyDescent="0.35">
      <c r="A277" s="2">
        <v>2021130010198</v>
      </c>
      <c r="B277" t="s">
        <v>804</v>
      </c>
    </row>
    <row r="278" spans="1:2" x14ac:dyDescent="0.35">
      <c r="A278" s="2">
        <v>2021130010217</v>
      </c>
      <c r="B278" t="s">
        <v>806</v>
      </c>
    </row>
    <row r="279" spans="1:2" x14ac:dyDescent="0.35">
      <c r="A279" s="2">
        <v>2021130010223</v>
      </c>
      <c r="B279" t="s">
        <v>808</v>
      </c>
    </row>
    <row r="280" spans="1:2" x14ac:dyDescent="0.35">
      <c r="A280" s="2">
        <v>2021130010201</v>
      </c>
      <c r="B280" t="s">
        <v>810</v>
      </c>
    </row>
    <row r="281" spans="1:2" x14ac:dyDescent="0.35">
      <c r="A281" s="2">
        <v>2020130010183</v>
      </c>
      <c r="B281" t="s">
        <v>812</v>
      </c>
    </row>
    <row r="282" spans="1:2" x14ac:dyDescent="0.35">
      <c r="A282" s="2">
        <v>2020130010179</v>
      </c>
      <c r="B282" t="s">
        <v>816</v>
      </c>
    </row>
    <row r="283" spans="1:2" x14ac:dyDescent="0.35">
      <c r="A283" s="2">
        <v>2021130010279</v>
      </c>
      <c r="B283" t="s">
        <v>820</v>
      </c>
    </row>
    <row r="284" spans="1:2" x14ac:dyDescent="0.35">
      <c r="A284" s="2">
        <v>2021130010192</v>
      </c>
      <c r="B284" t="s">
        <v>837</v>
      </c>
    </row>
    <row r="285" spans="1:2" x14ac:dyDescent="0.35">
      <c r="A285" s="2">
        <v>2021130010180</v>
      </c>
      <c r="B285" t="s">
        <v>236</v>
      </c>
    </row>
    <row r="286" spans="1:2" x14ac:dyDescent="0.35">
      <c r="A286" s="2">
        <v>2021130010176</v>
      </c>
      <c r="B286" t="s">
        <v>828</v>
      </c>
    </row>
    <row r="287" spans="1:2" x14ac:dyDescent="0.35">
      <c r="A287" s="2">
        <v>2021130010139</v>
      </c>
      <c r="B287" t="s">
        <v>840</v>
      </c>
    </row>
    <row r="288" spans="1:2" x14ac:dyDescent="0.35">
      <c r="A288" s="2">
        <v>2021130010093</v>
      </c>
      <c r="B288" t="s">
        <v>842</v>
      </c>
    </row>
    <row r="289" spans="1:2" x14ac:dyDescent="0.35">
      <c r="A289" s="2">
        <v>2021130010071</v>
      </c>
      <c r="B289" t="s">
        <v>844</v>
      </c>
    </row>
    <row r="290" spans="1:2" x14ac:dyDescent="0.35">
      <c r="A290" s="2">
        <v>2021130010073</v>
      </c>
      <c r="B290" t="s">
        <v>846</v>
      </c>
    </row>
    <row r="291" spans="1:2" x14ac:dyDescent="0.35">
      <c r="A291" s="2">
        <v>2021130010062</v>
      </c>
      <c r="B291" t="s">
        <v>848</v>
      </c>
    </row>
    <row r="292" spans="1:2" x14ac:dyDescent="0.35">
      <c r="A292" s="2">
        <v>130012303</v>
      </c>
      <c r="B292" t="s">
        <v>202</v>
      </c>
    </row>
    <row r="293" spans="1:2" x14ac:dyDescent="0.35">
      <c r="A293" s="2">
        <v>2021130010085</v>
      </c>
      <c r="B293" t="s">
        <v>851</v>
      </c>
    </row>
    <row r="294" spans="1:2" x14ac:dyDescent="0.35">
      <c r="A294" s="2">
        <v>2021130010064</v>
      </c>
      <c r="B294" t="s">
        <v>853</v>
      </c>
    </row>
    <row r="295" spans="1:2" x14ac:dyDescent="0.35">
      <c r="A295" s="2">
        <v>2021130010047</v>
      </c>
      <c r="B295" t="s">
        <v>855</v>
      </c>
    </row>
    <row r="296" spans="1:2" x14ac:dyDescent="0.35">
      <c r="A296" s="2">
        <v>2021130010095</v>
      </c>
      <c r="B296" t="s">
        <v>857</v>
      </c>
    </row>
    <row r="297" spans="1:2" x14ac:dyDescent="0.35">
      <c r="A297" s="2">
        <v>2021130010049</v>
      </c>
      <c r="B297" t="s">
        <v>859</v>
      </c>
    </row>
    <row r="298" spans="1:2" x14ac:dyDescent="0.35">
      <c r="A298" s="2">
        <v>2021130010083</v>
      </c>
      <c r="B298" t="s">
        <v>861</v>
      </c>
    </row>
    <row r="299" spans="1:2" x14ac:dyDescent="0.35">
      <c r="A299" s="2">
        <v>2021130010087</v>
      </c>
      <c r="B299" t="s">
        <v>863</v>
      </c>
    </row>
    <row r="300" spans="1:2" x14ac:dyDescent="0.35">
      <c r="A300" s="2">
        <v>2021130010088</v>
      </c>
      <c r="B300" t="s">
        <v>865</v>
      </c>
    </row>
    <row r="301" spans="1:2" x14ac:dyDescent="0.35">
      <c r="A301" s="2">
        <v>2021130010082</v>
      </c>
      <c r="B301" t="s">
        <v>867</v>
      </c>
    </row>
    <row r="302" spans="1:2" x14ac:dyDescent="0.35">
      <c r="A302" s="2">
        <v>2021130010065</v>
      </c>
      <c r="B302" t="s">
        <v>869</v>
      </c>
    </row>
    <row r="303" spans="1:2" x14ac:dyDescent="0.35">
      <c r="A303" s="2">
        <v>2021130010089</v>
      </c>
      <c r="B303" t="s">
        <v>871</v>
      </c>
    </row>
    <row r="304" spans="1:2" x14ac:dyDescent="0.35">
      <c r="A304" s="2">
        <v>2021130010123</v>
      </c>
      <c r="B304" t="s">
        <v>873</v>
      </c>
    </row>
    <row r="305" spans="1:2" x14ac:dyDescent="0.35">
      <c r="A305" s="2">
        <v>2021130010069</v>
      </c>
      <c r="B305" t="s">
        <v>875</v>
      </c>
    </row>
    <row r="306" spans="1:2" x14ac:dyDescent="0.35">
      <c r="A306" s="2">
        <v>2021130010166</v>
      </c>
      <c r="B306" t="s">
        <v>877</v>
      </c>
    </row>
    <row r="307" spans="1:2" x14ac:dyDescent="0.35">
      <c r="A307" s="2">
        <v>2021130010070</v>
      </c>
      <c r="B307" t="s">
        <v>879</v>
      </c>
    </row>
    <row r="308" spans="1:2" x14ac:dyDescent="0.35">
      <c r="A308" s="2">
        <v>2021130010044</v>
      </c>
      <c r="B308" t="s">
        <v>881</v>
      </c>
    </row>
    <row r="309" spans="1:2" x14ac:dyDescent="0.35">
      <c r="A309" s="2">
        <v>2021130010048</v>
      </c>
      <c r="B309" t="s">
        <v>883</v>
      </c>
    </row>
    <row r="310" spans="1:2" x14ac:dyDescent="0.35">
      <c r="A310" s="2">
        <v>2021130010050</v>
      </c>
      <c r="B310" t="s">
        <v>885</v>
      </c>
    </row>
    <row r="311" spans="1:2" x14ac:dyDescent="0.35">
      <c r="A311" s="2">
        <v>2021130010051</v>
      </c>
      <c r="B311" t="s">
        <v>887</v>
      </c>
    </row>
    <row r="312" spans="1:2" x14ac:dyDescent="0.35">
      <c r="A312" s="2">
        <v>2021130010063</v>
      </c>
      <c r="B312" t="s">
        <v>889</v>
      </c>
    </row>
    <row r="313" spans="1:2" x14ac:dyDescent="0.35">
      <c r="A313" s="2">
        <v>2021130010086</v>
      </c>
      <c r="B313" t="s">
        <v>891</v>
      </c>
    </row>
    <row r="314" spans="1:2" x14ac:dyDescent="0.35">
      <c r="A314" s="2">
        <v>2021130010260</v>
      </c>
      <c r="B314" t="s">
        <v>893</v>
      </c>
    </row>
    <row r="315" spans="1:2" x14ac:dyDescent="0.35">
      <c r="A315" s="2">
        <v>2021130010045</v>
      </c>
      <c r="B315" t="s">
        <v>895</v>
      </c>
    </row>
    <row r="316" spans="1:2" x14ac:dyDescent="0.35">
      <c r="A316" s="2">
        <v>2021130010152</v>
      </c>
      <c r="B316" t="s">
        <v>899</v>
      </c>
    </row>
    <row r="317" spans="1:2" x14ac:dyDescent="0.35">
      <c r="A317" s="2">
        <v>2021130010151</v>
      </c>
      <c r="B317" t="s">
        <v>901</v>
      </c>
    </row>
  </sheetData>
  <conditionalFormatting sqref="A740:B1048576 A1:B317">
    <cfRule type="duplicateValues" dxfId="0" priority="1"/>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55E24-9326-41E5-A733-CCE1B3BDE82F}">
  <dimension ref="D1:G770"/>
  <sheetViews>
    <sheetView workbookViewId="0">
      <selection activeCell="E9" sqref="E9"/>
    </sheetView>
  </sheetViews>
  <sheetFormatPr baseColWidth="10" defaultRowHeight="14.5" x14ac:dyDescent="0.35"/>
  <cols>
    <col min="4" max="4" width="16.7265625" style="2" bestFit="1" customWidth="1"/>
  </cols>
  <sheetData>
    <row r="1" spans="4:7" x14ac:dyDescent="0.35">
      <c r="D1" s="2" t="s">
        <v>902</v>
      </c>
      <c r="E1" t="s">
        <v>903</v>
      </c>
      <c r="F1" t="s">
        <v>904</v>
      </c>
      <c r="G1" t="s">
        <v>905</v>
      </c>
    </row>
    <row r="2" spans="4:7" x14ac:dyDescent="0.35">
      <c r="D2" s="2">
        <v>2020130010075</v>
      </c>
      <c r="E2" t="s">
        <v>906</v>
      </c>
      <c r="F2" t="s">
        <v>907</v>
      </c>
      <c r="G2" t="s">
        <v>908</v>
      </c>
    </row>
    <row r="3" spans="4:7" x14ac:dyDescent="0.35">
      <c r="D3" s="2">
        <v>2021130010243</v>
      </c>
      <c r="E3" t="s">
        <v>906</v>
      </c>
      <c r="F3" t="s">
        <v>907</v>
      </c>
      <c r="G3" t="s">
        <v>908</v>
      </c>
    </row>
    <row r="4" spans="4:7" x14ac:dyDescent="0.35">
      <c r="D4" s="2">
        <v>2020130010036</v>
      </c>
      <c r="E4" t="s">
        <v>909</v>
      </c>
      <c r="F4" t="s">
        <v>910</v>
      </c>
      <c r="G4" t="s">
        <v>911</v>
      </c>
    </row>
    <row r="5" spans="4:7" x14ac:dyDescent="0.35">
      <c r="D5" s="2">
        <v>2021130010160</v>
      </c>
      <c r="E5" t="s">
        <v>909</v>
      </c>
      <c r="F5" t="s">
        <v>912</v>
      </c>
      <c r="G5" t="s">
        <v>913</v>
      </c>
    </row>
    <row r="6" spans="4:7" x14ac:dyDescent="0.35">
      <c r="D6" s="2">
        <v>2020130010033</v>
      </c>
      <c r="E6" t="s">
        <v>906</v>
      </c>
      <c r="F6" t="s">
        <v>914</v>
      </c>
      <c r="G6" t="s">
        <v>915</v>
      </c>
    </row>
    <row r="7" spans="4:7" x14ac:dyDescent="0.35">
      <c r="D7" s="2">
        <v>2021130010161</v>
      </c>
      <c r="E7" t="s">
        <v>909</v>
      </c>
      <c r="F7" t="s">
        <v>912</v>
      </c>
      <c r="G7" t="s">
        <v>916</v>
      </c>
    </row>
    <row r="8" spans="4:7" x14ac:dyDescent="0.35">
      <c r="D8" s="2">
        <v>2021130010266</v>
      </c>
      <c r="E8" t="s">
        <v>906</v>
      </c>
      <c r="F8" t="s">
        <v>907</v>
      </c>
      <c r="G8" t="s">
        <v>917</v>
      </c>
    </row>
    <row r="9" spans="4:7" x14ac:dyDescent="0.35">
      <c r="D9" s="2">
        <v>2021130010159</v>
      </c>
      <c r="E9" t="s">
        <v>909</v>
      </c>
      <c r="F9" t="s">
        <v>912</v>
      </c>
      <c r="G9" t="s">
        <v>918</v>
      </c>
    </row>
    <row r="10" spans="4:7" x14ac:dyDescent="0.35">
      <c r="D10" s="2">
        <v>2021130010259</v>
      </c>
      <c r="E10" t="s">
        <v>909</v>
      </c>
      <c r="F10" t="s">
        <v>912</v>
      </c>
      <c r="G10" t="s">
        <v>918</v>
      </c>
    </row>
    <row r="11" spans="4:7" x14ac:dyDescent="0.35">
      <c r="D11" s="2">
        <v>2021130010267</v>
      </c>
      <c r="E11" t="s">
        <v>906</v>
      </c>
      <c r="F11" t="s">
        <v>907</v>
      </c>
      <c r="G11" t="s">
        <v>919</v>
      </c>
    </row>
    <row r="12" spans="4:7" x14ac:dyDescent="0.35">
      <c r="D12" s="2">
        <v>2021130010147</v>
      </c>
      <c r="E12" t="s">
        <v>906</v>
      </c>
      <c r="F12" t="s">
        <v>914</v>
      </c>
      <c r="G12" t="s">
        <v>920</v>
      </c>
    </row>
    <row r="13" spans="4:7" x14ac:dyDescent="0.35">
      <c r="D13" s="2">
        <v>2021130010162</v>
      </c>
      <c r="E13" t="s">
        <v>909</v>
      </c>
      <c r="F13" t="s">
        <v>912</v>
      </c>
      <c r="G13" t="s">
        <v>921</v>
      </c>
    </row>
    <row r="14" spans="4:7" x14ac:dyDescent="0.35">
      <c r="D14" s="2">
        <v>2020130010034</v>
      </c>
      <c r="E14" t="s">
        <v>906</v>
      </c>
      <c r="F14" t="s">
        <v>914</v>
      </c>
      <c r="G14" t="s">
        <v>922</v>
      </c>
    </row>
    <row r="15" spans="4:7" x14ac:dyDescent="0.35">
      <c r="D15" s="2">
        <v>2020130010211</v>
      </c>
      <c r="E15" t="s">
        <v>906</v>
      </c>
      <c r="F15" t="s">
        <v>907</v>
      </c>
      <c r="G15" t="s">
        <v>923</v>
      </c>
    </row>
    <row r="16" spans="4:7" x14ac:dyDescent="0.35">
      <c r="D16" s="2">
        <v>2020130010160</v>
      </c>
      <c r="E16" t="s">
        <v>906</v>
      </c>
      <c r="F16" t="s">
        <v>907</v>
      </c>
      <c r="G16" t="s">
        <v>924</v>
      </c>
    </row>
    <row r="17" spans="4:7" x14ac:dyDescent="0.35">
      <c r="D17" s="2">
        <v>2021130010165</v>
      </c>
      <c r="E17" t="s">
        <v>909</v>
      </c>
      <c r="F17" t="s">
        <v>912</v>
      </c>
      <c r="G17" t="s">
        <v>925</v>
      </c>
    </row>
    <row r="18" spans="4:7" x14ac:dyDescent="0.35">
      <c r="D18" s="2">
        <v>2021130010158</v>
      </c>
      <c r="E18" t="s">
        <v>909</v>
      </c>
      <c r="F18" t="s">
        <v>912</v>
      </c>
      <c r="G18" t="s">
        <v>926</v>
      </c>
    </row>
    <row r="19" spans="4:7" x14ac:dyDescent="0.35">
      <c r="D19" s="2">
        <v>2020130010071</v>
      </c>
      <c r="E19" t="s">
        <v>909</v>
      </c>
      <c r="F19" t="s">
        <v>912</v>
      </c>
      <c r="G19" t="s">
        <v>927</v>
      </c>
    </row>
    <row r="20" spans="4:7" x14ac:dyDescent="0.35">
      <c r="D20" s="2">
        <v>2020130010079</v>
      </c>
      <c r="E20" t="s">
        <v>909</v>
      </c>
      <c r="F20" t="s">
        <v>912</v>
      </c>
      <c r="G20" t="s">
        <v>928</v>
      </c>
    </row>
    <row r="21" spans="4:7" x14ac:dyDescent="0.35">
      <c r="D21" s="2">
        <v>2021130010268</v>
      </c>
      <c r="E21" t="s">
        <v>906</v>
      </c>
      <c r="F21" t="s">
        <v>907</v>
      </c>
      <c r="G21" t="s">
        <v>919</v>
      </c>
    </row>
    <row r="22" spans="4:7" x14ac:dyDescent="0.35">
      <c r="D22" s="2">
        <v>2021130010164</v>
      </c>
      <c r="E22" t="s">
        <v>909</v>
      </c>
      <c r="F22" t="s">
        <v>912</v>
      </c>
      <c r="G22" t="s">
        <v>929</v>
      </c>
    </row>
    <row r="23" spans="4:7" x14ac:dyDescent="0.35">
      <c r="D23" s="2">
        <v>2021130010272</v>
      </c>
      <c r="E23" t="s">
        <v>906</v>
      </c>
      <c r="F23" t="s">
        <v>907</v>
      </c>
      <c r="G23" t="s">
        <v>917</v>
      </c>
    </row>
    <row r="24" spans="4:7" x14ac:dyDescent="0.35">
      <c r="D24" s="2">
        <v>2021130010197</v>
      </c>
      <c r="E24" t="s">
        <v>906</v>
      </c>
      <c r="F24" t="s">
        <v>930</v>
      </c>
      <c r="G24" t="s">
        <v>931</v>
      </c>
    </row>
    <row r="25" spans="4:7" x14ac:dyDescent="0.35">
      <c r="D25" s="2">
        <v>2021130010163</v>
      </c>
      <c r="E25" t="s">
        <v>909</v>
      </c>
      <c r="F25" t="s">
        <v>912</v>
      </c>
      <c r="G25" t="s">
        <v>932</v>
      </c>
    </row>
    <row r="26" spans="4:7" x14ac:dyDescent="0.35">
      <c r="D26" s="2">
        <v>2020130010030</v>
      </c>
      <c r="E26" t="s">
        <v>933</v>
      </c>
      <c r="F26" t="s">
        <v>934</v>
      </c>
      <c r="G26" t="s">
        <v>935</v>
      </c>
    </row>
    <row r="27" spans="4:7" x14ac:dyDescent="0.35">
      <c r="D27" s="2">
        <v>2020130010304</v>
      </c>
      <c r="E27" t="s">
        <v>933</v>
      </c>
      <c r="F27" t="s">
        <v>934</v>
      </c>
      <c r="G27" t="s">
        <v>936</v>
      </c>
    </row>
    <row r="28" spans="4:7" x14ac:dyDescent="0.35">
      <c r="D28" s="2">
        <v>2020130010031</v>
      </c>
      <c r="E28" t="s">
        <v>933</v>
      </c>
      <c r="F28" t="s">
        <v>934</v>
      </c>
      <c r="G28" t="s">
        <v>937</v>
      </c>
    </row>
    <row r="29" spans="4:7" x14ac:dyDescent="0.35">
      <c r="D29" s="2">
        <v>2020130010032</v>
      </c>
      <c r="E29" t="s">
        <v>933</v>
      </c>
      <c r="F29" t="s">
        <v>938</v>
      </c>
      <c r="G29" t="s">
        <v>939</v>
      </c>
    </row>
    <row r="30" spans="4:7" x14ac:dyDescent="0.35">
      <c r="D30" s="2">
        <v>2020130010061</v>
      </c>
      <c r="E30" t="s">
        <v>933</v>
      </c>
      <c r="F30" t="s">
        <v>940</v>
      </c>
      <c r="G30" t="s">
        <v>941</v>
      </c>
    </row>
    <row r="31" spans="4:7" x14ac:dyDescent="0.35">
      <c r="D31" s="2">
        <v>2021130010142</v>
      </c>
      <c r="E31" t="s">
        <v>906</v>
      </c>
      <c r="F31" t="s">
        <v>914</v>
      </c>
      <c r="G31" t="s">
        <v>942</v>
      </c>
    </row>
    <row r="32" spans="4:7" x14ac:dyDescent="0.35">
      <c r="D32" s="2">
        <v>2021130010143</v>
      </c>
      <c r="E32" t="s">
        <v>933</v>
      </c>
      <c r="F32" t="s">
        <v>938</v>
      </c>
      <c r="G32" t="s">
        <v>943</v>
      </c>
    </row>
    <row r="33" spans="4:7" x14ac:dyDescent="0.35">
      <c r="D33" s="2">
        <v>2021130010148</v>
      </c>
      <c r="E33" t="s">
        <v>944</v>
      </c>
      <c r="F33" t="s">
        <v>945</v>
      </c>
      <c r="G33" t="s">
        <v>946</v>
      </c>
    </row>
    <row r="34" spans="4:7" x14ac:dyDescent="0.35">
      <c r="D34" s="2">
        <v>2020130010037</v>
      </c>
      <c r="E34" t="s">
        <v>933</v>
      </c>
      <c r="F34" t="s">
        <v>934</v>
      </c>
      <c r="G34" t="s">
        <v>947</v>
      </c>
    </row>
    <row r="35" spans="4:7" x14ac:dyDescent="0.35">
      <c r="D35" s="2">
        <v>2020130010084</v>
      </c>
      <c r="E35" t="s">
        <v>933</v>
      </c>
      <c r="F35" t="s">
        <v>934</v>
      </c>
      <c r="G35" t="s">
        <v>948</v>
      </c>
    </row>
    <row r="36" spans="4:7" x14ac:dyDescent="0.35">
      <c r="D36" s="2">
        <v>2020130010210</v>
      </c>
      <c r="E36" t="s">
        <v>933</v>
      </c>
      <c r="F36" t="s">
        <v>934</v>
      </c>
      <c r="G36" t="s">
        <v>949</v>
      </c>
    </row>
    <row r="37" spans="4:7" x14ac:dyDescent="0.35">
      <c r="D37" s="2">
        <v>2021130010275</v>
      </c>
      <c r="E37" t="s">
        <v>933</v>
      </c>
      <c r="F37" t="s">
        <v>934</v>
      </c>
      <c r="G37" t="s">
        <v>950</v>
      </c>
    </row>
    <row r="38" spans="4:7" x14ac:dyDescent="0.35">
      <c r="D38" s="2">
        <v>2021130010145</v>
      </c>
      <c r="E38" t="s">
        <v>944</v>
      </c>
      <c r="F38" t="s">
        <v>945</v>
      </c>
      <c r="G38" t="s">
        <v>951</v>
      </c>
    </row>
    <row r="39" spans="4:7" x14ac:dyDescent="0.35">
      <c r="D39" s="2">
        <v>2022130010028</v>
      </c>
      <c r="E39" t="s">
        <v>933</v>
      </c>
      <c r="F39" t="s">
        <v>934</v>
      </c>
      <c r="G39" t="s">
        <v>936</v>
      </c>
    </row>
    <row r="40" spans="4:7" x14ac:dyDescent="0.35">
      <c r="D40" s="2">
        <v>2020130010187</v>
      </c>
      <c r="E40" t="s">
        <v>933</v>
      </c>
      <c r="F40" t="s">
        <v>940</v>
      </c>
      <c r="G40" t="s">
        <v>952</v>
      </c>
    </row>
    <row r="41" spans="4:7" x14ac:dyDescent="0.35">
      <c r="D41" s="2">
        <v>2021130010283</v>
      </c>
      <c r="E41" t="s">
        <v>933</v>
      </c>
      <c r="F41" t="s">
        <v>934</v>
      </c>
      <c r="G41" t="s">
        <v>936</v>
      </c>
    </row>
    <row r="42" spans="4:7" x14ac:dyDescent="0.35">
      <c r="D42" s="2">
        <v>2022130010013</v>
      </c>
      <c r="E42" t="s">
        <v>933</v>
      </c>
      <c r="F42" t="s">
        <v>934</v>
      </c>
      <c r="G42" t="s">
        <v>936</v>
      </c>
    </row>
    <row r="43" spans="4:7" x14ac:dyDescent="0.35">
      <c r="D43" s="2">
        <v>2020130010272</v>
      </c>
      <c r="E43" t="s">
        <v>933</v>
      </c>
      <c r="F43" t="s">
        <v>934</v>
      </c>
      <c r="G43" t="s">
        <v>936</v>
      </c>
    </row>
    <row r="44" spans="4:7" x14ac:dyDescent="0.35">
      <c r="D44" s="2">
        <v>2020130010254</v>
      </c>
      <c r="E44" t="s">
        <v>933</v>
      </c>
      <c r="F44" t="s">
        <v>934</v>
      </c>
      <c r="G44" t="s">
        <v>936</v>
      </c>
    </row>
    <row r="45" spans="4:7" x14ac:dyDescent="0.35">
      <c r="D45" s="2">
        <v>2022130010026</v>
      </c>
      <c r="E45" t="s">
        <v>933</v>
      </c>
      <c r="F45" t="s">
        <v>934</v>
      </c>
      <c r="G45" t="s">
        <v>936</v>
      </c>
    </row>
    <row r="46" spans="4:7" x14ac:dyDescent="0.35">
      <c r="D46" s="2">
        <v>130010202</v>
      </c>
      <c r="E46" t="s">
        <v>933</v>
      </c>
      <c r="F46" t="s">
        <v>953</v>
      </c>
      <c r="G46" t="s">
        <v>954</v>
      </c>
    </row>
    <row r="47" spans="4:7" x14ac:dyDescent="0.35">
      <c r="D47" s="2">
        <v>2022130010001</v>
      </c>
      <c r="E47" t="s">
        <v>933</v>
      </c>
      <c r="F47" t="s">
        <v>955</v>
      </c>
      <c r="G47" t="s">
        <v>956</v>
      </c>
    </row>
    <row r="48" spans="4:7" x14ac:dyDescent="0.35">
      <c r="D48" s="2">
        <v>2021130010274</v>
      </c>
      <c r="E48" t="s">
        <v>933</v>
      </c>
      <c r="F48" t="s">
        <v>955</v>
      </c>
      <c r="G48" t="s">
        <v>957</v>
      </c>
    </row>
    <row r="49" spans="4:7" x14ac:dyDescent="0.35">
      <c r="D49" s="2">
        <v>2020130010296</v>
      </c>
      <c r="E49" t="s">
        <v>958</v>
      </c>
      <c r="F49" t="s">
        <v>959</v>
      </c>
      <c r="G49" t="s">
        <v>960</v>
      </c>
    </row>
    <row r="50" spans="4:7" x14ac:dyDescent="0.35">
      <c r="D50" s="2">
        <v>2020130010297</v>
      </c>
      <c r="E50" t="s">
        <v>958</v>
      </c>
      <c r="F50" t="s">
        <v>961</v>
      </c>
      <c r="G50" t="s">
        <v>962</v>
      </c>
    </row>
    <row r="51" spans="4:7" x14ac:dyDescent="0.35">
      <c r="D51" s="2">
        <v>2021130010282</v>
      </c>
      <c r="E51" t="s">
        <v>944</v>
      </c>
      <c r="F51" t="s">
        <v>945</v>
      </c>
      <c r="G51" t="s">
        <v>963</v>
      </c>
    </row>
    <row r="52" spans="4:7" x14ac:dyDescent="0.35">
      <c r="D52" s="2">
        <v>2020130010325</v>
      </c>
      <c r="E52" t="s">
        <v>958</v>
      </c>
      <c r="F52" t="s">
        <v>959</v>
      </c>
      <c r="G52" t="s">
        <v>964</v>
      </c>
    </row>
    <row r="53" spans="4:7" x14ac:dyDescent="0.35">
      <c r="D53" s="2">
        <v>2020130010324</v>
      </c>
      <c r="E53" t="s">
        <v>958</v>
      </c>
      <c r="F53" t="s">
        <v>959</v>
      </c>
      <c r="G53" t="s">
        <v>965</v>
      </c>
    </row>
    <row r="54" spans="4:7" x14ac:dyDescent="0.35">
      <c r="D54" s="2">
        <v>2020130010331</v>
      </c>
      <c r="E54" t="s">
        <v>958</v>
      </c>
      <c r="F54" t="s">
        <v>959</v>
      </c>
      <c r="G54" t="s">
        <v>966</v>
      </c>
    </row>
    <row r="55" spans="4:7" x14ac:dyDescent="0.35">
      <c r="D55" s="2">
        <v>2020130010326</v>
      </c>
      <c r="E55" t="s">
        <v>958</v>
      </c>
      <c r="F55" t="s">
        <v>961</v>
      </c>
      <c r="G55" t="s">
        <v>967</v>
      </c>
    </row>
    <row r="56" spans="4:7" x14ac:dyDescent="0.35">
      <c r="D56" s="2">
        <v>2020130010327</v>
      </c>
      <c r="E56" t="s">
        <v>958</v>
      </c>
      <c r="F56" t="s">
        <v>959</v>
      </c>
      <c r="G56" t="s">
        <v>968</v>
      </c>
    </row>
    <row r="57" spans="4:7" x14ac:dyDescent="0.35">
      <c r="D57" s="2">
        <v>2021130010281</v>
      </c>
      <c r="E57" t="s">
        <v>944</v>
      </c>
      <c r="F57" t="s">
        <v>945</v>
      </c>
      <c r="G57" t="s">
        <v>951</v>
      </c>
    </row>
    <row r="58" spans="4:7" x14ac:dyDescent="0.35">
      <c r="D58" s="2">
        <v>2021130010280</v>
      </c>
      <c r="E58" t="s">
        <v>958</v>
      </c>
      <c r="F58" t="s">
        <v>959</v>
      </c>
      <c r="G58" t="s">
        <v>969</v>
      </c>
    </row>
    <row r="59" spans="4:7" x14ac:dyDescent="0.35">
      <c r="D59" s="2">
        <v>130010402</v>
      </c>
      <c r="E59" t="s">
        <v>933</v>
      </c>
      <c r="F59" t="s">
        <v>953</v>
      </c>
      <c r="G59" t="s">
        <v>970</v>
      </c>
    </row>
    <row r="60" spans="4:7" x14ac:dyDescent="0.35">
      <c r="D60" s="2">
        <v>2022130010002</v>
      </c>
      <c r="E60" t="s">
        <v>933</v>
      </c>
      <c r="F60" t="s">
        <v>953</v>
      </c>
      <c r="G60" t="s">
        <v>970</v>
      </c>
    </row>
    <row r="61" spans="4:7" x14ac:dyDescent="0.35">
      <c r="D61" s="2">
        <v>2021130010056</v>
      </c>
      <c r="E61" t="s">
        <v>933</v>
      </c>
      <c r="F61" t="s">
        <v>953</v>
      </c>
      <c r="G61" t="s">
        <v>970</v>
      </c>
    </row>
    <row r="62" spans="4:7" x14ac:dyDescent="0.35">
      <c r="D62" s="2">
        <v>2021130010102</v>
      </c>
      <c r="E62" t="s">
        <v>933</v>
      </c>
      <c r="F62" t="s">
        <v>953</v>
      </c>
      <c r="G62" t="s">
        <v>970</v>
      </c>
    </row>
    <row r="63" spans="4:7" x14ac:dyDescent="0.35">
      <c r="D63" s="2">
        <v>2021130010091</v>
      </c>
      <c r="E63" t="s">
        <v>933</v>
      </c>
      <c r="F63" t="s">
        <v>953</v>
      </c>
      <c r="G63" t="s">
        <v>970</v>
      </c>
    </row>
    <row r="64" spans="4:7" x14ac:dyDescent="0.35">
      <c r="D64" s="2">
        <v>2021130010131</v>
      </c>
      <c r="E64" t="s">
        <v>933</v>
      </c>
      <c r="F64" t="s">
        <v>953</v>
      </c>
      <c r="G64" t="s">
        <v>970</v>
      </c>
    </row>
    <row r="65" spans="4:7" x14ac:dyDescent="0.35">
      <c r="D65" s="2">
        <v>2021130010112</v>
      </c>
      <c r="E65" t="s">
        <v>933</v>
      </c>
      <c r="F65" t="s">
        <v>953</v>
      </c>
      <c r="G65" t="s">
        <v>970</v>
      </c>
    </row>
    <row r="66" spans="4:7" x14ac:dyDescent="0.35">
      <c r="D66" s="2">
        <v>2021130010132</v>
      </c>
      <c r="E66" t="s">
        <v>933</v>
      </c>
      <c r="F66" t="s">
        <v>953</v>
      </c>
      <c r="G66" t="s">
        <v>970</v>
      </c>
    </row>
    <row r="67" spans="4:7" x14ac:dyDescent="0.35">
      <c r="D67" s="2">
        <v>2021130010054</v>
      </c>
      <c r="E67" t="s">
        <v>933</v>
      </c>
      <c r="F67" t="s">
        <v>953</v>
      </c>
      <c r="G67" t="s">
        <v>970</v>
      </c>
    </row>
    <row r="68" spans="4:7" x14ac:dyDescent="0.35">
      <c r="D68" s="2">
        <v>2021130010118</v>
      </c>
      <c r="E68" t="s">
        <v>933</v>
      </c>
      <c r="F68" t="s">
        <v>953</v>
      </c>
      <c r="G68" t="s">
        <v>970</v>
      </c>
    </row>
    <row r="69" spans="4:7" x14ac:dyDescent="0.35">
      <c r="D69" s="2">
        <v>2021130010117</v>
      </c>
      <c r="E69" t="s">
        <v>933</v>
      </c>
      <c r="F69" t="s">
        <v>953</v>
      </c>
      <c r="G69" t="s">
        <v>970</v>
      </c>
    </row>
    <row r="70" spans="4:7" x14ac:dyDescent="0.35">
      <c r="D70" s="2">
        <v>2022130010007</v>
      </c>
      <c r="E70" t="s">
        <v>933</v>
      </c>
      <c r="F70" t="s">
        <v>953</v>
      </c>
      <c r="G70" t="s">
        <v>970</v>
      </c>
    </row>
    <row r="71" spans="4:7" x14ac:dyDescent="0.35">
      <c r="D71" s="2">
        <v>2022130010005</v>
      </c>
      <c r="E71" t="s">
        <v>933</v>
      </c>
      <c r="F71" t="s">
        <v>953</v>
      </c>
      <c r="G71" t="s">
        <v>970</v>
      </c>
    </row>
    <row r="72" spans="4:7" x14ac:dyDescent="0.35">
      <c r="D72" s="2">
        <v>2022130010003</v>
      </c>
      <c r="E72" t="s">
        <v>933</v>
      </c>
      <c r="F72" t="s">
        <v>953</v>
      </c>
      <c r="G72" t="s">
        <v>970</v>
      </c>
    </row>
    <row r="73" spans="4:7" x14ac:dyDescent="0.35">
      <c r="D73" s="2">
        <v>2021130010125</v>
      </c>
      <c r="E73" t="s">
        <v>933</v>
      </c>
      <c r="F73" t="s">
        <v>953</v>
      </c>
      <c r="G73" t="s">
        <v>970</v>
      </c>
    </row>
    <row r="74" spans="4:7" x14ac:dyDescent="0.35">
      <c r="D74" s="2">
        <v>2021130010098</v>
      </c>
      <c r="E74" t="s">
        <v>933</v>
      </c>
      <c r="F74" t="s">
        <v>953</v>
      </c>
      <c r="G74" t="s">
        <v>970</v>
      </c>
    </row>
    <row r="75" spans="4:7" x14ac:dyDescent="0.35">
      <c r="D75" s="2">
        <v>2021130010107</v>
      </c>
      <c r="E75" t="s">
        <v>933</v>
      </c>
      <c r="F75" t="s">
        <v>953</v>
      </c>
      <c r="G75" t="s">
        <v>970</v>
      </c>
    </row>
    <row r="76" spans="4:7" x14ac:dyDescent="0.35">
      <c r="D76" s="2">
        <v>2021130010126</v>
      </c>
      <c r="E76" t="s">
        <v>933</v>
      </c>
      <c r="F76" t="s">
        <v>953</v>
      </c>
      <c r="G76" t="s">
        <v>970</v>
      </c>
    </row>
    <row r="77" spans="4:7" x14ac:dyDescent="0.35">
      <c r="D77" s="2">
        <v>2021130010060</v>
      </c>
      <c r="E77" t="s">
        <v>933</v>
      </c>
      <c r="F77" t="s">
        <v>953</v>
      </c>
      <c r="G77" t="s">
        <v>970</v>
      </c>
    </row>
    <row r="78" spans="4:7" x14ac:dyDescent="0.35">
      <c r="D78" s="2">
        <v>2021130010127</v>
      </c>
      <c r="E78" t="s">
        <v>933</v>
      </c>
      <c r="F78" t="s">
        <v>953</v>
      </c>
      <c r="G78" t="s">
        <v>970</v>
      </c>
    </row>
    <row r="79" spans="4:7" x14ac:dyDescent="0.35">
      <c r="D79" s="2">
        <v>2021130010196</v>
      </c>
      <c r="E79" t="s">
        <v>906</v>
      </c>
      <c r="F79" t="s">
        <v>971</v>
      </c>
      <c r="G79" t="s">
        <v>972</v>
      </c>
    </row>
    <row r="80" spans="4:7" x14ac:dyDescent="0.35">
      <c r="D80" s="2">
        <v>2021130010195</v>
      </c>
      <c r="E80" t="s">
        <v>906</v>
      </c>
      <c r="F80" t="s">
        <v>971</v>
      </c>
      <c r="G80" t="s">
        <v>973</v>
      </c>
    </row>
    <row r="81" spans="4:7" x14ac:dyDescent="0.35">
      <c r="D81" s="2">
        <v>2021130010292</v>
      </c>
      <c r="E81" t="s">
        <v>906</v>
      </c>
      <c r="F81" t="s">
        <v>971</v>
      </c>
      <c r="G81" t="s">
        <v>972</v>
      </c>
    </row>
    <row r="82" spans="4:7" x14ac:dyDescent="0.35">
      <c r="D82" s="2">
        <v>2021130010190</v>
      </c>
      <c r="E82" t="s">
        <v>958</v>
      </c>
      <c r="F82" t="s">
        <v>959</v>
      </c>
      <c r="G82" t="s">
        <v>974</v>
      </c>
    </row>
    <row r="83" spans="4:7" x14ac:dyDescent="0.35">
      <c r="D83" s="2">
        <v>2021130010172</v>
      </c>
      <c r="E83" t="s">
        <v>909</v>
      </c>
      <c r="F83" t="s">
        <v>975</v>
      </c>
      <c r="G83" t="s">
        <v>976</v>
      </c>
    </row>
    <row r="84" spans="4:7" x14ac:dyDescent="0.35">
      <c r="D84" s="2">
        <v>2021130010212</v>
      </c>
      <c r="E84" t="s">
        <v>906</v>
      </c>
      <c r="F84" t="s">
        <v>971</v>
      </c>
      <c r="G84" t="s">
        <v>977</v>
      </c>
    </row>
    <row r="85" spans="4:7" x14ac:dyDescent="0.35">
      <c r="D85" s="2">
        <v>2021130010218</v>
      </c>
      <c r="E85" t="s">
        <v>906</v>
      </c>
      <c r="F85" t="s">
        <v>971</v>
      </c>
      <c r="G85" t="s">
        <v>972</v>
      </c>
    </row>
    <row r="86" spans="4:7" x14ac:dyDescent="0.35">
      <c r="D86" s="2">
        <v>2021130010178</v>
      </c>
      <c r="E86" t="s">
        <v>933</v>
      </c>
      <c r="F86" t="s">
        <v>978</v>
      </c>
      <c r="G86" t="s">
        <v>979</v>
      </c>
    </row>
    <row r="87" spans="4:7" x14ac:dyDescent="0.35">
      <c r="D87" s="2">
        <v>2021130010205</v>
      </c>
      <c r="E87" t="s">
        <v>958</v>
      </c>
      <c r="F87" t="s">
        <v>980</v>
      </c>
      <c r="G87" t="s">
        <v>981</v>
      </c>
    </row>
    <row r="88" spans="4:7" x14ac:dyDescent="0.35">
      <c r="D88" s="2">
        <v>2021130010287</v>
      </c>
      <c r="E88" t="s">
        <v>933</v>
      </c>
      <c r="F88" t="s">
        <v>982</v>
      </c>
      <c r="G88" t="s">
        <v>983</v>
      </c>
    </row>
    <row r="89" spans="4:7" x14ac:dyDescent="0.35">
      <c r="D89" s="2">
        <v>2021130010189</v>
      </c>
      <c r="E89" t="s">
        <v>933</v>
      </c>
      <c r="F89" t="s">
        <v>982</v>
      </c>
      <c r="G89" t="s">
        <v>984</v>
      </c>
    </row>
    <row r="90" spans="4:7" x14ac:dyDescent="0.35">
      <c r="D90" s="2">
        <v>2021130010199</v>
      </c>
      <c r="E90" t="s">
        <v>933</v>
      </c>
      <c r="F90" t="s">
        <v>982</v>
      </c>
      <c r="G90" t="s">
        <v>985</v>
      </c>
    </row>
    <row r="91" spans="4:7" x14ac:dyDescent="0.35">
      <c r="D91" s="2">
        <v>2021130010284</v>
      </c>
      <c r="E91" t="s">
        <v>933</v>
      </c>
      <c r="F91" t="s">
        <v>982</v>
      </c>
      <c r="G91" t="s">
        <v>986</v>
      </c>
    </row>
    <row r="92" spans="4:7" x14ac:dyDescent="0.35">
      <c r="D92" s="2">
        <v>2020130010277</v>
      </c>
      <c r="E92" t="s">
        <v>933</v>
      </c>
      <c r="F92" t="s">
        <v>978</v>
      </c>
      <c r="G92" t="s">
        <v>979</v>
      </c>
    </row>
    <row r="93" spans="4:7" x14ac:dyDescent="0.35">
      <c r="D93" s="2">
        <v>2021130010174</v>
      </c>
      <c r="E93" t="s">
        <v>906</v>
      </c>
      <c r="F93" t="s">
        <v>971</v>
      </c>
      <c r="G93" t="s">
        <v>987</v>
      </c>
    </row>
    <row r="94" spans="4:7" x14ac:dyDescent="0.35">
      <c r="D94" s="2">
        <v>2021130010288</v>
      </c>
      <c r="E94" t="s">
        <v>906</v>
      </c>
      <c r="F94" t="s">
        <v>971</v>
      </c>
      <c r="G94" t="s">
        <v>988</v>
      </c>
    </row>
    <row r="95" spans="4:7" x14ac:dyDescent="0.35">
      <c r="D95" s="2">
        <v>2021130010146</v>
      </c>
      <c r="E95" t="s">
        <v>958</v>
      </c>
      <c r="F95" t="s">
        <v>980</v>
      </c>
      <c r="G95" t="s">
        <v>989</v>
      </c>
    </row>
    <row r="96" spans="4:7" x14ac:dyDescent="0.35">
      <c r="D96" s="2">
        <v>2021130010290</v>
      </c>
      <c r="E96" t="s">
        <v>958</v>
      </c>
      <c r="F96" t="s">
        <v>959</v>
      </c>
      <c r="G96" t="s">
        <v>990</v>
      </c>
    </row>
    <row r="97" spans="4:7" x14ac:dyDescent="0.35">
      <c r="D97" s="2">
        <v>2021130010285</v>
      </c>
      <c r="E97" t="s">
        <v>933</v>
      </c>
      <c r="F97" t="s">
        <v>978</v>
      </c>
      <c r="G97" t="s">
        <v>991</v>
      </c>
    </row>
    <row r="98" spans="4:7" x14ac:dyDescent="0.35">
      <c r="D98" s="2">
        <v>2021130010216</v>
      </c>
      <c r="E98" t="s">
        <v>958</v>
      </c>
      <c r="F98" t="s">
        <v>959</v>
      </c>
      <c r="G98" t="s">
        <v>992</v>
      </c>
    </row>
    <row r="99" spans="4:7" x14ac:dyDescent="0.35">
      <c r="D99" s="2">
        <v>2021130010293</v>
      </c>
      <c r="E99" t="s">
        <v>906</v>
      </c>
      <c r="F99" t="s">
        <v>971</v>
      </c>
      <c r="G99" t="s">
        <v>972</v>
      </c>
    </row>
    <row r="100" spans="4:7" x14ac:dyDescent="0.35">
      <c r="D100" s="2">
        <v>2021130010203</v>
      </c>
      <c r="E100" t="s">
        <v>958</v>
      </c>
      <c r="F100" t="s">
        <v>980</v>
      </c>
      <c r="G100" t="s">
        <v>993</v>
      </c>
    </row>
    <row r="101" spans="4:7" x14ac:dyDescent="0.35">
      <c r="D101" s="2">
        <v>2021130010204</v>
      </c>
      <c r="E101" t="s">
        <v>958</v>
      </c>
      <c r="F101" t="s">
        <v>980</v>
      </c>
      <c r="G101" t="s">
        <v>989</v>
      </c>
    </row>
    <row r="102" spans="4:7" x14ac:dyDescent="0.35">
      <c r="D102" s="2">
        <v>2021130010202</v>
      </c>
      <c r="E102" t="s">
        <v>906</v>
      </c>
      <c r="F102" t="s">
        <v>971</v>
      </c>
      <c r="G102" t="s">
        <v>973</v>
      </c>
    </row>
    <row r="103" spans="4:7" x14ac:dyDescent="0.35">
      <c r="D103" s="2">
        <v>2021130010193</v>
      </c>
      <c r="E103" t="s">
        <v>958</v>
      </c>
      <c r="F103" t="s">
        <v>959</v>
      </c>
      <c r="G103" t="s">
        <v>992</v>
      </c>
    </row>
    <row r="104" spans="4:7" x14ac:dyDescent="0.35">
      <c r="D104" s="2">
        <v>2021130010286</v>
      </c>
      <c r="E104" t="s">
        <v>933</v>
      </c>
      <c r="F104" t="s">
        <v>982</v>
      </c>
      <c r="G104" t="s">
        <v>986</v>
      </c>
    </row>
    <row r="105" spans="4:7" x14ac:dyDescent="0.35">
      <c r="D105" s="2">
        <v>2021130010208</v>
      </c>
      <c r="E105" t="s">
        <v>906</v>
      </c>
      <c r="F105" t="s">
        <v>971</v>
      </c>
      <c r="G105" t="s">
        <v>972</v>
      </c>
    </row>
    <row r="106" spans="4:7" x14ac:dyDescent="0.35">
      <c r="D106" s="2">
        <v>2021130010289</v>
      </c>
      <c r="E106" t="s">
        <v>958</v>
      </c>
      <c r="F106" t="s">
        <v>980</v>
      </c>
      <c r="G106" t="s">
        <v>989</v>
      </c>
    </row>
    <row r="107" spans="4:7" x14ac:dyDescent="0.35">
      <c r="D107" s="2">
        <v>2021130010278</v>
      </c>
      <c r="E107" t="s">
        <v>958</v>
      </c>
      <c r="F107" t="s">
        <v>980</v>
      </c>
      <c r="G107" t="s">
        <v>989</v>
      </c>
    </row>
    <row r="108" spans="4:7" x14ac:dyDescent="0.35">
      <c r="D108" s="2">
        <v>2021130010155</v>
      </c>
      <c r="E108" t="s">
        <v>906</v>
      </c>
      <c r="F108" t="s">
        <v>994</v>
      </c>
      <c r="G108" t="s">
        <v>995</v>
      </c>
    </row>
    <row r="109" spans="4:7" x14ac:dyDescent="0.35">
      <c r="D109" s="2">
        <v>2021130010141</v>
      </c>
      <c r="E109" t="s">
        <v>906</v>
      </c>
      <c r="F109" t="s">
        <v>994</v>
      </c>
      <c r="G109" t="s">
        <v>996</v>
      </c>
    </row>
    <row r="110" spans="4:7" x14ac:dyDescent="0.35">
      <c r="D110" s="2">
        <v>2021130010184</v>
      </c>
      <c r="E110" t="s">
        <v>906</v>
      </c>
      <c r="F110" t="s">
        <v>994</v>
      </c>
      <c r="G110" t="s">
        <v>997</v>
      </c>
    </row>
    <row r="111" spans="4:7" x14ac:dyDescent="0.35">
      <c r="D111" s="2">
        <v>2022130010025</v>
      </c>
      <c r="E111" t="s">
        <v>906</v>
      </c>
      <c r="F111" t="s">
        <v>998</v>
      </c>
      <c r="G111" t="s">
        <v>999</v>
      </c>
    </row>
    <row r="112" spans="4:7" x14ac:dyDescent="0.35">
      <c r="D112" s="2">
        <v>2021130010215</v>
      </c>
      <c r="E112" t="s">
        <v>906</v>
      </c>
      <c r="F112" t="s">
        <v>994</v>
      </c>
      <c r="G112" t="s">
        <v>995</v>
      </c>
    </row>
    <row r="113" spans="4:7" x14ac:dyDescent="0.35">
      <c r="D113" s="2">
        <v>2021130010035</v>
      </c>
      <c r="E113" t="s">
        <v>906</v>
      </c>
      <c r="F113" t="s">
        <v>998</v>
      </c>
      <c r="G113" t="s">
        <v>1000</v>
      </c>
    </row>
    <row r="114" spans="4:7" x14ac:dyDescent="0.35">
      <c r="D114" s="2">
        <v>2021130010121</v>
      </c>
      <c r="E114" t="s">
        <v>944</v>
      </c>
      <c r="F114" t="s">
        <v>945</v>
      </c>
      <c r="G114" t="s">
        <v>1001</v>
      </c>
    </row>
    <row r="115" spans="4:7" x14ac:dyDescent="0.35">
      <c r="D115" s="2">
        <v>2023130010003</v>
      </c>
      <c r="E115" t="s">
        <v>906</v>
      </c>
      <c r="F115" t="s">
        <v>998</v>
      </c>
      <c r="G115" t="s">
        <v>1000</v>
      </c>
    </row>
    <row r="116" spans="4:7" x14ac:dyDescent="0.35">
      <c r="D116" s="2">
        <v>2020130010052</v>
      </c>
      <c r="E116" t="s">
        <v>909</v>
      </c>
      <c r="F116" t="s">
        <v>975</v>
      </c>
      <c r="G116" t="s">
        <v>1002</v>
      </c>
    </row>
    <row r="117" spans="4:7" x14ac:dyDescent="0.35">
      <c r="D117" s="2">
        <v>2020130010065</v>
      </c>
      <c r="E117" t="s">
        <v>909</v>
      </c>
      <c r="F117" t="s">
        <v>975</v>
      </c>
      <c r="G117" t="s">
        <v>1002</v>
      </c>
    </row>
    <row r="118" spans="4:7" x14ac:dyDescent="0.35">
      <c r="D118" s="2">
        <v>2020130010057</v>
      </c>
      <c r="E118" t="s">
        <v>909</v>
      </c>
      <c r="F118" t="s">
        <v>975</v>
      </c>
      <c r="G118" t="s">
        <v>1002</v>
      </c>
    </row>
    <row r="119" spans="4:7" x14ac:dyDescent="0.35">
      <c r="D119" s="2">
        <v>2020130010195</v>
      </c>
      <c r="E119" t="s">
        <v>909</v>
      </c>
      <c r="F119" t="s">
        <v>975</v>
      </c>
      <c r="G119" t="s">
        <v>1002</v>
      </c>
    </row>
    <row r="120" spans="4:7" x14ac:dyDescent="0.35">
      <c r="D120" s="2">
        <v>2020130010268</v>
      </c>
      <c r="E120" t="s">
        <v>909</v>
      </c>
      <c r="F120" t="s">
        <v>975</v>
      </c>
      <c r="G120" t="s">
        <v>1003</v>
      </c>
    </row>
    <row r="121" spans="4:7" x14ac:dyDescent="0.35">
      <c r="D121" s="2">
        <v>2020130010082</v>
      </c>
      <c r="E121" t="s">
        <v>909</v>
      </c>
      <c r="F121" t="s">
        <v>975</v>
      </c>
      <c r="G121" t="s">
        <v>1002</v>
      </c>
    </row>
    <row r="122" spans="4:7" x14ac:dyDescent="0.35">
      <c r="D122" s="2">
        <v>2020130010094</v>
      </c>
      <c r="E122" t="s">
        <v>909</v>
      </c>
      <c r="F122" t="s">
        <v>975</v>
      </c>
      <c r="G122" t="s">
        <v>1002</v>
      </c>
    </row>
    <row r="123" spans="4:7" x14ac:dyDescent="0.35">
      <c r="D123" s="2">
        <v>2020130010117</v>
      </c>
      <c r="E123" t="s">
        <v>909</v>
      </c>
      <c r="F123" t="s">
        <v>975</v>
      </c>
      <c r="G123" t="s">
        <v>1002</v>
      </c>
    </row>
    <row r="124" spans="4:7" x14ac:dyDescent="0.35">
      <c r="D124" s="2">
        <v>2021130010224</v>
      </c>
      <c r="E124" t="s">
        <v>909</v>
      </c>
      <c r="F124" t="s">
        <v>975</v>
      </c>
      <c r="G124" t="s">
        <v>1004</v>
      </c>
    </row>
    <row r="125" spans="4:7" x14ac:dyDescent="0.35">
      <c r="D125" s="2">
        <v>2020130010165</v>
      </c>
      <c r="E125" t="s">
        <v>909</v>
      </c>
      <c r="F125" t="s">
        <v>975</v>
      </c>
      <c r="G125" t="s">
        <v>1005</v>
      </c>
    </row>
    <row r="126" spans="4:7" x14ac:dyDescent="0.35">
      <c r="D126" s="2">
        <v>2021130010277</v>
      </c>
      <c r="E126" t="s">
        <v>909</v>
      </c>
      <c r="F126" t="s">
        <v>975</v>
      </c>
      <c r="G126" t="s">
        <v>1002</v>
      </c>
    </row>
    <row r="127" spans="4:7" x14ac:dyDescent="0.35">
      <c r="D127" s="2">
        <v>2020130010136</v>
      </c>
      <c r="E127" t="s">
        <v>909</v>
      </c>
      <c r="F127" t="s">
        <v>975</v>
      </c>
      <c r="G127" t="s">
        <v>1002</v>
      </c>
    </row>
    <row r="128" spans="4:7" x14ac:dyDescent="0.35">
      <c r="D128" s="2">
        <v>2021130010226</v>
      </c>
      <c r="E128" t="s">
        <v>909</v>
      </c>
      <c r="F128" t="s">
        <v>975</v>
      </c>
      <c r="G128" t="s">
        <v>1006</v>
      </c>
    </row>
    <row r="129" spans="4:7" x14ac:dyDescent="0.35">
      <c r="D129" s="2">
        <v>2020130010186</v>
      </c>
      <c r="E129" t="s">
        <v>909</v>
      </c>
      <c r="F129" t="s">
        <v>975</v>
      </c>
      <c r="G129" t="s">
        <v>1007</v>
      </c>
    </row>
    <row r="130" spans="4:7" x14ac:dyDescent="0.35">
      <c r="D130" s="2">
        <v>2020130010185</v>
      </c>
      <c r="E130" t="s">
        <v>909</v>
      </c>
      <c r="F130" t="s">
        <v>975</v>
      </c>
      <c r="G130" t="s">
        <v>1008</v>
      </c>
    </row>
    <row r="131" spans="4:7" x14ac:dyDescent="0.35">
      <c r="D131" s="2">
        <v>2020130010162</v>
      </c>
      <c r="E131" t="s">
        <v>909</v>
      </c>
      <c r="F131" t="s">
        <v>975</v>
      </c>
      <c r="G131" t="s">
        <v>1003</v>
      </c>
    </row>
    <row r="132" spans="4:7" x14ac:dyDescent="0.35">
      <c r="D132" s="2">
        <v>2020130010270</v>
      </c>
      <c r="E132" t="s">
        <v>909</v>
      </c>
      <c r="F132" t="s">
        <v>975</v>
      </c>
      <c r="G132" t="s">
        <v>1009</v>
      </c>
    </row>
    <row r="133" spans="4:7" x14ac:dyDescent="0.35">
      <c r="D133" s="2">
        <v>2020130010139</v>
      </c>
      <c r="E133" t="s">
        <v>909</v>
      </c>
      <c r="F133" t="s">
        <v>975</v>
      </c>
      <c r="G133" t="s">
        <v>1005</v>
      </c>
    </row>
    <row r="134" spans="4:7" x14ac:dyDescent="0.35">
      <c r="D134" s="2">
        <v>2020130010240</v>
      </c>
      <c r="E134" t="s">
        <v>909</v>
      </c>
      <c r="F134" t="s">
        <v>975</v>
      </c>
      <c r="G134" t="s">
        <v>1004</v>
      </c>
    </row>
    <row r="135" spans="4:7" x14ac:dyDescent="0.35">
      <c r="D135" s="2">
        <v>2020130010309</v>
      </c>
      <c r="E135" t="s">
        <v>909</v>
      </c>
      <c r="F135" t="s">
        <v>975</v>
      </c>
      <c r="G135" t="s">
        <v>1003</v>
      </c>
    </row>
    <row r="136" spans="4:7" x14ac:dyDescent="0.35">
      <c r="D136" s="2">
        <v>2020130010256</v>
      </c>
      <c r="E136" t="s">
        <v>909</v>
      </c>
      <c r="F136" t="s">
        <v>975</v>
      </c>
      <c r="G136" t="s">
        <v>1009</v>
      </c>
    </row>
    <row r="137" spans="4:7" x14ac:dyDescent="0.35">
      <c r="D137" s="2">
        <v>2021130010036</v>
      </c>
      <c r="E137" t="s">
        <v>909</v>
      </c>
      <c r="F137" t="s">
        <v>975</v>
      </c>
      <c r="G137" t="s">
        <v>1009</v>
      </c>
    </row>
    <row r="138" spans="4:7" x14ac:dyDescent="0.35">
      <c r="D138" s="2">
        <v>2021130010039</v>
      </c>
      <c r="E138" t="s">
        <v>909</v>
      </c>
      <c r="F138" t="s">
        <v>975</v>
      </c>
      <c r="G138" t="s">
        <v>1005</v>
      </c>
    </row>
    <row r="139" spans="4:7" x14ac:dyDescent="0.35">
      <c r="D139" s="2">
        <v>2020130010257</v>
      </c>
      <c r="E139" t="s">
        <v>909</v>
      </c>
      <c r="F139" t="s">
        <v>975</v>
      </c>
      <c r="G139" t="s">
        <v>1007</v>
      </c>
    </row>
    <row r="140" spans="4:7" x14ac:dyDescent="0.35">
      <c r="D140" s="2">
        <v>2021130010227</v>
      </c>
      <c r="E140" t="s">
        <v>909</v>
      </c>
      <c r="F140" t="s">
        <v>975</v>
      </c>
      <c r="G140" t="s">
        <v>1008</v>
      </c>
    </row>
    <row r="141" spans="4:7" x14ac:dyDescent="0.35">
      <c r="D141" s="2">
        <v>2020130010133</v>
      </c>
      <c r="E141" t="s">
        <v>944</v>
      </c>
      <c r="F141" t="s">
        <v>1010</v>
      </c>
      <c r="G141" t="s">
        <v>1011</v>
      </c>
    </row>
    <row r="142" spans="4:7" x14ac:dyDescent="0.35">
      <c r="D142" s="2">
        <v>2020130010319</v>
      </c>
      <c r="E142" t="s">
        <v>944</v>
      </c>
      <c r="F142" t="s">
        <v>1010</v>
      </c>
      <c r="G142" t="s">
        <v>1011</v>
      </c>
    </row>
    <row r="143" spans="4:7" x14ac:dyDescent="0.35">
      <c r="D143" s="2">
        <v>2021130010229</v>
      </c>
      <c r="E143" t="s">
        <v>944</v>
      </c>
      <c r="F143" t="s">
        <v>1012</v>
      </c>
      <c r="G143" t="s">
        <v>1013</v>
      </c>
    </row>
    <row r="144" spans="4:7" x14ac:dyDescent="0.35">
      <c r="D144" s="2">
        <v>2020130010112</v>
      </c>
      <c r="E144" t="s">
        <v>944</v>
      </c>
      <c r="F144" t="s">
        <v>1014</v>
      </c>
      <c r="G144" t="s">
        <v>1015</v>
      </c>
    </row>
    <row r="145" spans="4:7" x14ac:dyDescent="0.35">
      <c r="D145" s="2">
        <v>2021130010219</v>
      </c>
      <c r="E145" t="s">
        <v>933</v>
      </c>
      <c r="F145" t="s">
        <v>953</v>
      </c>
      <c r="G145" t="s">
        <v>1016</v>
      </c>
    </row>
    <row r="146" spans="4:7" x14ac:dyDescent="0.35">
      <c r="D146" s="2">
        <v>2021130010188</v>
      </c>
      <c r="E146" t="s">
        <v>944</v>
      </c>
      <c r="F146" t="s">
        <v>1017</v>
      </c>
      <c r="G146" t="s">
        <v>1018</v>
      </c>
    </row>
    <row r="147" spans="4:7" x14ac:dyDescent="0.35">
      <c r="D147" s="2">
        <v>2020130010119</v>
      </c>
      <c r="E147" t="s">
        <v>944</v>
      </c>
      <c r="F147" t="s">
        <v>1014</v>
      </c>
      <c r="G147" t="s">
        <v>1019</v>
      </c>
    </row>
    <row r="148" spans="4:7" x14ac:dyDescent="0.35">
      <c r="D148" s="2">
        <v>2020130010103</v>
      </c>
      <c r="E148" t="s">
        <v>958</v>
      </c>
      <c r="F148" t="s">
        <v>959</v>
      </c>
      <c r="G148" t="s">
        <v>1020</v>
      </c>
    </row>
    <row r="149" spans="4:7" x14ac:dyDescent="0.35">
      <c r="D149" s="2">
        <v>2021130010182</v>
      </c>
      <c r="E149" t="s">
        <v>906</v>
      </c>
      <c r="F149" t="s">
        <v>930</v>
      </c>
      <c r="G149" t="s">
        <v>1021</v>
      </c>
    </row>
    <row r="150" spans="4:7" x14ac:dyDescent="0.35">
      <c r="D150" s="2">
        <v>2021130010183</v>
      </c>
      <c r="E150" t="s">
        <v>958</v>
      </c>
      <c r="F150" t="s">
        <v>961</v>
      </c>
      <c r="G150" t="s">
        <v>1022</v>
      </c>
    </row>
    <row r="151" spans="4:7" x14ac:dyDescent="0.35">
      <c r="D151" s="2">
        <v>2021130010185</v>
      </c>
      <c r="E151" t="s">
        <v>906</v>
      </c>
      <c r="F151" t="s">
        <v>930</v>
      </c>
      <c r="G151" t="s">
        <v>1021</v>
      </c>
    </row>
    <row r="152" spans="4:7" x14ac:dyDescent="0.35">
      <c r="D152" s="2">
        <v>2021130010221</v>
      </c>
      <c r="E152" t="s">
        <v>933</v>
      </c>
      <c r="F152" t="s">
        <v>953</v>
      </c>
      <c r="G152" t="s">
        <v>1016</v>
      </c>
    </row>
    <row r="153" spans="4:7" x14ac:dyDescent="0.35">
      <c r="D153" s="2">
        <v>2021130010209</v>
      </c>
      <c r="E153" t="s">
        <v>944</v>
      </c>
      <c r="F153" t="s">
        <v>1023</v>
      </c>
      <c r="G153" t="s">
        <v>1024</v>
      </c>
    </row>
    <row r="154" spans="4:7" x14ac:dyDescent="0.35">
      <c r="D154" s="2">
        <v>2021130010210</v>
      </c>
      <c r="E154" t="s">
        <v>944</v>
      </c>
      <c r="F154" t="s">
        <v>1023</v>
      </c>
      <c r="G154" t="s">
        <v>1025</v>
      </c>
    </row>
    <row r="155" spans="4:7" x14ac:dyDescent="0.35">
      <c r="D155" s="2">
        <v>2021130010225</v>
      </c>
      <c r="E155" t="s">
        <v>906</v>
      </c>
      <c r="F155" t="s">
        <v>930</v>
      </c>
      <c r="G155" t="s">
        <v>1021</v>
      </c>
    </row>
    <row r="156" spans="4:7" x14ac:dyDescent="0.35">
      <c r="D156" s="2">
        <v>2020130010170</v>
      </c>
      <c r="E156" t="s">
        <v>944</v>
      </c>
      <c r="F156" t="s">
        <v>1026</v>
      </c>
      <c r="G156" t="s">
        <v>1027</v>
      </c>
    </row>
    <row r="157" spans="4:7" x14ac:dyDescent="0.35">
      <c r="D157" s="2">
        <v>2021130010211</v>
      </c>
      <c r="E157" t="s">
        <v>944</v>
      </c>
      <c r="F157" t="s">
        <v>1023</v>
      </c>
      <c r="G157" t="s">
        <v>1028</v>
      </c>
    </row>
    <row r="158" spans="4:7" x14ac:dyDescent="0.35">
      <c r="D158" s="2">
        <v>2021130010187</v>
      </c>
      <c r="E158" t="s">
        <v>944</v>
      </c>
      <c r="F158" t="s">
        <v>945</v>
      </c>
      <c r="G158" t="s">
        <v>963</v>
      </c>
    </row>
    <row r="159" spans="4:7" x14ac:dyDescent="0.35">
      <c r="D159" s="2">
        <v>2021130010237</v>
      </c>
      <c r="E159" t="s">
        <v>944</v>
      </c>
      <c r="F159" t="s">
        <v>945</v>
      </c>
      <c r="G159" t="s">
        <v>1029</v>
      </c>
    </row>
    <row r="160" spans="4:7" x14ac:dyDescent="0.35">
      <c r="D160" s="2">
        <v>2020130010120</v>
      </c>
      <c r="E160" t="s">
        <v>944</v>
      </c>
      <c r="F160" t="s">
        <v>1014</v>
      </c>
      <c r="G160" t="s">
        <v>1030</v>
      </c>
    </row>
    <row r="161" spans="4:7" x14ac:dyDescent="0.35">
      <c r="D161" s="2">
        <v>2021130010220</v>
      </c>
      <c r="E161" t="s">
        <v>933</v>
      </c>
      <c r="F161" t="s">
        <v>953</v>
      </c>
      <c r="G161" t="s">
        <v>1016</v>
      </c>
    </row>
    <row r="162" spans="4:7" x14ac:dyDescent="0.35">
      <c r="D162" s="2">
        <v>2020130010168</v>
      </c>
      <c r="E162" t="s">
        <v>944</v>
      </c>
      <c r="F162" t="s">
        <v>1026</v>
      </c>
      <c r="G162" t="s">
        <v>1031</v>
      </c>
    </row>
    <row r="163" spans="4:7" x14ac:dyDescent="0.35">
      <c r="D163" s="2">
        <v>2021130010186</v>
      </c>
      <c r="E163" t="s">
        <v>958</v>
      </c>
      <c r="F163" t="s">
        <v>959</v>
      </c>
      <c r="G163" t="s">
        <v>1032</v>
      </c>
    </row>
    <row r="164" spans="4:7" x14ac:dyDescent="0.35">
      <c r="D164" s="2">
        <v>2021130010222</v>
      </c>
      <c r="E164" t="s">
        <v>944</v>
      </c>
      <c r="F164" t="s">
        <v>1012</v>
      </c>
      <c r="G164" t="s">
        <v>1033</v>
      </c>
    </row>
    <row r="165" spans="4:7" x14ac:dyDescent="0.35">
      <c r="D165" s="2">
        <v>2021130010213</v>
      </c>
      <c r="E165" t="s">
        <v>944</v>
      </c>
      <c r="F165" t="s">
        <v>1012</v>
      </c>
      <c r="G165" t="s">
        <v>1034</v>
      </c>
    </row>
    <row r="166" spans="4:7" x14ac:dyDescent="0.35">
      <c r="D166" s="2">
        <v>2020130010102</v>
      </c>
      <c r="E166" t="s">
        <v>958</v>
      </c>
      <c r="F166" t="s">
        <v>959</v>
      </c>
      <c r="G166" t="s">
        <v>1035</v>
      </c>
    </row>
    <row r="167" spans="4:7" x14ac:dyDescent="0.35">
      <c r="D167" s="2">
        <v>2021130010235</v>
      </c>
      <c r="E167" t="s">
        <v>944</v>
      </c>
      <c r="F167" t="s">
        <v>1036</v>
      </c>
      <c r="G167" t="s">
        <v>1037</v>
      </c>
    </row>
    <row r="168" spans="4:7" x14ac:dyDescent="0.35">
      <c r="D168" s="2">
        <v>2021130010228</v>
      </c>
      <c r="E168" t="s">
        <v>944</v>
      </c>
      <c r="F168" t="s">
        <v>1012</v>
      </c>
      <c r="G168" t="s">
        <v>1038</v>
      </c>
    </row>
    <row r="169" spans="4:7" x14ac:dyDescent="0.35">
      <c r="D169" s="2">
        <v>2021130010234</v>
      </c>
      <c r="E169" t="s">
        <v>944</v>
      </c>
      <c r="F169" t="s">
        <v>1036</v>
      </c>
      <c r="G169" t="s">
        <v>1037</v>
      </c>
    </row>
    <row r="170" spans="4:7" x14ac:dyDescent="0.35">
      <c r="D170" s="2">
        <v>2020130010101</v>
      </c>
      <c r="E170" t="s">
        <v>958</v>
      </c>
      <c r="F170" t="s">
        <v>959</v>
      </c>
      <c r="G170" t="s">
        <v>969</v>
      </c>
    </row>
    <row r="171" spans="4:7" x14ac:dyDescent="0.35">
      <c r="D171" s="2">
        <v>2020130010110</v>
      </c>
      <c r="E171" t="s">
        <v>944</v>
      </c>
      <c r="F171" t="s">
        <v>1014</v>
      </c>
      <c r="G171" t="s">
        <v>1039</v>
      </c>
    </row>
    <row r="172" spans="4:7" x14ac:dyDescent="0.35">
      <c r="D172" s="2">
        <v>2021130010214</v>
      </c>
      <c r="E172" t="s">
        <v>944</v>
      </c>
      <c r="F172" t="s">
        <v>1012</v>
      </c>
      <c r="G172" t="s">
        <v>1034</v>
      </c>
    </row>
    <row r="173" spans="4:7" x14ac:dyDescent="0.35">
      <c r="D173" s="2">
        <v>2021130010233</v>
      </c>
      <c r="E173" t="s">
        <v>944</v>
      </c>
      <c r="F173" t="s">
        <v>1012</v>
      </c>
      <c r="G173" t="s">
        <v>1034</v>
      </c>
    </row>
    <row r="174" spans="4:7" x14ac:dyDescent="0.35">
      <c r="D174" s="2">
        <v>2020130010321</v>
      </c>
      <c r="E174" t="s">
        <v>944</v>
      </c>
      <c r="F174" t="s">
        <v>1017</v>
      </c>
      <c r="G174" t="s">
        <v>1040</v>
      </c>
    </row>
    <row r="175" spans="4:7" x14ac:dyDescent="0.35">
      <c r="D175" s="2">
        <v>2021130010261</v>
      </c>
      <c r="E175" t="s">
        <v>906</v>
      </c>
      <c r="F175" t="s">
        <v>998</v>
      </c>
      <c r="G175" t="s">
        <v>1041</v>
      </c>
    </row>
    <row r="176" spans="4:7" x14ac:dyDescent="0.35">
      <c r="D176" s="2">
        <v>2021130010256</v>
      </c>
      <c r="E176" t="s">
        <v>909</v>
      </c>
      <c r="F176" t="s">
        <v>1042</v>
      </c>
      <c r="G176" t="s">
        <v>1043</v>
      </c>
    </row>
    <row r="177" spans="4:7" x14ac:dyDescent="0.35">
      <c r="D177" s="2">
        <v>2021130010262</v>
      </c>
      <c r="E177" t="s">
        <v>906</v>
      </c>
      <c r="F177" t="s">
        <v>998</v>
      </c>
      <c r="G177" t="s">
        <v>1041</v>
      </c>
    </row>
    <row r="178" spans="4:7" x14ac:dyDescent="0.35">
      <c r="D178" s="2">
        <v>2021130010257</v>
      </c>
      <c r="E178" t="s">
        <v>933</v>
      </c>
      <c r="F178" t="s">
        <v>953</v>
      </c>
      <c r="G178" t="s">
        <v>970</v>
      </c>
    </row>
    <row r="179" spans="4:7" x14ac:dyDescent="0.35">
      <c r="D179" s="2">
        <v>2021130010271</v>
      </c>
      <c r="E179" t="s">
        <v>906</v>
      </c>
      <c r="F179" t="s">
        <v>998</v>
      </c>
      <c r="G179" t="s">
        <v>999</v>
      </c>
    </row>
    <row r="180" spans="4:7" x14ac:dyDescent="0.35">
      <c r="D180" s="2">
        <v>2021130010245</v>
      </c>
      <c r="E180" t="s">
        <v>958</v>
      </c>
      <c r="F180" t="s">
        <v>1044</v>
      </c>
      <c r="G180" t="s">
        <v>1045</v>
      </c>
    </row>
    <row r="181" spans="4:7" x14ac:dyDescent="0.35">
      <c r="D181" s="2">
        <v>2021130010194</v>
      </c>
      <c r="E181" t="s">
        <v>906</v>
      </c>
      <c r="F181" t="s">
        <v>994</v>
      </c>
      <c r="G181" t="s">
        <v>997</v>
      </c>
    </row>
    <row r="182" spans="4:7" x14ac:dyDescent="0.35">
      <c r="D182" s="2">
        <v>2020130010300</v>
      </c>
      <c r="E182" t="s">
        <v>906</v>
      </c>
      <c r="F182" t="s">
        <v>998</v>
      </c>
      <c r="G182" t="s">
        <v>1041</v>
      </c>
    </row>
    <row r="183" spans="4:7" x14ac:dyDescent="0.35">
      <c r="D183" s="2">
        <v>2021130010179</v>
      </c>
      <c r="E183" t="s">
        <v>909</v>
      </c>
      <c r="F183" t="s">
        <v>1042</v>
      </c>
      <c r="G183" t="s">
        <v>1043</v>
      </c>
    </row>
    <row r="184" spans="4:7" x14ac:dyDescent="0.35">
      <c r="D184" s="2">
        <v>2021130010244</v>
      </c>
      <c r="E184" t="s">
        <v>909</v>
      </c>
      <c r="F184" t="s">
        <v>1042</v>
      </c>
      <c r="G184" t="s">
        <v>1043</v>
      </c>
    </row>
    <row r="185" spans="4:7" x14ac:dyDescent="0.35">
      <c r="D185" s="2">
        <v>2020130010320</v>
      </c>
      <c r="E185" t="s">
        <v>958</v>
      </c>
      <c r="F185" t="s">
        <v>1044</v>
      </c>
      <c r="G185" t="s">
        <v>1046</v>
      </c>
    </row>
    <row r="186" spans="4:7" x14ac:dyDescent="0.35">
      <c r="D186" s="2">
        <v>2021130010001</v>
      </c>
      <c r="E186" t="s">
        <v>933</v>
      </c>
      <c r="F186" t="s">
        <v>953</v>
      </c>
      <c r="G186" t="s">
        <v>970</v>
      </c>
    </row>
    <row r="187" spans="4:7" x14ac:dyDescent="0.35">
      <c r="D187" s="2">
        <v>2021130010177</v>
      </c>
      <c r="E187" t="s">
        <v>933</v>
      </c>
      <c r="F187" t="s">
        <v>953</v>
      </c>
      <c r="G187" t="s">
        <v>1047</v>
      </c>
    </row>
    <row r="188" spans="4:7" x14ac:dyDescent="0.35">
      <c r="D188" s="2">
        <v>2021130010181</v>
      </c>
      <c r="E188" t="s">
        <v>906</v>
      </c>
      <c r="F188" t="s">
        <v>998</v>
      </c>
      <c r="G188" t="s">
        <v>1000</v>
      </c>
    </row>
    <row r="189" spans="4:7" x14ac:dyDescent="0.35">
      <c r="D189" s="2">
        <v>2020130010332</v>
      </c>
      <c r="E189" t="s">
        <v>933</v>
      </c>
      <c r="F189" t="s">
        <v>953</v>
      </c>
      <c r="G189" t="s">
        <v>970</v>
      </c>
    </row>
    <row r="190" spans="4:7" x14ac:dyDescent="0.35">
      <c r="D190" s="2">
        <v>2021130010003</v>
      </c>
      <c r="E190" t="s">
        <v>909</v>
      </c>
      <c r="F190" t="s">
        <v>1042</v>
      </c>
      <c r="G190" t="s">
        <v>1048</v>
      </c>
    </row>
    <row r="191" spans="4:7" x14ac:dyDescent="0.35">
      <c r="D191" s="2">
        <v>2021130010156</v>
      </c>
      <c r="E191" t="s">
        <v>909</v>
      </c>
      <c r="F191" t="s">
        <v>1049</v>
      </c>
      <c r="G191" t="s">
        <v>1050</v>
      </c>
    </row>
    <row r="192" spans="4:7" x14ac:dyDescent="0.35">
      <c r="D192" s="2">
        <v>2021130010153</v>
      </c>
      <c r="E192" t="s">
        <v>909</v>
      </c>
      <c r="F192" t="s">
        <v>1049</v>
      </c>
      <c r="G192" t="s">
        <v>1050</v>
      </c>
    </row>
    <row r="193" spans="4:7" x14ac:dyDescent="0.35">
      <c r="D193" s="2">
        <v>2021130010169</v>
      </c>
      <c r="E193" t="s">
        <v>909</v>
      </c>
      <c r="F193" t="s">
        <v>1049</v>
      </c>
      <c r="G193" t="s">
        <v>1051</v>
      </c>
    </row>
    <row r="194" spans="4:7" x14ac:dyDescent="0.35">
      <c r="D194" s="2">
        <v>2020130010132</v>
      </c>
      <c r="E194" t="s">
        <v>909</v>
      </c>
      <c r="F194" t="s">
        <v>1049</v>
      </c>
      <c r="G194" t="s">
        <v>1050</v>
      </c>
    </row>
    <row r="195" spans="4:7" x14ac:dyDescent="0.35">
      <c r="D195" s="2">
        <v>2020130010151</v>
      </c>
      <c r="E195" t="s">
        <v>909</v>
      </c>
      <c r="F195" t="s">
        <v>1049</v>
      </c>
      <c r="G195" t="s">
        <v>1050</v>
      </c>
    </row>
    <row r="196" spans="4:7" x14ac:dyDescent="0.35">
      <c r="D196" s="2">
        <v>2021130010170</v>
      </c>
      <c r="E196" t="s">
        <v>909</v>
      </c>
      <c r="F196" t="s">
        <v>1049</v>
      </c>
      <c r="G196" t="s">
        <v>1050</v>
      </c>
    </row>
    <row r="197" spans="4:7" x14ac:dyDescent="0.35">
      <c r="D197" s="2">
        <v>2020130010164</v>
      </c>
      <c r="E197" t="s">
        <v>909</v>
      </c>
      <c r="F197" t="s">
        <v>1049</v>
      </c>
      <c r="G197" t="s">
        <v>1052</v>
      </c>
    </row>
    <row r="198" spans="4:7" x14ac:dyDescent="0.35">
      <c r="D198" s="2">
        <v>2020130010063</v>
      </c>
      <c r="E198" t="s">
        <v>909</v>
      </c>
      <c r="F198" t="s">
        <v>1049</v>
      </c>
      <c r="G198" t="s">
        <v>1050</v>
      </c>
    </row>
    <row r="199" spans="4:7" x14ac:dyDescent="0.35">
      <c r="D199" s="2">
        <v>2020130010124</v>
      </c>
      <c r="E199" t="s">
        <v>909</v>
      </c>
      <c r="F199" t="s">
        <v>1049</v>
      </c>
      <c r="G199" t="s">
        <v>1052</v>
      </c>
    </row>
    <row r="200" spans="4:7" x14ac:dyDescent="0.35">
      <c r="D200" s="2">
        <v>2020130010069</v>
      </c>
      <c r="E200" t="s">
        <v>909</v>
      </c>
      <c r="F200" t="s">
        <v>1049</v>
      </c>
      <c r="G200" t="s">
        <v>1053</v>
      </c>
    </row>
    <row r="201" spans="4:7" x14ac:dyDescent="0.35">
      <c r="D201" s="2">
        <v>2020130010129</v>
      </c>
      <c r="E201" t="s">
        <v>909</v>
      </c>
      <c r="F201" t="s">
        <v>1049</v>
      </c>
      <c r="G201" t="s">
        <v>1054</v>
      </c>
    </row>
    <row r="202" spans="4:7" x14ac:dyDescent="0.35">
      <c r="D202" s="2">
        <v>2020130010150</v>
      </c>
      <c r="E202" t="s">
        <v>909</v>
      </c>
      <c r="F202" t="s">
        <v>1049</v>
      </c>
      <c r="G202" t="s">
        <v>1055</v>
      </c>
    </row>
    <row r="203" spans="4:7" x14ac:dyDescent="0.35">
      <c r="D203" s="2">
        <v>2020130010158</v>
      </c>
      <c r="E203" t="s">
        <v>909</v>
      </c>
      <c r="F203" t="s">
        <v>1049</v>
      </c>
      <c r="G203" t="s">
        <v>1056</v>
      </c>
    </row>
    <row r="204" spans="4:7" x14ac:dyDescent="0.35">
      <c r="D204" s="2">
        <v>2020130010166</v>
      </c>
      <c r="E204" t="s">
        <v>909</v>
      </c>
      <c r="F204" t="s">
        <v>1049</v>
      </c>
      <c r="G204" t="s">
        <v>1057</v>
      </c>
    </row>
    <row r="205" spans="4:7" x14ac:dyDescent="0.35">
      <c r="D205" s="2">
        <v>2020130010072</v>
      </c>
      <c r="E205" t="s">
        <v>909</v>
      </c>
      <c r="F205" t="s">
        <v>1049</v>
      </c>
      <c r="G205" t="s">
        <v>1056</v>
      </c>
    </row>
    <row r="206" spans="4:7" x14ac:dyDescent="0.35">
      <c r="D206" s="2">
        <v>2020130010130</v>
      </c>
      <c r="E206" t="s">
        <v>909</v>
      </c>
      <c r="F206" t="s">
        <v>1049</v>
      </c>
      <c r="G206" t="s">
        <v>1058</v>
      </c>
    </row>
    <row r="207" spans="4:7" x14ac:dyDescent="0.35">
      <c r="D207" s="2">
        <v>2020130010177</v>
      </c>
      <c r="E207" t="s">
        <v>909</v>
      </c>
      <c r="F207" t="s">
        <v>1049</v>
      </c>
      <c r="G207" t="s">
        <v>1059</v>
      </c>
    </row>
    <row r="208" spans="4:7" x14ac:dyDescent="0.35">
      <c r="D208" s="2">
        <v>2021130010157</v>
      </c>
      <c r="E208" t="s">
        <v>909</v>
      </c>
      <c r="F208" t="s">
        <v>1049</v>
      </c>
      <c r="G208" t="s">
        <v>1059</v>
      </c>
    </row>
    <row r="209" spans="4:7" x14ac:dyDescent="0.35">
      <c r="D209" s="2">
        <v>2020130010157</v>
      </c>
      <c r="E209" t="s">
        <v>909</v>
      </c>
      <c r="F209" t="s">
        <v>1049</v>
      </c>
      <c r="G209" t="s">
        <v>1050</v>
      </c>
    </row>
    <row r="210" spans="4:7" x14ac:dyDescent="0.35">
      <c r="D210" s="2">
        <v>2020130010173</v>
      </c>
      <c r="E210" t="s">
        <v>909</v>
      </c>
      <c r="F210" t="s">
        <v>1049</v>
      </c>
      <c r="G210" t="s">
        <v>1052</v>
      </c>
    </row>
    <row r="211" spans="4:7" x14ac:dyDescent="0.35">
      <c r="D211" s="2">
        <v>2020130010058</v>
      </c>
      <c r="E211" t="s">
        <v>909</v>
      </c>
      <c r="F211" t="s">
        <v>1049</v>
      </c>
      <c r="G211" t="s">
        <v>1052</v>
      </c>
    </row>
    <row r="212" spans="4:7" x14ac:dyDescent="0.35">
      <c r="D212" s="2">
        <v>2020130010175</v>
      </c>
      <c r="E212" t="s">
        <v>909</v>
      </c>
      <c r="F212" t="s">
        <v>1049</v>
      </c>
      <c r="G212" t="s">
        <v>1055</v>
      </c>
    </row>
    <row r="213" spans="4:7" x14ac:dyDescent="0.35">
      <c r="D213" s="2">
        <v>2020130010060</v>
      </c>
      <c r="E213" t="s">
        <v>909</v>
      </c>
      <c r="F213" t="s">
        <v>1049</v>
      </c>
      <c r="G213" t="s">
        <v>1052</v>
      </c>
    </row>
    <row r="214" spans="4:7" x14ac:dyDescent="0.35">
      <c r="D214" s="2">
        <v>2021130010150</v>
      </c>
      <c r="E214" t="s">
        <v>909</v>
      </c>
      <c r="F214" t="s">
        <v>1049</v>
      </c>
      <c r="G214" t="s">
        <v>1050</v>
      </c>
    </row>
    <row r="215" spans="4:7" x14ac:dyDescent="0.35">
      <c r="D215" s="2">
        <v>2020130010144</v>
      </c>
      <c r="E215" t="s">
        <v>909</v>
      </c>
      <c r="F215" t="s">
        <v>1049</v>
      </c>
      <c r="G215" t="s">
        <v>1058</v>
      </c>
    </row>
    <row r="216" spans="4:7" x14ac:dyDescent="0.35">
      <c r="D216" s="2">
        <v>2020130010169</v>
      </c>
      <c r="E216" t="s">
        <v>909</v>
      </c>
      <c r="F216" t="s">
        <v>1049</v>
      </c>
      <c r="G216" t="s">
        <v>1055</v>
      </c>
    </row>
    <row r="217" spans="4:7" x14ac:dyDescent="0.35">
      <c r="D217" s="2">
        <v>2020130010070</v>
      </c>
      <c r="E217" t="s">
        <v>909</v>
      </c>
      <c r="F217" t="s">
        <v>1049</v>
      </c>
      <c r="G217" t="s">
        <v>1053</v>
      </c>
    </row>
    <row r="218" spans="4:7" x14ac:dyDescent="0.35">
      <c r="D218" s="2">
        <v>2020130010146</v>
      </c>
      <c r="E218" t="s">
        <v>909</v>
      </c>
      <c r="F218" t="s">
        <v>1049</v>
      </c>
      <c r="G218" t="s">
        <v>1058</v>
      </c>
    </row>
    <row r="219" spans="4:7" x14ac:dyDescent="0.35">
      <c r="D219" s="2">
        <v>2020130010145</v>
      </c>
      <c r="E219" t="s">
        <v>909</v>
      </c>
      <c r="F219" t="s">
        <v>1049</v>
      </c>
      <c r="G219" t="s">
        <v>1058</v>
      </c>
    </row>
    <row r="220" spans="4:7" x14ac:dyDescent="0.35">
      <c r="D220" s="2">
        <v>2021130010017</v>
      </c>
      <c r="E220" t="s">
        <v>933</v>
      </c>
      <c r="F220" t="s">
        <v>953</v>
      </c>
      <c r="G220" t="s">
        <v>970</v>
      </c>
    </row>
    <row r="221" spans="4:7" x14ac:dyDescent="0.35">
      <c r="D221" s="2">
        <v>130011101</v>
      </c>
      <c r="E221" t="s">
        <v>933</v>
      </c>
      <c r="F221" t="s">
        <v>953</v>
      </c>
      <c r="G221" t="s">
        <v>970</v>
      </c>
    </row>
    <row r="222" spans="4:7" x14ac:dyDescent="0.35">
      <c r="D222" s="2">
        <v>2021130010075</v>
      </c>
      <c r="E222" t="s">
        <v>933</v>
      </c>
      <c r="F222" t="s">
        <v>953</v>
      </c>
      <c r="G222" t="s">
        <v>970</v>
      </c>
    </row>
    <row r="223" spans="4:7" x14ac:dyDescent="0.35">
      <c r="D223" s="2">
        <v>2021130010015</v>
      </c>
      <c r="E223" t="s">
        <v>933</v>
      </c>
      <c r="F223" t="s">
        <v>953</v>
      </c>
      <c r="G223" t="s">
        <v>970</v>
      </c>
    </row>
    <row r="224" spans="4:7" x14ac:dyDescent="0.35">
      <c r="D224" s="2">
        <v>2021130010021</v>
      </c>
      <c r="E224" t="s">
        <v>933</v>
      </c>
      <c r="F224" t="s">
        <v>953</v>
      </c>
      <c r="G224" t="s">
        <v>970</v>
      </c>
    </row>
    <row r="225" spans="4:7" x14ac:dyDescent="0.35">
      <c r="D225" s="2">
        <v>2021130010018</v>
      </c>
      <c r="E225" t="s">
        <v>933</v>
      </c>
      <c r="F225" t="s">
        <v>953</v>
      </c>
      <c r="G225" t="s">
        <v>970</v>
      </c>
    </row>
    <row r="226" spans="4:7" x14ac:dyDescent="0.35">
      <c r="D226" s="2">
        <v>2021130010023</v>
      </c>
      <c r="E226" t="s">
        <v>933</v>
      </c>
      <c r="F226" t="s">
        <v>953</v>
      </c>
      <c r="G226" t="s">
        <v>970</v>
      </c>
    </row>
    <row r="227" spans="4:7" x14ac:dyDescent="0.35">
      <c r="D227" s="2">
        <v>2021130010013</v>
      </c>
      <c r="E227" t="s">
        <v>933</v>
      </c>
      <c r="F227" t="s">
        <v>953</v>
      </c>
      <c r="G227" t="s">
        <v>970</v>
      </c>
    </row>
    <row r="228" spans="4:7" x14ac:dyDescent="0.35">
      <c r="D228" s="2">
        <v>2020130010329</v>
      </c>
      <c r="E228" t="s">
        <v>906</v>
      </c>
      <c r="F228" t="s">
        <v>907</v>
      </c>
      <c r="G228" t="s">
        <v>1060</v>
      </c>
    </row>
    <row r="229" spans="4:7" x14ac:dyDescent="0.35">
      <c r="D229" s="2">
        <v>2021130010246</v>
      </c>
      <c r="E229" t="s">
        <v>906</v>
      </c>
      <c r="F229" t="s">
        <v>907</v>
      </c>
      <c r="G229" t="s">
        <v>1061</v>
      </c>
    </row>
    <row r="230" spans="4:7" x14ac:dyDescent="0.35">
      <c r="D230" s="2">
        <v>2021130010250</v>
      </c>
      <c r="E230" t="s">
        <v>906</v>
      </c>
      <c r="F230" t="s">
        <v>907</v>
      </c>
      <c r="G230" t="s">
        <v>1060</v>
      </c>
    </row>
    <row r="231" spans="4:7" x14ac:dyDescent="0.35">
      <c r="D231" s="2">
        <v>2021130010248</v>
      </c>
      <c r="E231" t="s">
        <v>906</v>
      </c>
      <c r="F231" t="s">
        <v>907</v>
      </c>
      <c r="G231" t="s">
        <v>1062</v>
      </c>
    </row>
    <row r="232" spans="4:7" x14ac:dyDescent="0.35">
      <c r="D232" s="2">
        <v>2021130010247</v>
      </c>
      <c r="E232" t="s">
        <v>906</v>
      </c>
      <c r="F232" t="s">
        <v>907</v>
      </c>
      <c r="G232" t="s">
        <v>1061</v>
      </c>
    </row>
    <row r="233" spans="4:7" x14ac:dyDescent="0.35">
      <c r="D233" s="2">
        <v>2021130010249</v>
      </c>
      <c r="E233" t="s">
        <v>906</v>
      </c>
      <c r="F233" t="s">
        <v>907</v>
      </c>
      <c r="G233" t="s">
        <v>1060</v>
      </c>
    </row>
    <row r="234" spans="4:7" x14ac:dyDescent="0.35">
      <c r="D234" s="2">
        <v>2021130010251</v>
      </c>
      <c r="E234" t="s">
        <v>906</v>
      </c>
      <c r="F234" t="s">
        <v>907</v>
      </c>
      <c r="G234" t="s">
        <v>1061</v>
      </c>
    </row>
    <row r="235" spans="4:7" x14ac:dyDescent="0.35">
      <c r="D235" s="2">
        <v>2021130010253</v>
      </c>
      <c r="E235" t="s">
        <v>906</v>
      </c>
      <c r="F235" t="s">
        <v>907</v>
      </c>
      <c r="G235" t="s">
        <v>1062</v>
      </c>
    </row>
    <row r="236" spans="4:7" x14ac:dyDescent="0.35">
      <c r="D236" s="2">
        <v>2021130010252</v>
      </c>
      <c r="E236" t="s">
        <v>906</v>
      </c>
      <c r="F236" t="s">
        <v>907</v>
      </c>
      <c r="G236" t="s">
        <v>1062</v>
      </c>
    </row>
    <row r="237" spans="4:7" x14ac:dyDescent="0.35">
      <c r="D237" s="2">
        <v>2020130010241</v>
      </c>
      <c r="E237" t="s">
        <v>906</v>
      </c>
      <c r="F237" t="s">
        <v>994</v>
      </c>
      <c r="G237" t="s">
        <v>1063</v>
      </c>
    </row>
    <row r="238" spans="4:7" x14ac:dyDescent="0.35">
      <c r="D238" s="2">
        <v>2020130010239</v>
      </c>
      <c r="E238" t="s">
        <v>906</v>
      </c>
      <c r="F238" t="s">
        <v>994</v>
      </c>
      <c r="G238" t="s">
        <v>996</v>
      </c>
    </row>
    <row r="239" spans="4:7" x14ac:dyDescent="0.35">
      <c r="D239" s="2">
        <v>2021130010154</v>
      </c>
      <c r="E239" t="s">
        <v>906</v>
      </c>
      <c r="F239" t="s">
        <v>994</v>
      </c>
      <c r="G239" t="s">
        <v>1064</v>
      </c>
    </row>
    <row r="240" spans="4:7" x14ac:dyDescent="0.35">
      <c r="D240" s="2">
        <v>2021130010239</v>
      </c>
      <c r="E240" t="s">
        <v>933</v>
      </c>
      <c r="F240" t="s">
        <v>1065</v>
      </c>
      <c r="G240" t="s">
        <v>1066</v>
      </c>
    </row>
    <row r="241" spans="4:7" x14ac:dyDescent="0.35">
      <c r="D241" s="2">
        <v>2021130010238</v>
      </c>
      <c r="E241" t="s">
        <v>933</v>
      </c>
      <c r="F241" t="s">
        <v>1065</v>
      </c>
      <c r="G241" t="s">
        <v>1067</v>
      </c>
    </row>
    <row r="242" spans="4:7" x14ac:dyDescent="0.35">
      <c r="D242" s="2">
        <v>2021130010231</v>
      </c>
      <c r="E242" t="s">
        <v>933</v>
      </c>
      <c r="F242" t="s">
        <v>1065</v>
      </c>
      <c r="G242" t="s">
        <v>1068</v>
      </c>
    </row>
    <row r="243" spans="4:7" x14ac:dyDescent="0.35">
      <c r="D243" s="2">
        <v>2021130010232</v>
      </c>
      <c r="E243" t="s">
        <v>933</v>
      </c>
      <c r="F243" t="s">
        <v>1065</v>
      </c>
      <c r="G243" t="s">
        <v>1069</v>
      </c>
    </row>
    <row r="244" spans="4:7" x14ac:dyDescent="0.35">
      <c r="D244" s="2">
        <v>2021130010241</v>
      </c>
      <c r="E244" t="s">
        <v>933</v>
      </c>
      <c r="F244" t="s">
        <v>1065</v>
      </c>
      <c r="G244" t="s">
        <v>1070</v>
      </c>
    </row>
    <row r="245" spans="4:7" x14ac:dyDescent="0.35">
      <c r="D245" s="2">
        <v>2021130010242</v>
      </c>
      <c r="E245" t="s">
        <v>933</v>
      </c>
      <c r="F245" t="s">
        <v>1065</v>
      </c>
      <c r="G245" t="s">
        <v>1071</v>
      </c>
    </row>
    <row r="246" spans="4:7" x14ac:dyDescent="0.35">
      <c r="D246" s="2">
        <v>2021130010240</v>
      </c>
      <c r="E246" t="s">
        <v>933</v>
      </c>
      <c r="F246" t="s">
        <v>982</v>
      </c>
      <c r="G246" t="s">
        <v>1072</v>
      </c>
    </row>
    <row r="247" spans="4:7" x14ac:dyDescent="0.35">
      <c r="D247" s="2">
        <v>2020130010055</v>
      </c>
      <c r="E247" t="s">
        <v>909</v>
      </c>
      <c r="F247" t="s">
        <v>910</v>
      </c>
      <c r="G247" t="s">
        <v>1073</v>
      </c>
    </row>
    <row r="248" spans="4:7" x14ac:dyDescent="0.35">
      <c r="D248" s="2">
        <v>2020130010038</v>
      </c>
      <c r="E248" t="s">
        <v>909</v>
      </c>
      <c r="F248" t="s">
        <v>910</v>
      </c>
      <c r="G248" t="s">
        <v>1074</v>
      </c>
    </row>
    <row r="249" spans="4:7" x14ac:dyDescent="0.35">
      <c r="D249" s="2">
        <v>2020130010053</v>
      </c>
      <c r="E249" t="s">
        <v>909</v>
      </c>
      <c r="F249" t="s">
        <v>910</v>
      </c>
      <c r="G249" t="s">
        <v>1075</v>
      </c>
    </row>
    <row r="250" spans="4:7" x14ac:dyDescent="0.35">
      <c r="D250" s="2">
        <v>2021130010230</v>
      </c>
      <c r="E250" t="s">
        <v>909</v>
      </c>
      <c r="F250" t="s">
        <v>910</v>
      </c>
      <c r="G250" t="s">
        <v>1076</v>
      </c>
    </row>
    <row r="251" spans="4:7" x14ac:dyDescent="0.35">
      <c r="D251" s="2">
        <v>2021130010011</v>
      </c>
      <c r="E251" t="s">
        <v>909</v>
      </c>
      <c r="F251" t="s">
        <v>910</v>
      </c>
      <c r="G251" t="s">
        <v>1077</v>
      </c>
    </row>
    <row r="252" spans="4:7" x14ac:dyDescent="0.35">
      <c r="D252" s="2">
        <v>2021130010270</v>
      </c>
      <c r="E252" t="s">
        <v>909</v>
      </c>
      <c r="F252" t="s">
        <v>910</v>
      </c>
      <c r="G252" t="s">
        <v>1078</v>
      </c>
    </row>
    <row r="253" spans="4:7" x14ac:dyDescent="0.35">
      <c r="D253" s="2">
        <v>2020130010194</v>
      </c>
      <c r="E253" t="s">
        <v>909</v>
      </c>
      <c r="F253" t="s">
        <v>910</v>
      </c>
      <c r="G253" t="s">
        <v>1075</v>
      </c>
    </row>
    <row r="254" spans="4:7" x14ac:dyDescent="0.35">
      <c r="D254" s="2">
        <v>2020130010153</v>
      </c>
      <c r="E254" t="s">
        <v>906</v>
      </c>
      <c r="F254" t="s">
        <v>1079</v>
      </c>
      <c r="G254" t="s">
        <v>1080</v>
      </c>
    </row>
    <row r="255" spans="4:7" x14ac:dyDescent="0.35">
      <c r="D255" s="2">
        <v>2020130010152</v>
      </c>
      <c r="E255" t="s">
        <v>906</v>
      </c>
      <c r="F255" t="s">
        <v>1079</v>
      </c>
      <c r="G255" t="s">
        <v>1081</v>
      </c>
    </row>
    <row r="256" spans="4:7" x14ac:dyDescent="0.35">
      <c r="D256" s="2">
        <v>2020130010308</v>
      </c>
      <c r="E256" t="s">
        <v>906</v>
      </c>
      <c r="F256" t="s">
        <v>1079</v>
      </c>
      <c r="G256" t="s">
        <v>1082</v>
      </c>
    </row>
    <row r="257" spans="4:7" x14ac:dyDescent="0.35">
      <c r="D257" s="2">
        <v>2020130010154</v>
      </c>
      <c r="E257" t="s">
        <v>906</v>
      </c>
      <c r="F257" t="s">
        <v>1079</v>
      </c>
      <c r="G257" t="s">
        <v>1083</v>
      </c>
    </row>
    <row r="258" spans="4:7" x14ac:dyDescent="0.35">
      <c r="D258" s="2">
        <v>2020130010306</v>
      </c>
      <c r="E258" t="s">
        <v>906</v>
      </c>
      <c r="F258" t="s">
        <v>1079</v>
      </c>
      <c r="G258" t="s">
        <v>1082</v>
      </c>
    </row>
    <row r="259" spans="4:7" x14ac:dyDescent="0.35">
      <c r="D259" s="2">
        <v>2020130010218</v>
      </c>
      <c r="E259" t="s">
        <v>909</v>
      </c>
      <c r="F259" t="s">
        <v>1084</v>
      </c>
      <c r="G259" t="s">
        <v>1085</v>
      </c>
    </row>
    <row r="260" spans="4:7" x14ac:dyDescent="0.35">
      <c r="D260" s="2">
        <v>2021130010265</v>
      </c>
      <c r="E260" t="s">
        <v>909</v>
      </c>
      <c r="F260" t="s">
        <v>1084</v>
      </c>
      <c r="G260" t="s">
        <v>1086</v>
      </c>
    </row>
    <row r="261" spans="4:7" x14ac:dyDescent="0.35">
      <c r="D261" s="2">
        <v>2020130010042</v>
      </c>
      <c r="E261" t="s">
        <v>909</v>
      </c>
      <c r="F261" t="s">
        <v>1084</v>
      </c>
      <c r="G261" t="s">
        <v>1087</v>
      </c>
    </row>
    <row r="262" spans="4:7" x14ac:dyDescent="0.35">
      <c r="D262" s="2">
        <v>2021130010255</v>
      </c>
      <c r="E262" t="s">
        <v>909</v>
      </c>
      <c r="F262" t="s">
        <v>1084</v>
      </c>
      <c r="G262" t="s">
        <v>1088</v>
      </c>
    </row>
    <row r="263" spans="4:7" x14ac:dyDescent="0.35">
      <c r="D263" s="2">
        <v>2020130010043</v>
      </c>
      <c r="E263" t="s">
        <v>909</v>
      </c>
      <c r="F263" t="s">
        <v>1084</v>
      </c>
      <c r="G263" t="s">
        <v>1089</v>
      </c>
    </row>
    <row r="264" spans="4:7" x14ac:dyDescent="0.35">
      <c r="D264" s="2">
        <v>2020130010045</v>
      </c>
      <c r="E264" t="s">
        <v>909</v>
      </c>
      <c r="F264" t="s">
        <v>1084</v>
      </c>
      <c r="G264" t="s">
        <v>1089</v>
      </c>
    </row>
    <row r="265" spans="4:7" x14ac:dyDescent="0.35">
      <c r="D265" s="2">
        <v>2020130010213</v>
      </c>
      <c r="E265" t="s">
        <v>909</v>
      </c>
      <c r="F265" t="s">
        <v>1084</v>
      </c>
      <c r="G265" t="s">
        <v>1086</v>
      </c>
    </row>
    <row r="266" spans="4:7" x14ac:dyDescent="0.35">
      <c r="D266" s="2">
        <v>2021130010006</v>
      </c>
      <c r="E266" t="s">
        <v>909</v>
      </c>
      <c r="F266" t="s">
        <v>1084</v>
      </c>
      <c r="G266" t="s">
        <v>1088</v>
      </c>
    </row>
    <row r="267" spans="4:7" x14ac:dyDescent="0.35">
      <c r="D267" s="2">
        <v>2021130010264</v>
      </c>
      <c r="E267" t="s">
        <v>933</v>
      </c>
      <c r="F267" t="s">
        <v>982</v>
      </c>
      <c r="G267" t="s">
        <v>1072</v>
      </c>
    </row>
    <row r="268" spans="4:7" x14ac:dyDescent="0.35">
      <c r="D268" s="2">
        <v>2021130010090</v>
      </c>
      <c r="E268" t="s">
        <v>944</v>
      </c>
      <c r="F268" t="s">
        <v>1026</v>
      </c>
      <c r="G268" t="s">
        <v>1027</v>
      </c>
    </row>
    <row r="269" spans="4:7" x14ac:dyDescent="0.35">
      <c r="D269" s="2">
        <v>2021130010291</v>
      </c>
      <c r="E269" t="s">
        <v>909</v>
      </c>
      <c r="F269" t="s">
        <v>1084</v>
      </c>
      <c r="G269" t="s">
        <v>1090</v>
      </c>
    </row>
    <row r="270" spans="4:7" x14ac:dyDescent="0.35">
      <c r="D270" s="2">
        <v>2021130010134</v>
      </c>
      <c r="E270" t="s">
        <v>944</v>
      </c>
      <c r="F270" t="s">
        <v>945</v>
      </c>
      <c r="G270" t="s">
        <v>1091</v>
      </c>
    </row>
    <row r="271" spans="4:7" x14ac:dyDescent="0.35">
      <c r="D271" s="2">
        <v>2021130010005</v>
      </c>
      <c r="E271" t="s">
        <v>909</v>
      </c>
      <c r="F271" t="s">
        <v>1084</v>
      </c>
      <c r="G271" t="s">
        <v>1092</v>
      </c>
    </row>
    <row r="272" spans="4:7" x14ac:dyDescent="0.35">
      <c r="D272" s="2">
        <v>2020130010183</v>
      </c>
      <c r="E272" t="s">
        <v>906</v>
      </c>
      <c r="F272" t="s">
        <v>930</v>
      </c>
      <c r="G272" t="s">
        <v>1093</v>
      </c>
    </row>
    <row r="273" spans="4:7" x14ac:dyDescent="0.35">
      <c r="D273" s="2">
        <v>2021130010191</v>
      </c>
      <c r="E273" t="s">
        <v>906</v>
      </c>
      <c r="F273" t="s">
        <v>930</v>
      </c>
      <c r="G273" t="s">
        <v>931</v>
      </c>
    </row>
    <row r="274" spans="4:7" x14ac:dyDescent="0.35">
      <c r="D274" s="2">
        <v>2021130010217</v>
      </c>
      <c r="E274" t="s">
        <v>906</v>
      </c>
      <c r="F274" t="s">
        <v>930</v>
      </c>
      <c r="G274" t="s">
        <v>1094</v>
      </c>
    </row>
    <row r="275" spans="4:7" x14ac:dyDescent="0.35">
      <c r="D275" s="2">
        <v>2020130010216</v>
      </c>
      <c r="E275" t="s">
        <v>906</v>
      </c>
      <c r="F275" t="s">
        <v>930</v>
      </c>
      <c r="G275" t="s">
        <v>931</v>
      </c>
    </row>
    <row r="276" spans="4:7" x14ac:dyDescent="0.35">
      <c r="D276" s="2">
        <v>2021130010223</v>
      </c>
      <c r="E276" t="s">
        <v>906</v>
      </c>
      <c r="F276" t="s">
        <v>930</v>
      </c>
      <c r="G276" t="s">
        <v>1095</v>
      </c>
    </row>
    <row r="277" spans="4:7" x14ac:dyDescent="0.35">
      <c r="D277" s="2">
        <v>2020130010201</v>
      </c>
      <c r="E277" t="s">
        <v>906</v>
      </c>
      <c r="F277" t="s">
        <v>930</v>
      </c>
      <c r="G277" t="s">
        <v>1095</v>
      </c>
    </row>
    <row r="278" spans="4:7" x14ac:dyDescent="0.35">
      <c r="D278" s="2">
        <v>2020130010203</v>
      </c>
      <c r="E278" t="s">
        <v>906</v>
      </c>
      <c r="F278" t="s">
        <v>998</v>
      </c>
      <c r="G278" t="s">
        <v>1000</v>
      </c>
    </row>
    <row r="279" spans="4:7" x14ac:dyDescent="0.35">
      <c r="D279" s="2">
        <v>2021130010198</v>
      </c>
      <c r="E279" t="s">
        <v>906</v>
      </c>
      <c r="F279" t="s">
        <v>930</v>
      </c>
      <c r="G279" t="s">
        <v>1096</v>
      </c>
    </row>
    <row r="280" spans="4:7" x14ac:dyDescent="0.35">
      <c r="D280" s="2">
        <v>2021130010201</v>
      </c>
      <c r="E280" t="s">
        <v>906</v>
      </c>
      <c r="F280" t="s">
        <v>930</v>
      </c>
      <c r="G280" t="s">
        <v>1097</v>
      </c>
    </row>
    <row r="281" spans="4:7" x14ac:dyDescent="0.35">
      <c r="D281" s="2">
        <v>2021130010200</v>
      </c>
      <c r="E281" t="s">
        <v>906</v>
      </c>
      <c r="F281" t="s">
        <v>930</v>
      </c>
      <c r="G281" t="s">
        <v>1097</v>
      </c>
    </row>
    <row r="282" spans="4:7" x14ac:dyDescent="0.35">
      <c r="D282" s="2">
        <v>2020130010179</v>
      </c>
      <c r="E282" t="s">
        <v>906</v>
      </c>
      <c r="F282" t="s">
        <v>930</v>
      </c>
      <c r="G282" t="s">
        <v>1098</v>
      </c>
    </row>
    <row r="283" spans="4:7" x14ac:dyDescent="0.35">
      <c r="D283" s="2">
        <v>2021130010180</v>
      </c>
      <c r="E283" t="s">
        <v>933</v>
      </c>
      <c r="F283" t="s">
        <v>934</v>
      </c>
      <c r="G283" t="s">
        <v>1099</v>
      </c>
    </row>
    <row r="284" spans="4:7" x14ac:dyDescent="0.35">
      <c r="D284" s="2">
        <v>2021130010192</v>
      </c>
      <c r="E284" t="s">
        <v>933</v>
      </c>
      <c r="F284" t="s">
        <v>934</v>
      </c>
      <c r="G284" t="s">
        <v>1100</v>
      </c>
    </row>
    <row r="285" spans="4:7" x14ac:dyDescent="0.35">
      <c r="D285" s="2">
        <v>2021130010279</v>
      </c>
      <c r="E285" t="s">
        <v>933</v>
      </c>
      <c r="F285" t="s">
        <v>934</v>
      </c>
      <c r="G285" t="s">
        <v>1101</v>
      </c>
    </row>
    <row r="286" spans="4:7" x14ac:dyDescent="0.35">
      <c r="D286" s="2">
        <v>2021130010176</v>
      </c>
      <c r="E286" t="s">
        <v>933</v>
      </c>
      <c r="F286" t="s">
        <v>934</v>
      </c>
      <c r="G286" t="s">
        <v>1102</v>
      </c>
    </row>
    <row r="287" spans="4:7" x14ac:dyDescent="0.35">
      <c r="D287" s="2">
        <v>130012303</v>
      </c>
      <c r="E287" t="s">
        <v>933</v>
      </c>
      <c r="F287" t="s">
        <v>953</v>
      </c>
      <c r="G287" t="s">
        <v>970</v>
      </c>
    </row>
    <row r="288" spans="4:7" x14ac:dyDescent="0.35">
      <c r="D288" s="2">
        <v>2021130010166</v>
      </c>
      <c r="E288" t="s">
        <v>933</v>
      </c>
      <c r="F288" t="s">
        <v>953</v>
      </c>
      <c r="G288" t="s">
        <v>970</v>
      </c>
    </row>
    <row r="289" spans="4:7" x14ac:dyDescent="0.35">
      <c r="D289" s="2">
        <v>2021130010044</v>
      </c>
      <c r="E289" t="s">
        <v>933</v>
      </c>
      <c r="F289" t="s">
        <v>953</v>
      </c>
      <c r="G289" t="s">
        <v>970</v>
      </c>
    </row>
    <row r="290" spans="4:7" x14ac:dyDescent="0.35">
      <c r="D290" s="2">
        <v>2021130010083</v>
      </c>
      <c r="E290" t="s">
        <v>933</v>
      </c>
      <c r="F290" t="s">
        <v>953</v>
      </c>
      <c r="G290" t="s">
        <v>970</v>
      </c>
    </row>
    <row r="291" spans="4:7" x14ac:dyDescent="0.35">
      <c r="D291" s="2">
        <v>2021130010070</v>
      </c>
      <c r="E291" t="s">
        <v>933</v>
      </c>
      <c r="F291" t="s">
        <v>953</v>
      </c>
      <c r="G291" t="s">
        <v>970</v>
      </c>
    </row>
    <row r="292" spans="4:7" x14ac:dyDescent="0.35">
      <c r="D292" s="2">
        <v>2021130010064</v>
      </c>
      <c r="E292" t="s">
        <v>933</v>
      </c>
      <c r="F292" t="s">
        <v>953</v>
      </c>
      <c r="G292" t="s">
        <v>970</v>
      </c>
    </row>
    <row r="293" spans="4:7" x14ac:dyDescent="0.35">
      <c r="D293" s="2">
        <v>2021130010047</v>
      </c>
      <c r="E293" t="s">
        <v>933</v>
      </c>
      <c r="F293" t="s">
        <v>953</v>
      </c>
      <c r="G293" t="s">
        <v>970</v>
      </c>
    </row>
    <row r="294" spans="4:7" x14ac:dyDescent="0.35">
      <c r="D294" s="2">
        <v>2021130010048</v>
      </c>
      <c r="E294" t="s">
        <v>933</v>
      </c>
      <c r="F294" t="s">
        <v>953</v>
      </c>
      <c r="G294" t="s">
        <v>970</v>
      </c>
    </row>
    <row r="295" spans="4:7" x14ac:dyDescent="0.35">
      <c r="D295" s="2">
        <v>2021130010051</v>
      </c>
      <c r="E295" t="s">
        <v>933</v>
      </c>
      <c r="F295" t="s">
        <v>953</v>
      </c>
      <c r="G295" t="s">
        <v>970</v>
      </c>
    </row>
    <row r="296" spans="4:7" x14ac:dyDescent="0.35">
      <c r="D296" s="2">
        <v>2021130010139</v>
      </c>
      <c r="E296" t="s">
        <v>933</v>
      </c>
      <c r="F296" t="s">
        <v>953</v>
      </c>
      <c r="G296" t="s">
        <v>970</v>
      </c>
    </row>
    <row r="297" spans="4:7" x14ac:dyDescent="0.35">
      <c r="D297" s="2">
        <v>2021130010049</v>
      </c>
      <c r="E297" t="s">
        <v>933</v>
      </c>
      <c r="F297" t="s">
        <v>953</v>
      </c>
      <c r="G297" t="s">
        <v>970</v>
      </c>
    </row>
    <row r="298" spans="4:7" x14ac:dyDescent="0.35">
      <c r="D298" s="2">
        <v>2021130010069</v>
      </c>
      <c r="E298" t="s">
        <v>933</v>
      </c>
      <c r="F298" t="s">
        <v>953</v>
      </c>
      <c r="G298" t="s">
        <v>970</v>
      </c>
    </row>
    <row r="299" spans="4:7" x14ac:dyDescent="0.35">
      <c r="D299" s="2">
        <v>2021130010050</v>
      </c>
      <c r="E299" t="s">
        <v>933</v>
      </c>
      <c r="F299" t="s">
        <v>953</v>
      </c>
      <c r="G299" t="s">
        <v>970</v>
      </c>
    </row>
    <row r="300" spans="4:7" x14ac:dyDescent="0.35">
      <c r="D300" s="2">
        <v>2021130010088</v>
      </c>
      <c r="E300" t="s">
        <v>933</v>
      </c>
      <c r="F300" t="s">
        <v>953</v>
      </c>
      <c r="G300" t="s">
        <v>970</v>
      </c>
    </row>
    <row r="301" spans="4:7" x14ac:dyDescent="0.35">
      <c r="D301" s="2">
        <v>2021130010260</v>
      </c>
      <c r="E301" t="s">
        <v>933</v>
      </c>
      <c r="F301" t="s">
        <v>953</v>
      </c>
      <c r="G301" t="s">
        <v>970</v>
      </c>
    </row>
    <row r="302" spans="4:7" x14ac:dyDescent="0.35">
      <c r="D302" s="2">
        <v>2021130010089</v>
      </c>
      <c r="E302" t="s">
        <v>933</v>
      </c>
      <c r="F302" t="s">
        <v>953</v>
      </c>
      <c r="G302" t="s">
        <v>970</v>
      </c>
    </row>
    <row r="303" spans="4:7" x14ac:dyDescent="0.35">
      <c r="D303" s="2">
        <v>2021130010082</v>
      </c>
      <c r="E303" t="s">
        <v>933</v>
      </c>
      <c r="F303" t="s">
        <v>953</v>
      </c>
      <c r="G303" t="s">
        <v>970</v>
      </c>
    </row>
    <row r="304" spans="4:7" x14ac:dyDescent="0.35">
      <c r="D304" s="2">
        <v>2021130010095</v>
      </c>
      <c r="E304" t="s">
        <v>933</v>
      </c>
      <c r="F304" t="s">
        <v>953</v>
      </c>
      <c r="G304" t="s">
        <v>970</v>
      </c>
    </row>
    <row r="305" spans="4:7" x14ac:dyDescent="0.35">
      <c r="D305" s="2">
        <v>2021130010045</v>
      </c>
      <c r="E305" t="s">
        <v>933</v>
      </c>
      <c r="F305" t="s">
        <v>953</v>
      </c>
      <c r="G305" t="s">
        <v>970</v>
      </c>
    </row>
    <row r="306" spans="4:7" x14ac:dyDescent="0.35">
      <c r="D306" s="2">
        <v>2021130010065</v>
      </c>
      <c r="E306" t="s">
        <v>933</v>
      </c>
      <c r="F306" t="s">
        <v>953</v>
      </c>
      <c r="G306" t="s">
        <v>970</v>
      </c>
    </row>
    <row r="307" spans="4:7" x14ac:dyDescent="0.35">
      <c r="D307" s="2">
        <v>2021130010093</v>
      </c>
      <c r="E307" t="s">
        <v>933</v>
      </c>
      <c r="F307" t="s">
        <v>953</v>
      </c>
      <c r="G307" t="s">
        <v>970</v>
      </c>
    </row>
    <row r="308" spans="4:7" x14ac:dyDescent="0.35">
      <c r="D308" s="2">
        <v>2021130010071</v>
      </c>
      <c r="E308" t="s">
        <v>933</v>
      </c>
      <c r="F308" t="s">
        <v>953</v>
      </c>
      <c r="G308" t="s">
        <v>970</v>
      </c>
    </row>
    <row r="309" spans="4:7" x14ac:dyDescent="0.35">
      <c r="D309" s="2">
        <v>2021130010073</v>
      </c>
      <c r="E309" t="s">
        <v>933</v>
      </c>
      <c r="F309" t="s">
        <v>953</v>
      </c>
      <c r="G309" t="s">
        <v>970</v>
      </c>
    </row>
    <row r="310" spans="4:7" x14ac:dyDescent="0.35">
      <c r="D310" s="2">
        <v>2021130010062</v>
      </c>
      <c r="E310" t="s">
        <v>933</v>
      </c>
      <c r="F310" t="s">
        <v>953</v>
      </c>
      <c r="G310" t="s">
        <v>970</v>
      </c>
    </row>
    <row r="311" spans="4:7" x14ac:dyDescent="0.35">
      <c r="D311" s="2">
        <v>2021130010085</v>
      </c>
      <c r="E311" t="s">
        <v>933</v>
      </c>
      <c r="F311" t="s">
        <v>953</v>
      </c>
      <c r="G311" t="s">
        <v>970</v>
      </c>
    </row>
    <row r="312" spans="4:7" x14ac:dyDescent="0.35">
      <c r="D312" s="2">
        <v>2021130010087</v>
      </c>
      <c r="E312" t="s">
        <v>933</v>
      </c>
      <c r="F312" t="s">
        <v>953</v>
      </c>
      <c r="G312" t="s">
        <v>970</v>
      </c>
    </row>
    <row r="313" spans="4:7" x14ac:dyDescent="0.35">
      <c r="D313" s="2">
        <v>2021130010123</v>
      </c>
      <c r="E313" t="s">
        <v>933</v>
      </c>
      <c r="F313" t="s">
        <v>953</v>
      </c>
      <c r="G313" t="s">
        <v>970</v>
      </c>
    </row>
    <row r="314" spans="4:7" x14ac:dyDescent="0.35">
      <c r="D314" s="2">
        <v>2021130010063</v>
      </c>
      <c r="E314" t="s">
        <v>933</v>
      </c>
      <c r="F314" t="s">
        <v>953</v>
      </c>
      <c r="G314" t="s">
        <v>970</v>
      </c>
    </row>
    <row r="315" spans="4:7" x14ac:dyDescent="0.35">
      <c r="D315" s="2">
        <v>2021130010086</v>
      </c>
      <c r="E315" t="s">
        <v>933</v>
      </c>
      <c r="F315" t="s">
        <v>953</v>
      </c>
      <c r="G315" t="s">
        <v>970</v>
      </c>
    </row>
    <row r="316" spans="4:7" x14ac:dyDescent="0.35">
      <c r="D316" s="2">
        <v>2021130010152</v>
      </c>
      <c r="E316" t="s">
        <v>909</v>
      </c>
      <c r="F316" t="s">
        <v>975</v>
      </c>
      <c r="G316" t="s">
        <v>1103</v>
      </c>
    </row>
    <row r="317" spans="4:7" x14ac:dyDescent="0.35">
      <c r="D317" s="2">
        <v>2021130010151</v>
      </c>
      <c r="E317" t="s">
        <v>909</v>
      </c>
      <c r="F317" t="s">
        <v>975</v>
      </c>
      <c r="G317" t="s">
        <v>1103</v>
      </c>
    </row>
    <row r="319" spans="4:7" x14ac:dyDescent="0.35">
      <c r="D319"/>
    </row>
    <row r="320" spans="4:7"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row r="387" spans="4:4" x14ac:dyDescent="0.35">
      <c r="D387"/>
    </row>
    <row r="388" spans="4:4" x14ac:dyDescent="0.35">
      <c r="D388"/>
    </row>
    <row r="389" spans="4:4" x14ac:dyDescent="0.35">
      <c r="D389"/>
    </row>
    <row r="390" spans="4:4" x14ac:dyDescent="0.35">
      <c r="D390"/>
    </row>
    <row r="391" spans="4:4" x14ac:dyDescent="0.35">
      <c r="D391"/>
    </row>
    <row r="392" spans="4:4" x14ac:dyDescent="0.35">
      <c r="D392"/>
    </row>
    <row r="393" spans="4:4" x14ac:dyDescent="0.35">
      <c r="D393"/>
    </row>
    <row r="394" spans="4:4" x14ac:dyDescent="0.35">
      <c r="D394"/>
    </row>
    <row r="395" spans="4:4" x14ac:dyDescent="0.35">
      <c r="D395"/>
    </row>
    <row r="396" spans="4:4" x14ac:dyDescent="0.35">
      <c r="D396"/>
    </row>
    <row r="397" spans="4:4" x14ac:dyDescent="0.35">
      <c r="D397"/>
    </row>
    <row r="398" spans="4:4" x14ac:dyDescent="0.35">
      <c r="D398"/>
    </row>
    <row r="399" spans="4:4" x14ac:dyDescent="0.35">
      <c r="D399"/>
    </row>
    <row r="400" spans="4:4" x14ac:dyDescent="0.35">
      <c r="D400"/>
    </row>
    <row r="401" spans="4:4" x14ac:dyDescent="0.35">
      <c r="D401"/>
    </row>
    <row r="402" spans="4:4" x14ac:dyDescent="0.35">
      <c r="D402"/>
    </row>
    <row r="403" spans="4:4" x14ac:dyDescent="0.35">
      <c r="D403"/>
    </row>
    <row r="404" spans="4:4" x14ac:dyDescent="0.35">
      <c r="D404"/>
    </row>
    <row r="405" spans="4:4" x14ac:dyDescent="0.35">
      <c r="D405"/>
    </row>
    <row r="406" spans="4:4" x14ac:dyDescent="0.35">
      <c r="D406"/>
    </row>
    <row r="407" spans="4:4" x14ac:dyDescent="0.35">
      <c r="D407"/>
    </row>
    <row r="408" spans="4:4" x14ac:dyDescent="0.35">
      <c r="D408"/>
    </row>
    <row r="409" spans="4:4" x14ac:dyDescent="0.35">
      <c r="D409"/>
    </row>
    <row r="410" spans="4:4" x14ac:dyDescent="0.35">
      <c r="D410"/>
    </row>
    <row r="411" spans="4:4" x14ac:dyDescent="0.35">
      <c r="D411"/>
    </row>
    <row r="412" spans="4:4" x14ac:dyDescent="0.35">
      <c r="D412"/>
    </row>
    <row r="413" spans="4:4" x14ac:dyDescent="0.35">
      <c r="D413"/>
    </row>
    <row r="414" spans="4:4" x14ac:dyDescent="0.35">
      <c r="D414"/>
    </row>
    <row r="415" spans="4:4" x14ac:dyDescent="0.35">
      <c r="D415"/>
    </row>
    <row r="416" spans="4:4" x14ac:dyDescent="0.35">
      <c r="D416"/>
    </row>
    <row r="417" spans="4:4" x14ac:dyDescent="0.35">
      <c r="D417"/>
    </row>
    <row r="418" spans="4:4" x14ac:dyDescent="0.35">
      <c r="D418"/>
    </row>
    <row r="419" spans="4:4" x14ac:dyDescent="0.35">
      <c r="D419"/>
    </row>
    <row r="420" spans="4:4" x14ac:dyDescent="0.35">
      <c r="D420"/>
    </row>
    <row r="421" spans="4:4" x14ac:dyDescent="0.35">
      <c r="D421"/>
    </row>
    <row r="422" spans="4:4" x14ac:dyDescent="0.35">
      <c r="D422"/>
    </row>
    <row r="423" spans="4:4" x14ac:dyDescent="0.35">
      <c r="D423"/>
    </row>
    <row r="424" spans="4:4" x14ac:dyDescent="0.35">
      <c r="D424"/>
    </row>
    <row r="425" spans="4:4" x14ac:dyDescent="0.35">
      <c r="D425"/>
    </row>
    <row r="426" spans="4:4" x14ac:dyDescent="0.35">
      <c r="D426"/>
    </row>
    <row r="427" spans="4:4" x14ac:dyDescent="0.35">
      <c r="D427"/>
    </row>
    <row r="428" spans="4:4" x14ac:dyDescent="0.35">
      <c r="D428"/>
    </row>
    <row r="429" spans="4:4" x14ac:dyDescent="0.35">
      <c r="D429"/>
    </row>
    <row r="430" spans="4:4" x14ac:dyDescent="0.35">
      <c r="D430"/>
    </row>
    <row r="431" spans="4:4" x14ac:dyDescent="0.35">
      <c r="D431"/>
    </row>
    <row r="432" spans="4:4" x14ac:dyDescent="0.35">
      <c r="D432"/>
    </row>
    <row r="433" spans="4:4" x14ac:dyDescent="0.35">
      <c r="D433"/>
    </row>
    <row r="434" spans="4:4" x14ac:dyDescent="0.35">
      <c r="D434"/>
    </row>
    <row r="435" spans="4:4" x14ac:dyDescent="0.35">
      <c r="D435"/>
    </row>
    <row r="436" spans="4:4" x14ac:dyDescent="0.35">
      <c r="D436"/>
    </row>
    <row r="437" spans="4:4" x14ac:dyDescent="0.35">
      <c r="D437"/>
    </row>
    <row r="438" spans="4:4" x14ac:dyDescent="0.35">
      <c r="D438"/>
    </row>
    <row r="439" spans="4:4" x14ac:dyDescent="0.35">
      <c r="D439"/>
    </row>
    <row r="440" spans="4:4" x14ac:dyDescent="0.35">
      <c r="D440"/>
    </row>
    <row r="441" spans="4:4" x14ac:dyDescent="0.35">
      <c r="D441"/>
    </row>
    <row r="442" spans="4:4" x14ac:dyDescent="0.35">
      <c r="D442"/>
    </row>
    <row r="443" spans="4:4" x14ac:dyDescent="0.35">
      <c r="D443"/>
    </row>
    <row r="444" spans="4:4" x14ac:dyDescent="0.35">
      <c r="D444"/>
    </row>
    <row r="445" spans="4:4" x14ac:dyDescent="0.35">
      <c r="D445"/>
    </row>
    <row r="446" spans="4:4" x14ac:dyDescent="0.35">
      <c r="D446"/>
    </row>
    <row r="447" spans="4:4" x14ac:dyDescent="0.35">
      <c r="D447"/>
    </row>
    <row r="448" spans="4:4" x14ac:dyDescent="0.35">
      <c r="D448"/>
    </row>
    <row r="449" spans="4:4" x14ac:dyDescent="0.35">
      <c r="D449"/>
    </row>
    <row r="450" spans="4:4" x14ac:dyDescent="0.35">
      <c r="D450"/>
    </row>
    <row r="451" spans="4:4" x14ac:dyDescent="0.35">
      <c r="D451"/>
    </row>
    <row r="452" spans="4:4" x14ac:dyDescent="0.35">
      <c r="D452"/>
    </row>
    <row r="453" spans="4:4" x14ac:dyDescent="0.35">
      <c r="D453"/>
    </row>
    <row r="454" spans="4:4" x14ac:dyDescent="0.35">
      <c r="D454"/>
    </row>
    <row r="455" spans="4:4" x14ac:dyDescent="0.35">
      <c r="D455"/>
    </row>
    <row r="456" spans="4:4" x14ac:dyDescent="0.35">
      <c r="D456"/>
    </row>
    <row r="457" spans="4:4" x14ac:dyDescent="0.35">
      <c r="D457"/>
    </row>
    <row r="458" spans="4:4" x14ac:dyDescent="0.35">
      <c r="D458"/>
    </row>
    <row r="459" spans="4:4" x14ac:dyDescent="0.35">
      <c r="D459"/>
    </row>
    <row r="460" spans="4:4" x14ac:dyDescent="0.35">
      <c r="D460"/>
    </row>
    <row r="461" spans="4:4" x14ac:dyDescent="0.35">
      <c r="D461"/>
    </row>
    <row r="462" spans="4:4" x14ac:dyDescent="0.35">
      <c r="D462"/>
    </row>
    <row r="463" spans="4:4" x14ac:dyDescent="0.35">
      <c r="D463"/>
    </row>
    <row r="464" spans="4:4" x14ac:dyDescent="0.35">
      <c r="D464"/>
    </row>
    <row r="465" spans="4:4" x14ac:dyDescent="0.35">
      <c r="D465"/>
    </row>
    <row r="466" spans="4:4" x14ac:dyDescent="0.35">
      <c r="D466"/>
    </row>
    <row r="467" spans="4:4" x14ac:dyDescent="0.35">
      <c r="D467"/>
    </row>
    <row r="468" spans="4:4" x14ac:dyDescent="0.35">
      <c r="D468"/>
    </row>
    <row r="469" spans="4:4" x14ac:dyDescent="0.35">
      <c r="D469"/>
    </row>
    <row r="470" spans="4:4" x14ac:dyDescent="0.35">
      <c r="D470"/>
    </row>
    <row r="471" spans="4:4" x14ac:dyDescent="0.35">
      <c r="D471"/>
    </row>
    <row r="472" spans="4:4" x14ac:dyDescent="0.35">
      <c r="D472"/>
    </row>
    <row r="473" spans="4:4" x14ac:dyDescent="0.35">
      <c r="D473"/>
    </row>
    <row r="474" spans="4:4" x14ac:dyDescent="0.35">
      <c r="D474"/>
    </row>
    <row r="475" spans="4:4" x14ac:dyDescent="0.35">
      <c r="D475"/>
    </row>
    <row r="476" spans="4:4" x14ac:dyDescent="0.35">
      <c r="D476"/>
    </row>
    <row r="477" spans="4:4" x14ac:dyDescent="0.35">
      <c r="D477"/>
    </row>
    <row r="478" spans="4:4" x14ac:dyDescent="0.35">
      <c r="D478"/>
    </row>
    <row r="479" spans="4:4" x14ac:dyDescent="0.35">
      <c r="D479"/>
    </row>
    <row r="480" spans="4:4" x14ac:dyDescent="0.35">
      <c r="D480"/>
    </row>
    <row r="481" spans="4:4" x14ac:dyDescent="0.35">
      <c r="D481"/>
    </row>
    <row r="482" spans="4:4" x14ac:dyDescent="0.35">
      <c r="D482"/>
    </row>
    <row r="483" spans="4:4" x14ac:dyDescent="0.35">
      <c r="D483"/>
    </row>
    <row r="484" spans="4:4" x14ac:dyDescent="0.35">
      <c r="D484"/>
    </row>
    <row r="485" spans="4:4" x14ac:dyDescent="0.35">
      <c r="D485"/>
    </row>
    <row r="486" spans="4:4" x14ac:dyDescent="0.35">
      <c r="D486"/>
    </row>
    <row r="487" spans="4:4" x14ac:dyDescent="0.35">
      <c r="D487"/>
    </row>
    <row r="488" spans="4:4" x14ac:dyDescent="0.35">
      <c r="D488"/>
    </row>
    <row r="489" spans="4:4" x14ac:dyDescent="0.35">
      <c r="D489"/>
    </row>
    <row r="490" spans="4:4" x14ac:dyDescent="0.35">
      <c r="D490"/>
    </row>
    <row r="491" spans="4:4" x14ac:dyDescent="0.35">
      <c r="D491"/>
    </row>
    <row r="492" spans="4:4" x14ac:dyDescent="0.35">
      <c r="D492"/>
    </row>
    <row r="493" spans="4:4" x14ac:dyDescent="0.35">
      <c r="D493"/>
    </row>
    <row r="494" spans="4:4" x14ac:dyDescent="0.35">
      <c r="D494"/>
    </row>
    <row r="495" spans="4:4" x14ac:dyDescent="0.35">
      <c r="D495"/>
    </row>
    <row r="496" spans="4:4" x14ac:dyDescent="0.35">
      <c r="D496"/>
    </row>
    <row r="497" spans="4:4" x14ac:dyDescent="0.35">
      <c r="D497"/>
    </row>
    <row r="498" spans="4:4" x14ac:dyDescent="0.35">
      <c r="D498"/>
    </row>
    <row r="499" spans="4:4" x14ac:dyDescent="0.35">
      <c r="D499"/>
    </row>
    <row r="500" spans="4:4" x14ac:dyDescent="0.35">
      <c r="D500"/>
    </row>
    <row r="501" spans="4:4" x14ac:dyDescent="0.35">
      <c r="D501"/>
    </row>
    <row r="502" spans="4:4" x14ac:dyDescent="0.35">
      <c r="D502"/>
    </row>
    <row r="503" spans="4:4" x14ac:dyDescent="0.35">
      <c r="D503"/>
    </row>
    <row r="504" spans="4:4" x14ac:dyDescent="0.35">
      <c r="D504"/>
    </row>
    <row r="505" spans="4:4" x14ac:dyDescent="0.35">
      <c r="D505"/>
    </row>
    <row r="506" spans="4:4" x14ac:dyDescent="0.35">
      <c r="D506"/>
    </row>
    <row r="507" spans="4:4" x14ac:dyDescent="0.35">
      <c r="D507"/>
    </row>
    <row r="508" spans="4:4" x14ac:dyDescent="0.35">
      <c r="D508"/>
    </row>
    <row r="509" spans="4:4" x14ac:dyDescent="0.35">
      <c r="D509"/>
    </row>
    <row r="510" spans="4:4" x14ac:dyDescent="0.35">
      <c r="D510"/>
    </row>
    <row r="511" spans="4:4" x14ac:dyDescent="0.35">
      <c r="D511"/>
    </row>
    <row r="512" spans="4:4" x14ac:dyDescent="0.35">
      <c r="D512"/>
    </row>
    <row r="513" spans="4:4" x14ac:dyDescent="0.35">
      <c r="D513"/>
    </row>
    <row r="514" spans="4:4" x14ac:dyDescent="0.35">
      <c r="D514"/>
    </row>
    <row r="515" spans="4:4" x14ac:dyDescent="0.35">
      <c r="D515"/>
    </row>
    <row r="516" spans="4:4" x14ac:dyDescent="0.35">
      <c r="D516"/>
    </row>
    <row r="517" spans="4:4" x14ac:dyDescent="0.35">
      <c r="D517"/>
    </row>
    <row r="518" spans="4:4" x14ac:dyDescent="0.35">
      <c r="D518"/>
    </row>
    <row r="519" spans="4:4" x14ac:dyDescent="0.35">
      <c r="D519"/>
    </row>
    <row r="520" spans="4:4" x14ac:dyDescent="0.35">
      <c r="D520"/>
    </row>
    <row r="521" spans="4:4" x14ac:dyDescent="0.35">
      <c r="D521"/>
    </row>
    <row r="522" spans="4:4" x14ac:dyDescent="0.35">
      <c r="D522"/>
    </row>
    <row r="523" spans="4:4" x14ac:dyDescent="0.35">
      <c r="D523"/>
    </row>
    <row r="524" spans="4:4" x14ac:dyDescent="0.35">
      <c r="D524"/>
    </row>
    <row r="525" spans="4:4" x14ac:dyDescent="0.35">
      <c r="D525"/>
    </row>
    <row r="526" spans="4:4" x14ac:dyDescent="0.35">
      <c r="D526"/>
    </row>
    <row r="527" spans="4:4" x14ac:dyDescent="0.35">
      <c r="D527"/>
    </row>
    <row r="528" spans="4:4" x14ac:dyDescent="0.35">
      <c r="D528"/>
    </row>
    <row r="529" spans="4:4" x14ac:dyDescent="0.35">
      <c r="D529"/>
    </row>
    <row r="530" spans="4:4" x14ac:dyDescent="0.35">
      <c r="D530"/>
    </row>
    <row r="531" spans="4:4" x14ac:dyDescent="0.35">
      <c r="D531"/>
    </row>
    <row r="532" spans="4:4" x14ac:dyDescent="0.35">
      <c r="D532"/>
    </row>
    <row r="533" spans="4:4" x14ac:dyDescent="0.35">
      <c r="D533"/>
    </row>
    <row r="534" spans="4:4" x14ac:dyDescent="0.35">
      <c r="D534"/>
    </row>
    <row r="535" spans="4:4" x14ac:dyDescent="0.35">
      <c r="D535"/>
    </row>
    <row r="536" spans="4:4" x14ac:dyDescent="0.35">
      <c r="D536"/>
    </row>
    <row r="537" spans="4:4" x14ac:dyDescent="0.35">
      <c r="D537"/>
    </row>
    <row r="538" spans="4:4" x14ac:dyDescent="0.35">
      <c r="D538"/>
    </row>
    <row r="539" spans="4:4" x14ac:dyDescent="0.35">
      <c r="D539"/>
    </row>
    <row r="540" spans="4:4" x14ac:dyDescent="0.35">
      <c r="D540"/>
    </row>
    <row r="541" spans="4:4" x14ac:dyDescent="0.35">
      <c r="D541"/>
    </row>
    <row r="542" spans="4:4" x14ac:dyDescent="0.35">
      <c r="D542"/>
    </row>
    <row r="543" spans="4:4" x14ac:dyDescent="0.35">
      <c r="D543"/>
    </row>
    <row r="544" spans="4:4" x14ac:dyDescent="0.35">
      <c r="D544"/>
    </row>
    <row r="545" spans="4:4" x14ac:dyDescent="0.35">
      <c r="D545"/>
    </row>
    <row r="546" spans="4:4" x14ac:dyDescent="0.35">
      <c r="D546"/>
    </row>
    <row r="547" spans="4:4" x14ac:dyDescent="0.35">
      <c r="D547"/>
    </row>
    <row r="548" spans="4:4" x14ac:dyDescent="0.35">
      <c r="D548"/>
    </row>
    <row r="549" spans="4:4" x14ac:dyDescent="0.35">
      <c r="D549"/>
    </row>
    <row r="550" spans="4:4" x14ac:dyDescent="0.35">
      <c r="D550"/>
    </row>
    <row r="551" spans="4:4" x14ac:dyDescent="0.35">
      <c r="D551"/>
    </row>
    <row r="552" spans="4:4" x14ac:dyDescent="0.35">
      <c r="D552"/>
    </row>
    <row r="553" spans="4:4" x14ac:dyDescent="0.35">
      <c r="D553"/>
    </row>
    <row r="554" spans="4:4" x14ac:dyDescent="0.35">
      <c r="D554"/>
    </row>
    <row r="555" spans="4:4" x14ac:dyDescent="0.35">
      <c r="D555"/>
    </row>
    <row r="556" spans="4:4" x14ac:dyDescent="0.35">
      <c r="D556"/>
    </row>
    <row r="557" spans="4:4" x14ac:dyDescent="0.35">
      <c r="D557"/>
    </row>
    <row r="558" spans="4:4" x14ac:dyDescent="0.35">
      <c r="D558"/>
    </row>
    <row r="559" spans="4:4" x14ac:dyDescent="0.35">
      <c r="D559"/>
    </row>
    <row r="560" spans="4:4" x14ac:dyDescent="0.35">
      <c r="D560"/>
    </row>
    <row r="561" spans="4:4" x14ac:dyDescent="0.35">
      <c r="D561"/>
    </row>
    <row r="562" spans="4:4" x14ac:dyDescent="0.35">
      <c r="D562"/>
    </row>
    <row r="563" spans="4:4" x14ac:dyDescent="0.35">
      <c r="D563"/>
    </row>
    <row r="564" spans="4:4" x14ac:dyDescent="0.35">
      <c r="D564"/>
    </row>
    <row r="565" spans="4:4" x14ac:dyDescent="0.35">
      <c r="D565"/>
    </row>
    <row r="566" spans="4:4" x14ac:dyDescent="0.35">
      <c r="D566"/>
    </row>
    <row r="567" spans="4:4" x14ac:dyDescent="0.35">
      <c r="D567"/>
    </row>
    <row r="568" spans="4:4" x14ac:dyDescent="0.35">
      <c r="D568"/>
    </row>
    <row r="569" spans="4:4" x14ac:dyDescent="0.35">
      <c r="D569"/>
    </row>
    <row r="570" spans="4:4" x14ac:dyDescent="0.35">
      <c r="D570"/>
    </row>
    <row r="571" spans="4:4" x14ac:dyDescent="0.35">
      <c r="D571"/>
    </row>
    <row r="572" spans="4:4" x14ac:dyDescent="0.35">
      <c r="D572"/>
    </row>
    <row r="573" spans="4:4" x14ac:dyDescent="0.35">
      <c r="D573"/>
    </row>
    <row r="574" spans="4:4" x14ac:dyDescent="0.35">
      <c r="D574"/>
    </row>
    <row r="575" spans="4:4" x14ac:dyDescent="0.35">
      <c r="D575"/>
    </row>
    <row r="576" spans="4:4" x14ac:dyDescent="0.35">
      <c r="D576"/>
    </row>
    <row r="577" spans="4:4" x14ac:dyDescent="0.35">
      <c r="D577"/>
    </row>
    <row r="578" spans="4:4" x14ac:dyDescent="0.35">
      <c r="D578"/>
    </row>
    <row r="579" spans="4:4" x14ac:dyDescent="0.35">
      <c r="D579"/>
    </row>
    <row r="580" spans="4:4" x14ac:dyDescent="0.35">
      <c r="D580"/>
    </row>
    <row r="581" spans="4:4" x14ac:dyDescent="0.35">
      <c r="D581"/>
    </row>
    <row r="582" spans="4:4" x14ac:dyDescent="0.35">
      <c r="D582"/>
    </row>
    <row r="583" spans="4:4" x14ac:dyDescent="0.35">
      <c r="D583"/>
    </row>
    <row r="584" spans="4:4" x14ac:dyDescent="0.35">
      <c r="D584"/>
    </row>
    <row r="585" spans="4:4" x14ac:dyDescent="0.35">
      <c r="D585"/>
    </row>
    <row r="586" spans="4:4" x14ac:dyDescent="0.35">
      <c r="D586"/>
    </row>
    <row r="587" spans="4:4" x14ac:dyDescent="0.35">
      <c r="D587"/>
    </row>
    <row r="588" spans="4:4" x14ac:dyDescent="0.35">
      <c r="D588"/>
    </row>
    <row r="589" spans="4:4" x14ac:dyDescent="0.35">
      <c r="D589"/>
    </row>
    <row r="590" spans="4:4" x14ac:dyDescent="0.35">
      <c r="D590"/>
    </row>
    <row r="591" spans="4:4" x14ac:dyDescent="0.35">
      <c r="D591"/>
    </row>
    <row r="592" spans="4:4" x14ac:dyDescent="0.35">
      <c r="D592"/>
    </row>
    <row r="593" spans="4:4" x14ac:dyDescent="0.35">
      <c r="D593"/>
    </row>
    <row r="594" spans="4:4" x14ac:dyDescent="0.35">
      <c r="D594"/>
    </row>
    <row r="595" spans="4:4" x14ac:dyDescent="0.35">
      <c r="D595"/>
    </row>
    <row r="596" spans="4:4" x14ac:dyDescent="0.35">
      <c r="D596"/>
    </row>
    <row r="597" spans="4:4" x14ac:dyDescent="0.35">
      <c r="D597"/>
    </row>
    <row r="598" spans="4:4" x14ac:dyDescent="0.35">
      <c r="D598"/>
    </row>
    <row r="599" spans="4:4" x14ac:dyDescent="0.35">
      <c r="D599"/>
    </row>
    <row r="600" spans="4:4" x14ac:dyDescent="0.35">
      <c r="D600"/>
    </row>
    <row r="601" spans="4:4" x14ac:dyDescent="0.35">
      <c r="D601"/>
    </row>
    <row r="602" spans="4:4" x14ac:dyDescent="0.35">
      <c r="D602"/>
    </row>
    <row r="603" spans="4:4" x14ac:dyDescent="0.35">
      <c r="D603"/>
    </row>
    <row r="604" spans="4:4" x14ac:dyDescent="0.35">
      <c r="D604"/>
    </row>
    <row r="605" spans="4:4" x14ac:dyDescent="0.35">
      <c r="D605"/>
    </row>
    <row r="606" spans="4:4" x14ac:dyDescent="0.35">
      <c r="D606"/>
    </row>
    <row r="607" spans="4:4" x14ac:dyDescent="0.35">
      <c r="D607"/>
    </row>
    <row r="608" spans="4:4" x14ac:dyDescent="0.35">
      <c r="D608"/>
    </row>
    <row r="609" spans="4:4" x14ac:dyDescent="0.35">
      <c r="D609"/>
    </row>
    <row r="610" spans="4:4" x14ac:dyDescent="0.35">
      <c r="D610"/>
    </row>
    <row r="611" spans="4:4" x14ac:dyDescent="0.35">
      <c r="D611"/>
    </row>
    <row r="612" spans="4:4" x14ac:dyDescent="0.35">
      <c r="D612"/>
    </row>
    <row r="613" spans="4:4" x14ac:dyDescent="0.35">
      <c r="D613"/>
    </row>
    <row r="614" spans="4:4" x14ac:dyDescent="0.35">
      <c r="D614"/>
    </row>
    <row r="615" spans="4:4" x14ac:dyDescent="0.35">
      <c r="D615"/>
    </row>
    <row r="616" spans="4:4" x14ac:dyDescent="0.35">
      <c r="D616"/>
    </row>
    <row r="617" spans="4:4" x14ac:dyDescent="0.35">
      <c r="D617"/>
    </row>
    <row r="618" spans="4:4" x14ac:dyDescent="0.35">
      <c r="D618"/>
    </row>
    <row r="619" spans="4:4" x14ac:dyDescent="0.35">
      <c r="D619"/>
    </row>
    <row r="620" spans="4:4" x14ac:dyDescent="0.35">
      <c r="D620"/>
    </row>
    <row r="621" spans="4:4" x14ac:dyDescent="0.35">
      <c r="D621"/>
    </row>
    <row r="622" spans="4:4" x14ac:dyDescent="0.35">
      <c r="D622"/>
    </row>
    <row r="623" spans="4:4" x14ac:dyDescent="0.35">
      <c r="D623"/>
    </row>
    <row r="624" spans="4:4" x14ac:dyDescent="0.35">
      <c r="D624"/>
    </row>
    <row r="625" spans="4:4" x14ac:dyDescent="0.35">
      <c r="D625"/>
    </row>
    <row r="626" spans="4:4" x14ac:dyDescent="0.35">
      <c r="D626"/>
    </row>
    <row r="627" spans="4:4" x14ac:dyDescent="0.35">
      <c r="D627"/>
    </row>
    <row r="628" spans="4:4" x14ac:dyDescent="0.35">
      <c r="D628"/>
    </row>
    <row r="629" spans="4:4" x14ac:dyDescent="0.35">
      <c r="D629"/>
    </row>
    <row r="630" spans="4:4" x14ac:dyDescent="0.35">
      <c r="D630"/>
    </row>
    <row r="631" spans="4:4" x14ac:dyDescent="0.35">
      <c r="D631"/>
    </row>
    <row r="632" spans="4:4" x14ac:dyDescent="0.35">
      <c r="D632"/>
    </row>
    <row r="633" spans="4:4" x14ac:dyDescent="0.35">
      <c r="D633"/>
    </row>
    <row r="634" spans="4:4" x14ac:dyDescent="0.35">
      <c r="D634"/>
    </row>
    <row r="635" spans="4:4" x14ac:dyDescent="0.35">
      <c r="D635"/>
    </row>
    <row r="636" spans="4:4" x14ac:dyDescent="0.35">
      <c r="D636"/>
    </row>
    <row r="637" spans="4:4" x14ac:dyDescent="0.35">
      <c r="D637"/>
    </row>
    <row r="638" spans="4:4" x14ac:dyDescent="0.35">
      <c r="D638"/>
    </row>
    <row r="639" spans="4:4" x14ac:dyDescent="0.35">
      <c r="D639"/>
    </row>
    <row r="640" spans="4:4" x14ac:dyDescent="0.35">
      <c r="D640"/>
    </row>
    <row r="641" spans="4:4" x14ac:dyDescent="0.35">
      <c r="D641"/>
    </row>
    <row r="642" spans="4:4" x14ac:dyDescent="0.35">
      <c r="D642"/>
    </row>
    <row r="643" spans="4:4" x14ac:dyDescent="0.35">
      <c r="D643"/>
    </row>
    <row r="644" spans="4:4" x14ac:dyDescent="0.35">
      <c r="D644"/>
    </row>
    <row r="645" spans="4:4" x14ac:dyDescent="0.35">
      <c r="D645"/>
    </row>
    <row r="646" spans="4:4" x14ac:dyDescent="0.35">
      <c r="D646"/>
    </row>
    <row r="647" spans="4:4" x14ac:dyDescent="0.35">
      <c r="D647"/>
    </row>
    <row r="648" spans="4:4" x14ac:dyDescent="0.35">
      <c r="D648"/>
    </row>
    <row r="649" spans="4:4" x14ac:dyDescent="0.35">
      <c r="D649"/>
    </row>
    <row r="650" spans="4:4" x14ac:dyDescent="0.35">
      <c r="D650"/>
    </row>
    <row r="651" spans="4:4" x14ac:dyDescent="0.35">
      <c r="D651"/>
    </row>
    <row r="652" spans="4:4" x14ac:dyDescent="0.35">
      <c r="D652"/>
    </row>
    <row r="653" spans="4:4" x14ac:dyDescent="0.35">
      <c r="D653"/>
    </row>
    <row r="654" spans="4:4" x14ac:dyDescent="0.35">
      <c r="D654"/>
    </row>
    <row r="655" spans="4:4" x14ac:dyDescent="0.35">
      <c r="D655"/>
    </row>
    <row r="656" spans="4:4" x14ac:dyDescent="0.35">
      <c r="D656"/>
    </row>
    <row r="657" spans="4:4" x14ac:dyDescent="0.35">
      <c r="D657"/>
    </row>
    <row r="658" spans="4:4" x14ac:dyDescent="0.35">
      <c r="D658"/>
    </row>
    <row r="659" spans="4:4" x14ac:dyDescent="0.35">
      <c r="D659"/>
    </row>
    <row r="660" spans="4:4" x14ac:dyDescent="0.35">
      <c r="D660"/>
    </row>
    <row r="661" spans="4:4" x14ac:dyDescent="0.35">
      <c r="D661"/>
    </row>
    <row r="662" spans="4:4" x14ac:dyDescent="0.35">
      <c r="D662"/>
    </row>
    <row r="663" spans="4:4" x14ac:dyDescent="0.35">
      <c r="D663"/>
    </row>
    <row r="664" spans="4:4" x14ac:dyDescent="0.35">
      <c r="D664"/>
    </row>
    <row r="665" spans="4:4" x14ac:dyDescent="0.35">
      <c r="D665"/>
    </row>
    <row r="666" spans="4:4" x14ac:dyDescent="0.35">
      <c r="D666"/>
    </row>
    <row r="667" spans="4:4" x14ac:dyDescent="0.35">
      <c r="D667"/>
    </row>
    <row r="668" spans="4:4" x14ac:dyDescent="0.35">
      <c r="D668"/>
    </row>
    <row r="669" spans="4:4" x14ac:dyDescent="0.35">
      <c r="D669"/>
    </row>
    <row r="670" spans="4:4" x14ac:dyDescent="0.35">
      <c r="D670"/>
    </row>
    <row r="671" spans="4:4" x14ac:dyDescent="0.35">
      <c r="D671"/>
    </row>
    <row r="672" spans="4:4" x14ac:dyDescent="0.35">
      <c r="D672"/>
    </row>
    <row r="673" spans="4:4" x14ac:dyDescent="0.35">
      <c r="D673"/>
    </row>
    <row r="674" spans="4:4" x14ac:dyDescent="0.35">
      <c r="D674"/>
    </row>
    <row r="675" spans="4:4" x14ac:dyDescent="0.35">
      <c r="D675"/>
    </row>
    <row r="676" spans="4:4" x14ac:dyDescent="0.35">
      <c r="D676"/>
    </row>
    <row r="677" spans="4:4" x14ac:dyDescent="0.35">
      <c r="D677"/>
    </row>
    <row r="678" spans="4:4" x14ac:dyDescent="0.35">
      <c r="D678"/>
    </row>
    <row r="679" spans="4:4" x14ac:dyDescent="0.35">
      <c r="D679"/>
    </row>
    <row r="680" spans="4:4" x14ac:dyDescent="0.35">
      <c r="D680"/>
    </row>
    <row r="681" spans="4:4" x14ac:dyDescent="0.35">
      <c r="D681"/>
    </row>
    <row r="682" spans="4:4" x14ac:dyDescent="0.35">
      <c r="D682"/>
    </row>
    <row r="683" spans="4:4" x14ac:dyDescent="0.35">
      <c r="D683"/>
    </row>
    <row r="684" spans="4:4" x14ac:dyDescent="0.35">
      <c r="D684"/>
    </row>
    <row r="685" spans="4:4" x14ac:dyDescent="0.35">
      <c r="D685"/>
    </row>
    <row r="686" spans="4:4" x14ac:dyDescent="0.35">
      <c r="D686"/>
    </row>
    <row r="687" spans="4:4" x14ac:dyDescent="0.35">
      <c r="D687"/>
    </row>
    <row r="688" spans="4:4" x14ac:dyDescent="0.35">
      <c r="D688"/>
    </row>
    <row r="689" spans="4:4" x14ac:dyDescent="0.35">
      <c r="D689"/>
    </row>
    <row r="690" spans="4:4" x14ac:dyDescent="0.35">
      <c r="D690"/>
    </row>
    <row r="691" spans="4:4" x14ac:dyDescent="0.35">
      <c r="D691"/>
    </row>
    <row r="692" spans="4:4" x14ac:dyDescent="0.35">
      <c r="D692"/>
    </row>
    <row r="693" spans="4:4" x14ac:dyDescent="0.35">
      <c r="D693"/>
    </row>
    <row r="694" spans="4:4" x14ac:dyDescent="0.35">
      <c r="D694"/>
    </row>
    <row r="695" spans="4:4" x14ac:dyDescent="0.35">
      <c r="D695"/>
    </row>
    <row r="696" spans="4:4" x14ac:dyDescent="0.35">
      <c r="D696"/>
    </row>
    <row r="697" spans="4:4" x14ac:dyDescent="0.35">
      <c r="D697"/>
    </row>
    <row r="698" spans="4:4" x14ac:dyDescent="0.35">
      <c r="D698"/>
    </row>
    <row r="699" spans="4:4" x14ac:dyDescent="0.35">
      <c r="D699"/>
    </row>
    <row r="700" spans="4:4" x14ac:dyDescent="0.35">
      <c r="D700"/>
    </row>
    <row r="701" spans="4:4" x14ac:dyDescent="0.35">
      <c r="D701"/>
    </row>
    <row r="702" spans="4:4" x14ac:dyDescent="0.35">
      <c r="D702"/>
    </row>
    <row r="703" spans="4:4" x14ac:dyDescent="0.35">
      <c r="D703"/>
    </row>
    <row r="704" spans="4:4" x14ac:dyDescent="0.35">
      <c r="D704"/>
    </row>
    <row r="705" spans="4:4" x14ac:dyDescent="0.35">
      <c r="D705"/>
    </row>
    <row r="706" spans="4:4" x14ac:dyDescent="0.35">
      <c r="D706"/>
    </row>
    <row r="707" spans="4:4" x14ac:dyDescent="0.35">
      <c r="D707"/>
    </row>
    <row r="708" spans="4:4" x14ac:dyDescent="0.35">
      <c r="D708"/>
    </row>
    <row r="709" spans="4:4" x14ac:dyDescent="0.35">
      <c r="D709"/>
    </row>
    <row r="710" spans="4:4" x14ac:dyDescent="0.35">
      <c r="D710"/>
    </row>
    <row r="711" spans="4:4" x14ac:dyDescent="0.35">
      <c r="D711"/>
    </row>
    <row r="712" spans="4:4" x14ac:dyDescent="0.35">
      <c r="D712"/>
    </row>
    <row r="713" spans="4:4" x14ac:dyDescent="0.35">
      <c r="D713"/>
    </row>
    <row r="714" spans="4:4" x14ac:dyDescent="0.35">
      <c r="D714"/>
    </row>
    <row r="715" spans="4:4" x14ac:dyDescent="0.35">
      <c r="D715"/>
    </row>
    <row r="716" spans="4:4" x14ac:dyDescent="0.35">
      <c r="D716"/>
    </row>
    <row r="717" spans="4:4" x14ac:dyDescent="0.35">
      <c r="D717"/>
    </row>
    <row r="718" spans="4:4" x14ac:dyDescent="0.35">
      <c r="D718"/>
    </row>
    <row r="719" spans="4:4" x14ac:dyDescent="0.35">
      <c r="D719"/>
    </row>
    <row r="720" spans="4:4" x14ac:dyDescent="0.35">
      <c r="D720"/>
    </row>
    <row r="721" spans="4:4" x14ac:dyDescent="0.35">
      <c r="D721"/>
    </row>
    <row r="722" spans="4:4" x14ac:dyDescent="0.35">
      <c r="D722"/>
    </row>
    <row r="723" spans="4:4" x14ac:dyDescent="0.35">
      <c r="D723"/>
    </row>
    <row r="724" spans="4:4" x14ac:dyDescent="0.35">
      <c r="D724"/>
    </row>
    <row r="725" spans="4:4" x14ac:dyDescent="0.35">
      <c r="D725"/>
    </row>
    <row r="726" spans="4:4" x14ac:dyDescent="0.35">
      <c r="D726"/>
    </row>
    <row r="727" spans="4:4" x14ac:dyDescent="0.35">
      <c r="D727"/>
    </row>
    <row r="728" spans="4:4" x14ac:dyDescent="0.35">
      <c r="D728"/>
    </row>
    <row r="729" spans="4:4" x14ac:dyDescent="0.35">
      <c r="D729"/>
    </row>
    <row r="730" spans="4:4" x14ac:dyDescent="0.35">
      <c r="D730"/>
    </row>
    <row r="731" spans="4:4" x14ac:dyDescent="0.35">
      <c r="D731"/>
    </row>
    <row r="732" spans="4:4" x14ac:dyDescent="0.35">
      <c r="D732"/>
    </row>
    <row r="733" spans="4:4" x14ac:dyDescent="0.35">
      <c r="D733"/>
    </row>
    <row r="734" spans="4:4" x14ac:dyDescent="0.35">
      <c r="D734"/>
    </row>
    <row r="735" spans="4:4" x14ac:dyDescent="0.35">
      <c r="D735"/>
    </row>
    <row r="736" spans="4:4" x14ac:dyDescent="0.35">
      <c r="D736"/>
    </row>
    <row r="737" spans="4:4" x14ac:dyDescent="0.35">
      <c r="D737"/>
    </row>
    <row r="738" spans="4:4" x14ac:dyDescent="0.35">
      <c r="D738"/>
    </row>
    <row r="739" spans="4:4" x14ac:dyDescent="0.35">
      <c r="D739"/>
    </row>
    <row r="740" spans="4:4" x14ac:dyDescent="0.35">
      <c r="D740"/>
    </row>
    <row r="741" spans="4:4" x14ac:dyDescent="0.35">
      <c r="D741"/>
    </row>
    <row r="742" spans="4:4" x14ac:dyDescent="0.35">
      <c r="D742"/>
    </row>
    <row r="743" spans="4:4" x14ac:dyDescent="0.35">
      <c r="D743"/>
    </row>
    <row r="744" spans="4:4" x14ac:dyDescent="0.35">
      <c r="D744"/>
    </row>
    <row r="745" spans="4:4" x14ac:dyDescent="0.35">
      <c r="D745"/>
    </row>
    <row r="746" spans="4:4" x14ac:dyDescent="0.35">
      <c r="D746"/>
    </row>
    <row r="747" spans="4:4" x14ac:dyDescent="0.35">
      <c r="D747"/>
    </row>
    <row r="748" spans="4:4" x14ac:dyDescent="0.35">
      <c r="D748"/>
    </row>
    <row r="749" spans="4:4" x14ac:dyDescent="0.35">
      <c r="D749"/>
    </row>
    <row r="750" spans="4:4" x14ac:dyDescent="0.35">
      <c r="D750"/>
    </row>
    <row r="751" spans="4:4" x14ac:dyDescent="0.35">
      <c r="D751"/>
    </row>
    <row r="752" spans="4:4" x14ac:dyDescent="0.35">
      <c r="D752"/>
    </row>
    <row r="753" spans="4:4" x14ac:dyDescent="0.35">
      <c r="D753"/>
    </row>
    <row r="754" spans="4:4" x14ac:dyDescent="0.35">
      <c r="D754"/>
    </row>
    <row r="755" spans="4:4" x14ac:dyDescent="0.35">
      <c r="D755"/>
    </row>
    <row r="756" spans="4:4" x14ac:dyDescent="0.35">
      <c r="D756"/>
    </row>
    <row r="757" spans="4:4" x14ac:dyDescent="0.35">
      <c r="D757"/>
    </row>
    <row r="758" spans="4:4" x14ac:dyDescent="0.35">
      <c r="D758"/>
    </row>
    <row r="759" spans="4:4" x14ac:dyDescent="0.35">
      <c r="D759"/>
    </row>
    <row r="760" spans="4:4" x14ac:dyDescent="0.35">
      <c r="D760"/>
    </row>
    <row r="761" spans="4:4" x14ac:dyDescent="0.35">
      <c r="D761"/>
    </row>
    <row r="762" spans="4:4" x14ac:dyDescent="0.35">
      <c r="D762"/>
    </row>
    <row r="763" spans="4:4" x14ac:dyDescent="0.35">
      <c r="D763"/>
    </row>
    <row r="764" spans="4:4" x14ac:dyDescent="0.35">
      <c r="D764"/>
    </row>
    <row r="765" spans="4:4" x14ac:dyDescent="0.35">
      <c r="D765"/>
    </row>
    <row r="766" spans="4:4" x14ac:dyDescent="0.35">
      <c r="D766"/>
    </row>
    <row r="767" spans="4:4" x14ac:dyDescent="0.35">
      <c r="D767"/>
    </row>
    <row r="768" spans="4:4" x14ac:dyDescent="0.35">
      <c r="D768"/>
    </row>
    <row r="769" spans="4:4" x14ac:dyDescent="0.35">
      <c r="D769"/>
    </row>
    <row r="770" spans="4:4" x14ac:dyDescent="0.35">
      <c r="D77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ABCE2-39AE-43F6-B452-A03408DD9DC6}">
  <dimension ref="A1:I63"/>
  <sheetViews>
    <sheetView workbookViewId="0">
      <selection activeCell="F4" sqref="F4"/>
    </sheetView>
  </sheetViews>
  <sheetFormatPr baseColWidth="10" defaultRowHeight="14.5" x14ac:dyDescent="0.35"/>
  <cols>
    <col min="1" max="1" width="89.7265625" style="48" customWidth="1"/>
    <col min="2" max="3" width="18.7265625" style="50" bestFit="1" customWidth="1"/>
    <col min="4" max="4" width="19.26953125" style="50" bestFit="1" customWidth="1"/>
    <col min="5" max="7" width="18.7265625" style="50" bestFit="1" customWidth="1"/>
    <col min="8" max="8" width="18.1796875" style="54" bestFit="1" customWidth="1"/>
    <col min="9" max="9" width="17.81640625" style="54" bestFit="1" customWidth="1"/>
  </cols>
  <sheetData>
    <row r="1" spans="1:9" x14ac:dyDescent="0.35">
      <c r="A1" s="45" t="s">
        <v>2</v>
      </c>
      <c r="B1" s="49" t="s">
        <v>1472</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1121</v>
      </c>
      <c r="B4" s="18">
        <v>24035392170</v>
      </c>
      <c r="C4" s="18">
        <v>34702412638.039993</v>
      </c>
      <c r="D4" s="18">
        <v>30137895212.260002</v>
      </c>
      <c r="E4" s="18">
        <v>28836165536.230003</v>
      </c>
      <c r="F4" s="18">
        <v>26499654570.239998</v>
      </c>
      <c r="G4" s="18">
        <v>26290060206.459999</v>
      </c>
      <c r="H4" s="31">
        <v>0.83095564095219299</v>
      </c>
      <c r="I4" s="31">
        <v>0.76362571232847598</v>
      </c>
    </row>
    <row r="5" spans="1:9" x14ac:dyDescent="0.35">
      <c r="A5" s="8" t="s">
        <v>958</v>
      </c>
      <c r="B5" s="19">
        <v>6554016758</v>
      </c>
      <c r="C5" s="19">
        <v>5249077963</v>
      </c>
      <c r="D5" s="19">
        <v>4667832839</v>
      </c>
      <c r="E5" s="19">
        <v>4057001045</v>
      </c>
      <c r="F5" s="19">
        <v>3624120598</v>
      </c>
      <c r="G5" s="19">
        <v>3624120598</v>
      </c>
      <c r="H5" s="32">
        <v>0.77289784484003099</v>
      </c>
      <c r="I5" s="32">
        <v>0.69042994284823123</v>
      </c>
    </row>
    <row r="6" spans="1:9" x14ac:dyDescent="0.35">
      <c r="A6" s="9" t="s">
        <v>959</v>
      </c>
      <c r="B6" s="20">
        <v>5884816758</v>
      </c>
      <c r="C6" s="20">
        <v>4760077963</v>
      </c>
      <c r="D6" s="20">
        <v>4182213839</v>
      </c>
      <c r="E6" s="20">
        <v>3575882045</v>
      </c>
      <c r="F6" s="20">
        <v>3165410045</v>
      </c>
      <c r="G6" s="20">
        <v>3165410045</v>
      </c>
      <c r="H6" s="33">
        <v>0.75122341961523875</v>
      </c>
      <c r="I6" s="33">
        <v>0.66499121854824128</v>
      </c>
    </row>
    <row r="7" spans="1:9" x14ac:dyDescent="0.35">
      <c r="A7" s="14" t="s">
        <v>969</v>
      </c>
      <c r="B7" s="21">
        <v>600000000</v>
      </c>
      <c r="C7" s="21">
        <v>900000000</v>
      </c>
      <c r="D7" s="21">
        <v>566850200</v>
      </c>
      <c r="E7" s="21">
        <v>0</v>
      </c>
      <c r="F7" s="21">
        <v>0</v>
      </c>
      <c r="G7" s="21">
        <v>0</v>
      </c>
      <c r="H7" s="34">
        <v>0</v>
      </c>
      <c r="I7" s="34">
        <v>0</v>
      </c>
    </row>
    <row r="8" spans="1:9" ht="29" x14ac:dyDescent="0.35">
      <c r="A8" s="10" t="s">
        <v>1302</v>
      </c>
      <c r="B8" s="22">
        <v>600000000</v>
      </c>
      <c r="C8" s="22">
        <v>900000000</v>
      </c>
      <c r="D8" s="22">
        <v>566850200</v>
      </c>
      <c r="E8" s="22">
        <v>0</v>
      </c>
      <c r="F8" s="22">
        <v>0</v>
      </c>
      <c r="G8" s="22">
        <v>0</v>
      </c>
      <c r="H8" s="35">
        <v>0</v>
      </c>
      <c r="I8" s="35">
        <v>0</v>
      </c>
    </row>
    <row r="9" spans="1:9" x14ac:dyDescent="0.35">
      <c r="A9" s="47" t="s">
        <v>49</v>
      </c>
      <c r="B9" s="52">
        <v>600000000</v>
      </c>
      <c r="C9" s="52">
        <v>600000000</v>
      </c>
      <c r="D9" s="52">
        <v>566850200</v>
      </c>
      <c r="E9" s="52">
        <v>0</v>
      </c>
      <c r="F9" s="52">
        <v>0</v>
      </c>
      <c r="G9" s="52">
        <v>0</v>
      </c>
      <c r="H9" s="53">
        <v>0</v>
      </c>
      <c r="I9" s="53">
        <v>0</v>
      </c>
    </row>
    <row r="10" spans="1:9" x14ac:dyDescent="0.35">
      <c r="A10" s="47" t="s">
        <v>158</v>
      </c>
      <c r="B10" s="52">
        <v>0</v>
      </c>
      <c r="C10" s="52">
        <v>300000000</v>
      </c>
      <c r="D10" s="52">
        <v>0</v>
      </c>
      <c r="E10" s="52">
        <v>0</v>
      </c>
      <c r="F10" s="52">
        <v>0</v>
      </c>
      <c r="G10" s="52">
        <v>0</v>
      </c>
      <c r="H10" s="53">
        <v>0</v>
      </c>
      <c r="I10" s="53">
        <v>0</v>
      </c>
    </row>
    <row r="11" spans="1:9" x14ac:dyDescent="0.35">
      <c r="A11" s="14" t="s">
        <v>965</v>
      </c>
      <c r="B11" s="21">
        <v>244000000</v>
      </c>
      <c r="C11" s="21">
        <v>101668280</v>
      </c>
      <c r="D11" s="21">
        <v>100194827</v>
      </c>
      <c r="E11" s="21">
        <v>93050000</v>
      </c>
      <c r="F11" s="21">
        <v>93050000</v>
      </c>
      <c r="G11" s="21">
        <v>93050000</v>
      </c>
      <c r="H11" s="34">
        <v>0.91523137796764142</v>
      </c>
      <c r="I11" s="34">
        <v>0.91523137796764142</v>
      </c>
    </row>
    <row r="12" spans="1:9" ht="29" x14ac:dyDescent="0.35">
      <c r="A12" s="10" t="s">
        <v>1303</v>
      </c>
      <c r="B12" s="22">
        <v>244000000</v>
      </c>
      <c r="C12" s="22">
        <v>101668280</v>
      </c>
      <c r="D12" s="22">
        <v>100194827</v>
      </c>
      <c r="E12" s="22">
        <v>93050000</v>
      </c>
      <c r="F12" s="22">
        <v>93050000</v>
      </c>
      <c r="G12" s="22">
        <v>93050000</v>
      </c>
      <c r="H12" s="35">
        <v>0.91523137796764142</v>
      </c>
      <c r="I12" s="35">
        <v>0.91523137796764142</v>
      </c>
    </row>
    <row r="13" spans="1:9" x14ac:dyDescent="0.35">
      <c r="A13" s="47" t="s">
        <v>49</v>
      </c>
      <c r="B13" s="52">
        <v>244000000</v>
      </c>
      <c r="C13" s="52">
        <v>101668280</v>
      </c>
      <c r="D13" s="52">
        <v>100194827</v>
      </c>
      <c r="E13" s="52">
        <v>93050000</v>
      </c>
      <c r="F13" s="52">
        <v>93050000</v>
      </c>
      <c r="G13" s="52">
        <v>93050000</v>
      </c>
      <c r="H13" s="53">
        <v>0.91523137796764142</v>
      </c>
      <c r="I13" s="53">
        <v>0.91523137796764142</v>
      </c>
    </row>
    <row r="14" spans="1:9" x14ac:dyDescent="0.35">
      <c r="A14" s="14" t="s">
        <v>960</v>
      </c>
      <c r="B14" s="21">
        <v>4194000000</v>
      </c>
      <c r="C14" s="21">
        <v>3403301770</v>
      </c>
      <c r="D14" s="21">
        <v>3188595938</v>
      </c>
      <c r="E14" s="21">
        <v>3186062605</v>
      </c>
      <c r="F14" s="21">
        <v>2786062605</v>
      </c>
      <c r="G14" s="21">
        <v>2786062605</v>
      </c>
      <c r="H14" s="34">
        <v>0.93616811564729385</v>
      </c>
      <c r="I14" s="34">
        <v>0.81863519408095275</v>
      </c>
    </row>
    <row r="15" spans="1:9" ht="43.5" x14ac:dyDescent="0.35">
      <c r="A15" s="10" t="s">
        <v>1304</v>
      </c>
      <c r="B15" s="22">
        <v>4194000000</v>
      </c>
      <c r="C15" s="22">
        <v>3403301770</v>
      </c>
      <c r="D15" s="22">
        <v>3188595938</v>
      </c>
      <c r="E15" s="22">
        <v>3186062605</v>
      </c>
      <c r="F15" s="22">
        <v>2786062605</v>
      </c>
      <c r="G15" s="22">
        <v>2786062605</v>
      </c>
      <c r="H15" s="35">
        <v>0.93616811564729385</v>
      </c>
      <c r="I15" s="35">
        <v>0.81863519408095275</v>
      </c>
    </row>
    <row r="16" spans="1:9" x14ac:dyDescent="0.35">
      <c r="A16" s="47" t="s">
        <v>49</v>
      </c>
      <c r="B16" s="52">
        <v>1888757054</v>
      </c>
      <c r="C16" s="52">
        <v>604082824</v>
      </c>
      <c r="D16" s="52">
        <v>579031438</v>
      </c>
      <c r="E16" s="52">
        <v>576498105</v>
      </c>
      <c r="F16" s="52">
        <v>576498105</v>
      </c>
      <c r="G16" s="52">
        <v>576498105</v>
      </c>
      <c r="H16" s="53">
        <v>0.95433619711723505</v>
      </c>
      <c r="I16" s="53">
        <v>0.95433619711723505</v>
      </c>
    </row>
    <row r="17" spans="1:9" x14ac:dyDescent="0.35">
      <c r="A17" s="47" t="s">
        <v>152</v>
      </c>
      <c r="B17" s="52">
        <v>2305242946</v>
      </c>
      <c r="C17" s="52">
        <v>2305242946</v>
      </c>
      <c r="D17" s="52">
        <v>2209564500</v>
      </c>
      <c r="E17" s="52">
        <v>2209564500</v>
      </c>
      <c r="F17" s="52">
        <v>2209564500</v>
      </c>
      <c r="G17" s="52">
        <v>2209564500</v>
      </c>
      <c r="H17" s="53">
        <v>0.95849528737696876</v>
      </c>
      <c r="I17" s="53">
        <v>0.95849528737696876</v>
      </c>
    </row>
    <row r="18" spans="1:9" x14ac:dyDescent="0.35">
      <c r="A18" s="47" t="s">
        <v>158</v>
      </c>
      <c r="B18" s="52">
        <v>0</v>
      </c>
      <c r="C18" s="52">
        <v>493976000</v>
      </c>
      <c r="D18" s="52">
        <v>400000000</v>
      </c>
      <c r="E18" s="52">
        <v>400000000</v>
      </c>
      <c r="F18" s="52">
        <v>0</v>
      </c>
      <c r="G18" s="52">
        <v>0</v>
      </c>
      <c r="H18" s="53">
        <v>0.80975593955981662</v>
      </c>
      <c r="I18" s="53">
        <v>0</v>
      </c>
    </row>
    <row r="19" spans="1:9" x14ac:dyDescent="0.35">
      <c r="A19" s="14" t="s">
        <v>968</v>
      </c>
      <c r="B19" s="21">
        <v>342816758</v>
      </c>
      <c r="C19" s="21">
        <v>48733333</v>
      </c>
      <c r="D19" s="21">
        <v>48733333</v>
      </c>
      <c r="E19" s="21">
        <v>47300000</v>
      </c>
      <c r="F19" s="21">
        <v>47300000</v>
      </c>
      <c r="G19" s="21">
        <v>47300000</v>
      </c>
      <c r="H19" s="34">
        <v>0.97058824193288806</v>
      </c>
      <c r="I19" s="34">
        <v>0.97058824193288806</v>
      </c>
    </row>
    <row r="20" spans="1:9" ht="29" x14ac:dyDescent="0.35">
      <c r="A20" s="10" t="s">
        <v>1305</v>
      </c>
      <c r="B20" s="22">
        <v>342816758</v>
      </c>
      <c r="C20" s="22">
        <v>48733333</v>
      </c>
      <c r="D20" s="22">
        <v>48733333</v>
      </c>
      <c r="E20" s="22">
        <v>47300000</v>
      </c>
      <c r="F20" s="22">
        <v>47300000</v>
      </c>
      <c r="G20" s="22">
        <v>47300000</v>
      </c>
      <c r="H20" s="35">
        <v>0.97058824193288806</v>
      </c>
      <c r="I20" s="35">
        <v>0.97058824193288806</v>
      </c>
    </row>
    <row r="21" spans="1:9" x14ac:dyDescent="0.35">
      <c r="A21" s="47" t="s">
        <v>49</v>
      </c>
      <c r="B21" s="52">
        <v>342816758</v>
      </c>
      <c r="C21" s="52">
        <v>48733333</v>
      </c>
      <c r="D21" s="52">
        <v>48733333</v>
      </c>
      <c r="E21" s="52">
        <v>47300000</v>
      </c>
      <c r="F21" s="52">
        <v>47300000</v>
      </c>
      <c r="G21" s="52">
        <v>47300000</v>
      </c>
      <c r="H21" s="53">
        <v>0.97058824193288806</v>
      </c>
      <c r="I21" s="53">
        <v>0.97058824193288806</v>
      </c>
    </row>
    <row r="22" spans="1:9" x14ac:dyDescent="0.35">
      <c r="A22" s="14" t="s">
        <v>964</v>
      </c>
      <c r="B22" s="21">
        <v>180000000</v>
      </c>
      <c r="C22" s="21">
        <v>230474580</v>
      </c>
      <c r="D22" s="21">
        <v>203039541</v>
      </c>
      <c r="E22" s="21">
        <v>176869440</v>
      </c>
      <c r="F22" s="21">
        <v>166397440</v>
      </c>
      <c r="G22" s="21">
        <v>166397440</v>
      </c>
      <c r="H22" s="34">
        <v>0.7674140896579571</v>
      </c>
      <c r="I22" s="34">
        <v>0.72197740852809011</v>
      </c>
    </row>
    <row r="23" spans="1:9" ht="29" x14ac:dyDescent="0.35">
      <c r="A23" s="10" t="s">
        <v>1306</v>
      </c>
      <c r="B23" s="22">
        <v>180000000</v>
      </c>
      <c r="C23" s="22">
        <v>230474580</v>
      </c>
      <c r="D23" s="22">
        <v>203039541</v>
      </c>
      <c r="E23" s="22">
        <v>176869440</v>
      </c>
      <c r="F23" s="22">
        <v>166397440</v>
      </c>
      <c r="G23" s="22">
        <v>166397440</v>
      </c>
      <c r="H23" s="35">
        <v>0.7674140896579571</v>
      </c>
      <c r="I23" s="35">
        <v>0.72197740852809011</v>
      </c>
    </row>
    <row r="24" spans="1:9" x14ac:dyDescent="0.35">
      <c r="A24" s="47" t="s">
        <v>49</v>
      </c>
      <c r="B24" s="52">
        <v>180000000</v>
      </c>
      <c r="C24" s="52">
        <v>180000000</v>
      </c>
      <c r="D24" s="52">
        <v>152564961</v>
      </c>
      <c r="E24" s="52">
        <v>126394860</v>
      </c>
      <c r="F24" s="52">
        <v>124300000</v>
      </c>
      <c r="G24" s="52">
        <v>124300000</v>
      </c>
      <c r="H24" s="53">
        <v>0.70219366666666672</v>
      </c>
      <c r="I24" s="53">
        <v>0.69055555555555559</v>
      </c>
    </row>
    <row r="25" spans="1:9" x14ac:dyDescent="0.35">
      <c r="A25" s="47" t="s">
        <v>158</v>
      </c>
      <c r="B25" s="52">
        <v>0</v>
      </c>
      <c r="C25" s="52">
        <v>50474580</v>
      </c>
      <c r="D25" s="52">
        <v>50474580</v>
      </c>
      <c r="E25" s="52">
        <v>50474580</v>
      </c>
      <c r="F25" s="52">
        <v>42097440</v>
      </c>
      <c r="G25" s="52">
        <v>42097440</v>
      </c>
      <c r="H25" s="53">
        <v>1</v>
      </c>
      <c r="I25" s="53">
        <v>0.83403249715005057</v>
      </c>
    </row>
    <row r="26" spans="1:9" x14ac:dyDescent="0.35">
      <c r="A26" s="14" t="s">
        <v>966</v>
      </c>
      <c r="B26" s="21">
        <v>324000000</v>
      </c>
      <c r="C26" s="21">
        <v>75900000</v>
      </c>
      <c r="D26" s="21">
        <v>74800000</v>
      </c>
      <c r="E26" s="21">
        <v>72600000</v>
      </c>
      <c r="F26" s="21">
        <v>72600000</v>
      </c>
      <c r="G26" s="21">
        <v>72600000</v>
      </c>
      <c r="H26" s="34">
        <v>0.95652173913043481</v>
      </c>
      <c r="I26" s="34">
        <v>0.95652173913043481</v>
      </c>
    </row>
    <row r="27" spans="1:9" ht="43.5" x14ac:dyDescent="0.35">
      <c r="A27" s="10" t="s">
        <v>1307</v>
      </c>
      <c r="B27" s="22">
        <v>324000000</v>
      </c>
      <c r="C27" s="22">
        <v>75900000</v>
      </c>
      <c r="D27" s="22">
        <v>74800000</v>
      </c>
      <c r="E27" s="22">
        <v>72600000</v>
      </c>
      <c r="F27" s="22">
        <v>72600000</v>
      </c>
      <c r="G27" s="22">
        <v>72600000</v>
      </c>
      <c r="H27" s="35">
        <v>0.95652173913043481</v>
      </c>
      <c r="I27" s="35">
        <v>0.95652173913043481</v>
      </c>
    </row>
    <row r="28" spans="1:9" x14ac:dyDescent="0.35">
      <c r="A28" s="47" t="s">
        <v>49</v>
      </c>
      <c r="B28" s="52">
        <v>324000000</v>
      </c>
      <c r="C28" s="52">
        <v>75900000</v>
      </c>
      <c r="D28" s="52">
        <v>74800000</v>
      </c>
      <c r="E28" s="52">
        <v>72600000</v>
      </c>
      <c r="F28" s="52">
        <v>72600000</v>
      </c>
      <c r="G28" s="52">
        <v>72600000</v>
      </c>
      <c r="H28" s="53">
        <v>0.95652173913043481</v>
      </c>
      <c r="I28" s="53">
        <v>0.95652173913043481</v>
      </c>
    </row>
    <row r="29" spans="1:9" x14ac:dyDescent="0.35">
      <c r="A29" s="9" t="s">
        <v>961</v>
      </c>
      <c r="B29" s="20">
        <v>669200000</v>
      </c>
      <c r="C29" s="20">
        <v>489000000</v>
      </c>
      <c r="D29" s="20">
        <v>485619000</v>
      </c>
      <c r="E29" s="20">
        <v>481119000</v>
      </c>
      <c r="F29" s="20">
        <v>458710553</v>
      </c>
      <c r="G29" s="20">
        <v>458710553</v>
      </c>
      <c r="H29" s="33">
        <v>0.9838834355828221</v>
      </c>
      <c r="I29" s="33">
        <v>0.93805839059304708</v>
      </c>
    </row>
    <row r="30" spans="1:9" x14ac:dyDescent="0.35">
      <c r="A30" s="14" t="s">
        <v>962</v>
      </c>
      <c r="B30" s="21">
        <v>420000000</v>
      </c>
      <c r="C30" s="21">
        <v>420000000</v>
      </c>
      <c r="D30" s="21">
        <v>416619000</v>
      </c>
      <c r="E30" s="21">
        <v>414119000</v>
      </c>
      <c r="F30" s="21">
        <v>391710553</v>
      </c>
      <c r="G30" s="21">
        <v>391710553</v>
      </c>
      <c r="H30" s="34">
        <v>0.98599761904761907</v>
      </c>
      <c r="I30" s="34">
        <v>0.9326441738095238</v>
      </c>
    </row>
    <row r="31" spans="1:9" ht="29" x14ac:dyDescent="0.35">
      <c r="A31" s="10" t="s">
        <v>1308</v>
      </c>
      <c r="B31" s="22">
        <v>420000000</v>
      </c>
      <c r="C31" s="22">
        <v>420000000</v>
      </c>
      <c r="D31" s="22">
        <v>416619000</v>
      </c>
      <c r="E31" s="22">
        <v>414119000</v>
      </c>
      <c r="F31" s="22">
        <v>391710553</v>
      </c>
      <c r="G31" s="22">
        <v>391710553</v>
      </c>
      <c r="H31" s="35">
        <v>0.98599761904761907</v>
      </c>
      <c r="I31" s="35">
        <v>0.9326441738095238</v>
      </c>
    </row>
    <row r="32" spans="1:9" x14ac:dyDescent="0.35">
      <c r="A32" s="47" t="s">
        <v>49</v>
      </c>
      <c r="B32" s="52">
        <v>420000000</v>
      </c>
      <c r="C32" s="52">
        <v>420000000</v>
      </c>
      <c r="D32" s="52">
        <v>416619000</v>
      </c>
      <c r="E32" s="52">
        <v>414119000</v>
      </c>
      <c r="F32" s="52">
        <v>391710553</v>
      </c>
      <c r="G32" s="52">
        <v>391710553</v>
      </c>
      <c r="H32" s="53">
        <v>0.98599761904761907</v>
      </c>
      <c r="I32" s="53">
        <v>0.9326441738095238</v>
      </c>
    </row>
    <row r="33" spans="1:9" x14ac:dyDescent="0.35">
      <c r="A33" s="14" t="s">
        <v>967</v>
      </c>
      <c r="B33" s="21">
        <v>249200000</v>
      </c>
      <c r="C33" s="21">
        <v>69000000</v>
      </c>
      <c r="D33" s="21">
        <v>69000000</v>
      </c>
      <c r="E33" s="21">
        <v>67000000</v>
      </c>
      <c r="F33" s="21">
        <v>67000000</v>
      </c>
      <c r="G33" s="21">
        <v>67000000</v>
      </c>
      <c r="H33" s="34">
        <v>0.97101449275362317</v>
      </c>
      <c r="I33" s="34">
        <v>0.97101449275362317</v>
      </c>
    </row>
    <row r="34" spans="1:9" ht="29" x14ac:dyDescent="0.35">
      <c r="A34" s="10" t="s">
        <v>1309</v>
      </c>
      <c r="B34" s="22">
        <v>249200000</v>
      </c>
      <c r="C34" s="22">
        <v>69000000</v>
      </c>
      <c r="D34" s="22">
        <v>69000000</v>
      </c>
      <c r="E34" s="22">
        <v>67000000</v>
      </c>
      <c r="F34" s="22">
        <v>67000000</v>
      </c>
      <c r="G34" s="22">
        <v>67000000</v>
      </c>
      <c r="H34" s="35">
        <v>0.97101449275362317</v>
      </c>
      <c r="I34" s="35">
        <v>0.97101449275362317</v>
      </c>
    </row>
    <row r="35" spans="1:9" x14ac:dyDescent="0.35">
      <c r="A35" s="47" t="s">
        <v>49</v>
      </c>
      <c r="B35" s="52">
        <v>249200000</v>
      </c>
      <c r="C35" s="52">
        <v>69000000</v>
      </c>
      <c r="D35" s="52">
        <v>69000000</v>
      </c>
      <c r="E35" s="52">
        <v>67000000</v>
      </c>
      <c r="F35" s="52">
        <v>67000000</v>
      </c>
      <c r="G35" s="52">
        <v>67000000</v>
      </c>
      <c r="H35" s="53">
        <v>0.97101449275362317</v>
      </c>
      <c r="I35" s="53">
        <v>0.97101449275362317</v>
      </c>
    </row>
    <row r="36" spans="1:9" x14ac:dyDescent="0.35">
      <c r="A36" s="8" t="s">
        <v>933</v>
      </c>
      <c r="B36" s="19">
        <v>16933976754</v>
      </c>
      <c r="C36" s="19">
        <v>28500852592.039997</v>
      </c>
      <c r="D36" s="19">
        <v>24766426346.260002</v>
      </c>
      <c r="E36" s="19">
        <v>24135476278.230003</v>
      </c>
      <c r="F36" s="19">
        <v>22411792223.239998</v>
      </c>
      <c r="G36" s="19">
        <v>22206064526.459999</v>
      </c>
      <c r="H36" s="32">
        <v>0.84683348332431296</v>
      </c>
      <c r="I36" s="32">
        <v>0.78635515028414926</v>
      </c>
    </row>
    <row r="37" spans="1:9" x14ac:dyDescent="0.35">
      <c r="A37" s="9" t="s">
        <v>955</v>
      </c>
      <c r="B37" s="20">
        <v>16933976754</v>
      </c>
      <c r="C37" s="20">
        <v>28500852592.039997</v>
      </c>
      <c r="D37" s="20">
        <v>24766426346.260002</v>
      </c>
      <c r="E37" s="20">
        <v>24135476278.230003</v>
      </c>
      <c r="F37" s="20">
        <v>22411792223.239998</v>
      </c>
      <c r="G37" s="20">
        <v>22206064526.459999</v>
      </c>
      <c r="H37" s="33">
        <v>0.84683348332431296</v>
      </c>
      <c r="I37" s="33">
        <v>0.78635515028414926</v>
      </c>
    </row>
    <row r="38" spans="1:9" x14ac:dyDescent="0.35">
      <c r="A38" s="14" t="s">
        <v>956</v>
      </c>
      <c r="B38" s="21">
        <v>11933976754</v>
      </c>
      <c r="C38" s="21">
        <v>21318513569.039997</v>
      </c>
      <c r="D38" s="21">
        <v>19766426346.260002</v>
      </c>
      <c r="E38" s="21">
        <v>19136566973.260002</v>
      </c>
      <c r="F38" s="21">
        <v>17917275239.269997</v>
      </c>
      <c r="G38" s="21">
        <v>17711547542.489998</v>
      </c>
      <c r="H38" s="34">
        <v>0.89765015329451736</v>
      </c>
      <c r="I38" s="34">
        <v>0.84045612191698582</v>
      </c>
    </row>
    <row r="39" spans="1:9" ht="29" x14ac:dyDescent="0.35">
      <c r="A39" s="10" t="s">
        <v>1310</v>
      </c>
      <c r="B39" s="22">
        <v>11933976754</v>
      </c>
      <c r="C39" s="22">
        <v>21318513569.039997</v>
      </c>
      <c r="D39" s="22">
        <v>19766426346.260002</v>
      </c>
      <c r="E39" s="22">
        <v>19136566973.260002</v>
      </c>
      <c r="F39" s="22">
        <v>17917275239.269997</v>
      </c>
      <c r="G39" s="22">
        <v>17711547542.489998</v>
      </c>
      <c r="H39" s="35">
        <v>0.89765015329451736</v>
      </c>
      <c r="I39" s="35">
        <v>0.84045612191698582</v>
      </c>
    </row>
    <row r="40" spans="1:9" x14ac:dyDescent="0.35">
      <c r="A40" s="47" t="s">
        <v>49</v>
      </c>
      <c r="B40" s="52">
        <v>5631162525</v>
      </c>
      <c r="C40" s="52">
        <v>7525468475</v>
      </c>
      <c r="D40" s="52">
        <v>7517567616.2600002</v>
      </c>
      <c r="E40" s="52">
        <v>7506153329.2600002</v>
      </c>
      <c r="F40" s="52">
        <v>6708049643.4899998</v>
      </c>
      <c r="G40" s="52">
        <v>6524297647.4899998</v>
      </c>
      <c r="H40" s="53">
        <v>0.99743336301199514</v>
      </c>
      <c r="I40" s="53">
        <v>0.89137967500289073</v>
      </c>
    </row>
    <row r="41" spans="1:9" x14ac:dyDescent="0.35">
      <c r="A41" s="47" t="s">
        <v>195</v>
      </c>
      <c r="B41" s="52">
        <v>1</v>
      </c>
      <c r="C41" s="52">
        <v>1</v>
      </c>
      <c r="D41" s="52">
        <v>0</v>
      </c>
      <c r="E41" s="52">
        <v>0</v>
      </c>
      <c r="F41" s="52">
        <v>0</v>
      </c>
      <c r="G41" s="52">
        <v>0</v>
      </c>
      <c r="H41" s="53">
        <v>0</v>
      </c>
      <c r="I41" s="53">
        <v>0</v>
      </c>
    </row>
    <row r="42" spans="1:9" x14ac:dyDescent="0.35">
      <c r="A42" s="47" t="s">
        <v>83</v>
      </c>
      <c r="B42" s="52">
        <v>6152814228</v>
      </c>
      <c r="C42" s="52">
        <v>6152814228</v>
      </c>
      <c r="D42" s="52">
        <v>6152814228</v>
      </c>
      <c r="E42" s="52">
        <v>6152814228</v>
      </c>
      <c r="F42" s="52">
        <v>6152814228</v>
      </c>
      <c r="G42" s="52">
        <v>6152814228</v>
      </c>
      <c r="H42" s="53">
        <v>1</v>
      </c>
      <c r="I42" s="53">
        <v>1</v>
      </c>
    </row>
    <row r="43" spans="1:9" x14ac:dyDescent="0.35">
      <c r="A43" s="47" t="s">
        <v>194</v>
      </c>
      <c r="B43" s="52">
        <v>150000000</v>
      </c>
      <c r="C43" s="52">
        <v>150000000</v>
      </c>
      <c r="D43" s="52">
        <v>150000000</v>
      </c>
      <c r="E43" s="52">
        <v>150000000</v>
      </c>
      <c r="F43" s="52">
        <v>0</v>
      </c>
      <c r="G43" s="52">
        <v>0</v>
      </c>
      <c r="H43" s="53">
        <v>1</v>
      </c>
      <c r="I43" s="53">
        <v>0</v>
      </c>
    </row>
    <row r="44" spans="1:9" x14ac:dyDescent="0.35">
      <c r="A44" s="47" t="s">
        <v>98</v>
      </c>
      <c r="B44" s="52">
        <v>0</v>
      </c>
      <c r="C44" s="52">
        <v>2000000000</v>
      </c>
      <c r="D44" s="52">
        <v>2000000000</v>
      </c>
      <c r="E44" s="52">
        <v>1986545000</v>
      </c>
      <c r="F44" s="52">
        <v>1986545000</v>
      </c>
      <c r="G44" s="52">
        <v>1981150000</v>
      </c>
      <c r="H44" s="53">
        <v>0.9932725</v>
      </c>
      <c r="I44" s="53">
        <v>0.9932725</v>
      </c>
    </row>
    <row r="45" spans="1:9" x14ac:dyDescent="0.35">
      <c r="A45" s="47" t="s">
        <v>158</v>
      </c>
      <c r="B45" s="52">
        <v>0</v>
      </c>
      <c r="C45" s="52">
        <v>1469474825.8399999</v>
      </c>
      <c r="D45" s="52">
        <v>77936450</v>
      </c>
      <c r="E45" s="52">
        <v>0</v>
      </c>
      <c r="F45" s="52">
        <v>0</v>
      </c>
      <c r="G45" s="52">
        <v>0</v>
      </c>
      <c r="H45" s="53">
        <v>0</v>
      </c>
      <c r="I45" s="53">
        <v>0</v>
      </c>
    </row>
    <row r="46" spans="1:9" x14ac:dyDescent="0.35">
      <c r="A46" s="47" t="s">
        <v>174</v>
      </c>
      <c r="B46" s="52">
        <v>0</v>
      </c>
      <c r="C46" s="52">
        <v>19334250</v>
      </c>
      <c r="D46" s="52">
        <v>0</v>
      </c>
      <c r="E46" s="52">
        <v>0</v>
      </c>
      <c r="F46" s="52">
        <v>0</v>
      </c>
      <c r="G46" s="52">
        <v>0</v>
      </c>
      <c r="H46" s="53">
        <v>0</v>
      </c>
      <c r="I46" s="53">
        <v>0</v>
      </c>
    </row>
    <row r="47" spans="1:9" x14ac:dyDescent="0.35">
      <c r="A47" s="47" t="s">
        <v>42</v>
      </c>
      <c r="B47" s="52">
        <v>0</v>
      </c>
      <c r="C47" s="52">
        <v>2256570854</v>
      </c>
      <c r="D47" s="52">
        <v>2238455187</v>
      </c>
      <c r="E47" s="52">
        <v>1782093330</v>
      </c>
      <c r="F47" s="52">
        <v>1672804001</v>
      </c>
      <c r="G47" s="52">
        <v>1672804001</v>
      </c>
      <c r="H47" s="53">
        <v>0.78973515360311397</v>
      </c>
      <c r="I47" s="53">
        <v>0.7413035571361678</v>
      </c>
    </row>
    <row r="48" spans="1:9" x14ac:dyDescent="0.35">
      <c r="A48" s="47" t="s">
        <v>197</v>
      </c>
      <c r="B48" s="52">
        <v>0</v>
      </c>
      <c r="C48" s="52">
        <v>139643945.69</v>
      </c>
      <c r="D48" s="52">
        <v>99383865</v>
      </c>
      <c r="E48" s="52">
        <v>99259685</v>
      </c>
      <c r="F48" s="52">
        <v>0</v>
      </c>
      <c r="G48" s="52">
        <v>0</v>
      </c>
      <c r="H48" s="53">
        <v>0.71080550259120945</v>
      </c>
      <c r="I48" s="53">
        <v>0</v>
      </c>
    </row>
    <row r="49" spans="1:9" x14ac:dyDescent="0.35">
      <c r="A49" s="47" t="s">
        <v>25</v>
      </c>
      <c r="B49" s="52">
        <v>0</v>
      </c>
      <c r="C49" s="52">
        <v>1465273469.51</v>
      </c>
      <c r="D49" s="52">
        <v>1465000000</v>
      </c>
      <c r="E49" s="52">
        <v>1426539999</v>
      </c>
      <c r="F49" s="52">
        <v>1380481666</v>
      </c>
      <c r="G49" s="52">
        <v>1380481666</v>
      </c>
      <c r="H49" s="53">
        <v>0.97356570543589194</v>
      </c>
      <c r="I49" s="53">
        <v>0.94213243788659118</v>
      </c>
    </row>
    <row r="50" spans="1:9" x14ac:dyDescent="0.35">
      <c r="A50" s="47" t="s">
        <v>196</v>
      </c>
      <c r="B50" s="52">
        <v>0</v>
      </c>
      <c r="C50" s="52">
        <v>139933520</v>
      </c>
      <c r="D50" s="52">
        <v>65269000</v>
      </c>
      <c r="E50" s="52">
        <v>33161402</v>
      </c>
      <c r="F50" s="52">
        <v>16580700.779999999</v>
      </c>
      <c r="G50" s="52">
        <v>0</v>
      </c>
      <c r="H50" s="53">
        <v>0.23697968864072025</v>
      </c>
      <c r="I50" s="53">
        <v>0.11848984274818498</v>
      </c>
    </row>
    <row r="51" spans="1:9" x14ac:dyDescent="0.35">
      <c r="A51" s="14" t="s">
        <v>957</v>
      </c>
      <c r="B51" s="21">
        <v>5000000000</v>
      </c>
      <c r="C51" s="21">
        <v>7182339023</v>
      </c>
      <c r="D51" s="21">
        <v>5000000000</v>
      </c>
      <c r="E51" s="21">
        <v>4998909304.9700003</v>
      </c>
      <c r="F51" s="21">
        <v>4494516983.9700003</v>
      </c>
      <c r="G51" s="21">
        <v>4494516983.9700003</v>
      </c>
      <c r="H51" s="34">
        <v>0.69600018725960944</v>
      </c>
      <c r="I51" s="34">
        <v>0.6257734380926897</v>
      </c>
    </row>
    <row r="52" spans="1:9" ht="29" x14ac:dyDescent="0.35">
      <c r="A52" s="10" t="s">
        <v>1311</v>
      </c>
      <c r="B52" s="22">
        <v>5000000000</v>
      </c>
      <c r="C52" s="22">
        <v>7182339023</v>
      </c>
      <c r="D52" s="22">
        <v>5000000000</v>
      </c>
      <c r="E52" s="22">
        <v>4998909304.9700003</v>
      </c>
      <c r="F52" s="22">
        <v>4494516983.9700003</v>
      </c>
      <c r="G52" s="22">
        <v>4494516983.9700003</v>
      </c>
      <c r="H52" s="35">
        <v>0.69600018725960944</v>
      </c>
      <c r="I52" s="35">
        <v>0.6257734380926897</v>
      </c>
    </row>
    <row r="53" spans="1:9" x14ac:dyDescent="0.35">
      <c r="A53" s="47" t="s">
        <v>49</v>
      </c>
      <c r="B53" s="52">
        <v>5000000000</v>
      </c>
      <c r="C53" s="52">
        <v>7182339023</v>
      </c>
      <c r="D53" s="52">
        <v>5000000000</v>
      </c>
      <c r="E53" s="52">
        <v>4998909304.9700003</v>
      </c>
      <c r="F53" s="52">
        <v>4494516983.9700003</v>
      </c>
      <c r="G53" s="52">
        <v>4494516983.9700003</v>
      </c>
      <c r="H53" s="53">
        <v>0.69600018725960944</v>
      </c>
      <c r="I53" s="53">
        <v>0.6257734380926897</v>
      </c>
    </row>
    <row r="54" spans="1:9" ht="29" x14ac:dyDescent="0.35">
      <c r="A54" s="8" t="s">
        <v>944</v>
      </c>
      <c r="B54" s="19">
        <v>547398658</v>
      </c>
      <c r="C54" s="19">
        <v>952482083</v>
      </c>
      <c r="D54" s="19">
        <v>703636027</v>
      </c>
      <c r="E54" s="19">
        <v>643688213</v>
      </c>
      <c r="F54" s="19">
        <v>463741749</v>
      </c>
      <c r="G54" s="19">
        <v>459875082</v>
      </c>
      <c r="H54" s="32">
        <v>0.67580086228246672</v>
      </c>
      <c r="I54" s="32">
        <v>0.48687713635449037</v>
      </c>
    </row>
    <row r="55" spans="1:9" ht="29" x14ac:dyDescent="0.35">
      <c r="A55" s="9" t="s">
        <v>945</v>
      </c>
      <c r="B55" s="20">
        <v>547398658</v>
      </c>
      <c r="C55" s="20">
        <v>952482083</v>
      </c>
      <c r="D55" s="20">
        <v>703636027</v>
      </c>
      <c r="E55" s="20">
        <v>643688213</v>
      </c>
      <c r="F55" s="20">
        <v>463741749</v>
      </c>
      <c r="G55" s="20">
        <v>459875082</v>
      </c>
      <c r="H55" s="33">
        <v>0.67580086228246672</v>
      </c>
      <c r="I55" s="33">
        <v>0.48687713635449037</v>
      </c>
    </row>
    <row r="56" spans="1:9" ht="29" x14ac:dyDescent="0.35">
      <c r="A56" s="14" t="s">
        <v>963</v>
      </c>
      <c r="B56" s="21">
        <v>323629200</v>
      </c>
      <c r="C56" s="21">
        <v>899775056</v>
      </c>
      <c r="D56" s="21">
        <v>650929000</v>
      </c>
      <c r="E56" s="21">
        <v>599821546</v>
      </c>
      <c r="F56" s="21">
        <v>419875082</v>
      </c>
      <c r="G56" s="21">
        <v>419875082</v>
      </c>
      <c r="H56" s="34">
        <v>0.66663500171536205</v>
      </c>
      <c r="I56" s="34">
        <v>0.46664450097847565</v>
      </c>
    </row>
    <row r="57" spans="1:9" ht="29" x14ac:dyDescent="0.35">
      <c r="A57" s="10" t="s">
        <v>1312</v>
      </c>
      <c r="B57" s="22">
        <v>323629200</v>
      </c>
      <c r="C57" s="22">
        <v>899775056</v>
      </c>
      <c r="D57" s="22">
        <v>650929000</v>
      </c>
      <c r="E57" s="22">
        <v>599821546</v>
      </c>
      <c r="F57" s="22">
        <v>419875082</v>
      </c>
      <c r="G57" s="22">
        <v>419875082</v>
      </c>
      <c r="H57" s="35">
        <v>0.66663500171536205</v>
      </c>
      <c r="I57" s="35">
        <v>0.46664450097847565</v>
      </c>
    </row>
    <row r="58" spans="1:9" x14ac:dyDescent="0.35">
      <c r="A58" s="47" t="s">
        <v>49</v>
      </c>
      <c r="B58" s="52">
        <v>323629200</v>
      </c>
      <c r="C58" s="52">
        <v>749775056</v>
      </c>
      <c r="D58" s="52">
        <v>500929000</v>
      </c>
      <c r="E58" s="52">
        <v>500929000</v>
      </c>
      <c r="F58" s="52">
        <v>320982536</v>
      </c>
      <c r="G58" s="52">
        <v>320982536</v>
      </c>
      <c r="H58" s="53">
        <v>0.66810571516265538</v>
      </c>
      <c r="I58" s="53">
        <v>0.42810511423575554</v>
      </c>
    </row>
    <row r="59" spans="1:9" x14ac:dyDescent="0.35">
      <c r="A59" s="47" t="s">
        <v>158</v>
      </c>
      <c r="B59" s="52">
        <v>0</v>
      </c>
      <c r="C59" s="52">
        <v>150000000</v>
      </c>
      <c r="D59" s="52">
        <v>150000000</v>
      </c>
      <c r="E59" s="52">
        <v>98892546</v>
      </c>
      <c r="F59" s="52">
        <v>98892546</v>
      </c>
      <c r="G59" s="52">
        <v>98892546</v>
      </c>
      <c r="H59" s="53">
        <v>0.65928363999999995</v>
      </c>
      <c r="I59" s="53">
        <v>0.65928363999999995</v>
      </c>
    </row>
    <row r="60" spans="1:9" x14ac:dyDescent="0.35">
      <c r="A60" s="14" t="s">
        <v>951</v>
      </c>
      <c r="B60" s="21">
        <v>223769458</v>
      </c>
      <c r="C60" s="21">
        <v>52707027</v>
      </c>
      <c r="D60" s="21">
        <v>52707027</v>
      </c>
      <c r="E60" s="21">
        <v>43866667</v>
      </c>
      <c r="F60" s="21">
        <v>43866667</v>
      </c>
      <c r="G60" s="21">
        <v>40000000</v>
      </c>
      <c r="H60" s="34">
        <v>0.83227359797774214</v>
      </c>
      <c r="I60" s="34">
        <v>0.83227359797774214</v>
      </c>
    </row>
    <row r="61" spans="1:9" ht="29" x14ac:dyDescent="0.35">
      <c r="A61" s="10" t="s">
        <v>1313</v>
      </c>
      <c r="B61" s="22">
        <v>223769458</v>
      </c>
      <c r="C61" s="22">
        <v>52707027</v>
      </c>
      <c r="D61" s="22">
        <v>52707027</v>
      </c>
      <c r="E61" s="22">
        <v>43866667</v>
      </c>
      <c r="F61" s="22">
        <v>43866667</v>
      </c>
      <c r="G61" s="22">
        <v>40000000</v>
      </c>
      <c r="H61" s="35">
        <v>0.83227359797774214</v>
      </c>
      <c r="I61" s="35">
        <v>0.83227359797774214</v>
      </c>
    </row>
    <row r="62" spans="1:9" x14ac:dyDescent="0.35">
      <c r="A62" s="47" t="s">
        <v>49</v>
      </c>
      <c r="B62" s="52">
        <v>223769458</v>
      </c>
      <c r="C62" s="52">
        <v>52707027</v>
      </c>
      <c r="D62" s="52">
        <v>52707027</v>
      </c>
      <c r="E62" s="52">
        <v>43866667</v>
      </c>
      <c r="F62" s="52">
        <v>43866667</v>
      </c>
      <c r="G62" s="52">
        <v>40000000</v>
      </c>
      <c r="H62" s="53">
        <v>0.83227359797774214</v>
      </c>
      <c r="I62" s="53">
        <v>0.83227359797774214</v>
      </c>
    </row>
    <row r="63" spans="1:9" x14ac:dyDescent="0.35">
      <c r="A63" s="47" t="s">
        <v>1128</v>
      </c>
      <c r="B63" s="52">
        <v>24035392170</v>
      </c>
      <c r="C63" s="52">
        <v>34702412638.039993</v>
      </c>
      <c r="D63" s="52">
        <v>30137895212.260002</v>
      </c>
      <c r="E63" s="52">
        <v>28836165536.230003</v>
      </c>
      <c r="F63" s="52">
        <v>26499654570.239998</v>
      </c>
      <c r="G63" s="52">
        <v>26290060206.459999</v>
      </c>
      <c r="H63" s="53">
        <v>0.83095564095219299</v>
      </c>
      <c r="I63" s="53">
        <v>0.76362571232847598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45C2-9992-4317-914C-F61C7E019882}">
  <dimension ref="A1:I51"/>
  <sheetViews>
    <sheetView topLeftCell="A44" workbookViewId="0">
      <selection activeCell="H1" sqref="H1:I1048576"/>
    </sheetView>
  </sheetViews>
  <sheetFormatPr baseColWidth="10" defaultRowHeight="14.5" x14ac:dyDescent="0.35"/>
  <cols>
    <col min="1" max="1" width="85.54296875" style="48" customWidth="1"/>
    <col min="2" max="2" width="17.7265625" style="50" bestFit="1" customWidth="1"/>
    <col min="3" max="3" width="18.7265625" style="50" bestFit="1" customWidth="1"/>
    <col min="4" max="4" width="19" style="50" bestFit="1" customWidth="1"/>
    <col min="5" max="7" width="17.7265625" style="50" bestFit="1" customWidth="1"/>
    <col min="8" max="8" width="17.7265625" style="54" bestFit="1" customWidth="1"/>
    <col min="9" max="9" width="17.453125" style="54" bestFit="1" customWidth="1"/>
  </cols>
  <sheetData>
    <row r="1" spans="1:9" x14ac:dyDescent="0.35">
      <c r="A1" s="45" t="s">
        <v>2</v>
      </c>
      <c r="B1" s="49" t="s">
        <v>1471</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1122</v>
      </c>
      <c r="B4" s="18">
        <v>7000000001</v>
      </c>
      <c r="C4" s="18">
        <v>10237877037.720001</v>
      </c>
      <c r="D4" s="18">
        <v>10131550766</v>
      </c>
      <c r="E4" s="18">
        <v>9829671080.2600002</v>
      </c>
      <c r="F4" s="18">
        <v>9829638875.4200001</v>
      </c>
      <c r="G4" s="18">
        <v>6125173576.6200008</v>
      </c>
      <c r="H4" s="31">
        <v>0.96012787065560323</v>
      </c>
      <c r="I4" s="31">
        <v>0.96012472499953794</v>
      </c>
    </row>
    <row r="5" spans="1:9" x14ac:dyDescent="0.35">
      <c r="A5" s="8" t="s">
        <v>933</v>
      </c>
      <c r="B5" s="19">
        <v>7000000001</v>
      </c>
      <c r="C5" s="19">
        <v>10237877037.720001</v>
      </c>
      <c r="D5" s="19">
        <v>10131550766</v>
      </c>
      <c r="E5" s="19">
        <v>9829671080.2600002</v>
      </c>
      <c r="F5" s="19">
        <v>9829638875.4200001</v>
      </c>
      <c r="G5" s="19">
        <v>6125173576.6200008</v>
      </c>
      <c r="H5" s="32">
        <v>0.96012787065560323</v>
      </c>
      <c r="I5" s="32">
        <v>0.96012472499953794</v>
      </c>
    </row>
    <row r="6" spans="1:9" x14ac:dyDescent="0.35">
      <c r="A6" s="9" t="s">
        <v>953</v>
      </c>
      <c r="B6" s="20">
        <v>7000000001</v>
      </c>
      <c r="C6" s="20">
        <v>10237877037.720001</v>
      </c>
      <c r="D6" s="20">
        <v>10131550766</v>
      </c>
      <c r="E6" s="20">
        <v>9829671080.2600002</v>
      </c>
      <c r="F6" s="20">
        <v>9829638875.4200001</v>
      </c>
      <c r="G6" s="20">
        <v>6125173576.6200008</v>
      </c>
      <c r="H6" s="33">
        <v>0.96012787065560323</v>
      </c>
      <c r="I6" s="33">
        <v>0.96012472499953794</v>
      </c>
    </row>
    <row r="7" spans="1:9" x14ac:dyDescent="0.35">
      <c r="A7" s="14" t="s">
        <v>970</v>
      </c>
      <c r="B7" s="21">
        <v>7000000001</v>
      </c>
      <c r="C7" s="21">
        <v>10237877037.720001</v>
      </c>
      <c r="D7" s="21">
        <v>10131550766</v>
      </c>
      <c r="E7" s="21">
        <v>9829671080.2600002</v>
      </c>
      <c r="F7" s="21">
        <v>9829638875.4200001</v>
      </c>
      <c r="G7" s="21">
        <v>6125173576.6200008</v>
      </c>
      <c r="H7" s="34">
        <v>0.96012787065560323</v>
      </c>
      <c r="I7" s="34">
        <v>0.96012472499953794</v>
      </c>
    </row>
    <row r="8" spans="1:9" x14ac:dyDescent="0.35">
      <c r="A8" s="10" t="s">
        <v>1182</v>
      </c>
      <c r="B8" s="22">
        <v>1450000000</v>
      </c>
      <c r="C8" s="22">
        <v>1455698219.72</v>
      </c>
      <c r="D8" s="22">
        <v>1349371948</v>
      </c>
      <c r="E8" s="22">
        <v>1196153137.5999999</v>
      </c>
      <c r="F8" s="22">
        <v>1196153137.5999999</v>
      </c>
      <c r="G8" s="22">
        <v>1148747637.5999999</v>
      </c>
      <c r="H8" s="35">
        <v>0.8217040602207214</v>
      </c>
      <c r="I8" s="35">
        <v>0.8217040602207214</v>
      </c>
    </row>
    <row r="9" spans="1:9" x14ac:dyDescent="0.35">
      <c r="A9" s="47" t="s">
        <v>49</v>
      </c>
      <c r="B9" s="52">
        <v>1449999999</v>
      </c>
      <c r="C9" s="52">
        <v>1449999999</v>
      </c>
      <c r="D9" s="52">
        <v>1349371948</v>
      </c>
      <c r="E9" s="52">
        <v>1196153137.5999999</v>
      </c>
      <c r="F9" s="52">
        <v>1196153137.5999999</v>
      </c>
      <c r="G9" s="52">
        <v>1148747637.5999999</v>
      </c>
      <c r="H9" s="53">
        <v>0.82493319891374695</v>
      </c>
      <c r="I9" s="53">
        <v>0.82493319891374695</v>
      </c>
    </row>
    <row r="10" spans="1:9" x14ac:dyDescent="0.35">
      <c r="A10" s="47" t="s">
        <v>244</v>
      </c>
      <c r="B10" s="52">
        <v>1</v>
      </c>
      <c r="C10" s="52">
        <v>1</v>
      </c>
      <c r="D10" s="52">
        <v>0</v>
      </c>
      <c r="E10" s="52">
        <v>0</v>
      </c>
      <c r="F10" s="52">
        <v>0</v>
      </c>
      <c r="G10" s="52">
        <v>0</v>
      </c>
      <c r="H10" s="53">
        <v>0</v>
      </c>
      <c r="I10" s="53">
        <v>0</v>
      </c>
    </row>
    <row r="11" spans="1:9" x14ac:dyDescent="0.35">
      <c r="A11" s="47" t="s">
        <v>241</v>
      </c>
      <c r="B11" s="52">
        <v>0</v>
      </c>
      <c r="C11" s="52">
        <v>25677.33</v>
      </c>
      <c r="D11" s="52">
        <v>0</v>
      </c>
      <c r="E11" s="52">
        <v>0</v>
      </c>
      <c r="F11" s="52">
        <v>0</v>
      </c>
      <c r="G11" s="52">
        <v>0</v>
      </c>
      <c r="H11" s="53">
        <v>0</v>
      </c>
      <c r="I11" s="53">
        <v>0</v>
      </c>
    </row>
    <row r="12" spans="1:9" x14ac:dyDescent="0.35">
      <c r="A12" s="47" t="s">
        <v>243</v>
      </c>
      <c r="B12" s="52">
        <v>0</v>
      </c>
      <c r="C12" s="52">
        <v>5672542.3899999997</v>
      </c>
      <c r="D12" s="52">
        <v>0</v>
      </c>
      <c r="E12" s="52">
        <v>0</v>
      </c>
      <c r="F12" s="52">
        <v>0</v>
      </c>
      <c r="G12" s="52">
        <v>0</v>
      </c>
      <c r="H12" s="53">
        <v>0</v>
      </c>
      <c r="I12" s="53">
        <v>0</v>
      </c>
    </row>
    <row r="13" spans="1:9" ht="43.5" x14ac:dyDescent="0.35">
      <c r="A13" s="10" t="s">
        <v>1314</v>
      </c>
      <c r="B13" s="22">
        <v>200000000</v>
      </c>
      <c r="C13" s="22">
        <v>200000000</v>
      </c>
      <c r="D13" s="22">
        <v>200000000</v>
      </c>
      <c r="E13" s="22">
        <v>200000000</v>
      </c>
      <c r="F13" s="22">
        <v>200000000</v>
      </c>
      <c r="G13" s="22">
        <v>200000000</v>
      </c>
      <c r="H13" s="35">
        <v>1</v>
      </c>
      <c r="I13" s="35">
        <v>1</v>
      </c>
    </row>
    <row r="14" spans="1:9" x14ac:dyDescent="0.35">
      <c r="A14" s="47" t="s">
        <v>49</v>
      </c>
      <c r="B14" s="52">
        <v>200000000</v>
      </c>
      <c r="C14" s="52">
        <v>200000000</v>
      </c>
      <c r="D14" s="52">
        <v>200000000</v>
      </c>
      <c r="E14" s="52">
        <v>200000000</v>
      </c>
      <c r="F14" s="52">
        <v>200000000</v>
      </c>
      <c r="G14" s="52">
        <v>200000000</v>
      </c>
      <c r="H14" s="53">
        <v>1</v>
      </c>
      <c r="I14" s="53">
        <v>1</v>
      </c>
    </row>
    <row r="15" spans="1:9" ht="29" x14ac:dyDescent="0.35">
      <c r="A15" s="10" t="s">
        <v>1315</v>
      </c>
      <c r="B15" s="22">
        <v>500000000</v>
      </c>
      <c r="C15" s="22">
        <v>3732178817</v>
      </c>
      <c r="D15" s="22">
        <v>3732178817</v>
      </c>
      <c r="E15" s="22">
        <v>3685103816.6599998</v>
      </c>
      <c r="F15" s="22">
        <v>3685103816.6599998</v>
      </c>
      <c r="G15" s="22">
        <v>500000000</v>
      </c>
      <c r="H15" s="35">
        <v>0.98738672431085717</v>
      </c>
      <c r="I15" s="35">
        <v>0.98738672431085717</v>
      </c>
    </row>
    <row r="16" spans="1:9" x14ac:dyDescent="0.35">
      <c r="A16" s="47" t="s">
        <v>49</v>
      </c>
      <c r="B16" s="52">
        <v>500000000</v>
      </c>
      <c r="C16" s="52">
        <v>3732178817</v>
      </c>
      <c r="D16" s="52">
        <v>3732178817</v>
      </c>
      <c r="E16" s="52">
        <v>3685103816.6599998</v>
      </c>
      <c r="F16" s="52">
        <v>3685103816.6599998</v>
      </c>
      <c r="G16" s="52">
        <v>500000000</v>
      </c>
      <c r="H16" s="53">
        <v>0.98738672431085717</v>
      </c>
      <c r="I16" s="53">
        <v>0.98738672431085717</v>
      </c>
    </row>
    <row r="17" spans="1:9" ht="29" x14ac:dyDescent="0.35">
      <c r="A17" s="10" t="s">
        <v>1316</v>
      </c>
      <c r="B17" s="22">
        <v>100000000</v>
      </c>
      <c r="C17" s="22">
        <v>100000000</v>
      </c>
      <c r="D17" s="22">
        <v>100000000</v>
      </c>
      <c r="E17" s="22">
        <v>99996990</v>
      </c>
      <c r="F17" s="22">
        <v>99996990</v>
      </c>
      <c r="G17" s="22">
        <v>99996990</v>
      </c>
      <c r="H17" s="35">
        <v>0.99996989999999997</v>
      </c>
      <c r="I17" s="35">
        <v>0.99996989999999997</v>
      </c>
    </row>
    <row r="18" spans="1:9" x14ac:dyDescent="0.35">
      <c r="A18" s="47" t="s">
        <v>49</v>
      </c>
      <c r="B18" s="52">
        <v>100000000</v>
      </c>
      <c r="C18" s="52">
        <v>100000000</v>
      </c>
      <c r="D18" s="52">
        <v>100000000</v>
      </c>
      <c r="E18" s="52">
        <v>99996990</v>
      </c>
      <c r="F18" s="52">
        <v>99996990</v>
      </c>
      <c r="G18" s="52">
        <v>99996990</v>
      </c>
      <c r="H18" s="53">
        <v>0.99996989999999997</v>
      </c>
      <c r="I18" s="53">
        <v>0.99996989999999997</v>
      </c>
    </row>
    <row r="19" spans="1:9" ht="29" x14ac:dyDescent="0.35">
      <c r="A19" s="10" t="s">
        <v>1317</v>
      </c>
      <c r="B19" s="22">
        <v>350000000</v>
      </c>
      <c r="C19" s="22">
        <v>350000000</v>
      </c>
      <c r="D19" s="22">
        <v>350000000</v>
      </c>
      <c r="E19" s="22">
        <v>350000000</v>
      </c>
      <c r="F19" s="22">
        <v>350000000</v>
      </c>
      <c r="G19" s="22">
        <v>350000000</v>
      </c>
      <c r="H19" s="35">
        <v>1</v>
      </c>
      <c r="I19" s="35">
        <v>1</v>
      </c>
    </row>
    <row r="20" spans="1:9" x14ac:dyDescent="0.35">
      <c r="A20" s="47" t="s">
        <v>49</v>
      </c>
      <c r="B20" s="52">
        <v>350000000</v>
      </c>
      <c r="C20" s="52">
        <v>350000000</v>
      </c>
      <c r="D20" s="52">
        <v>350000000</v>
      </c>
      <c r="E20" s="52">
        <v>350000000</v>
      </c>
      <c r="F20" s="52">
        <v>350000000</v>
      </c>
      <c r="G20" s="52">
        <v>350000000</v>
      </c>
      <c r="H20" s="53">
        <v>1</v>
      </c>
      <c r="I20" s="53">
        <v>1</v>
      </c>
    </row>
    <row r="21" spans="1:9" ht="29" x14ac:dyDescent="0.35">
      <c r="A21" s="10" t="s">
        <v>1318</v>
      </c>
      <c r="B21" s="22">
        <v>100000000</v>
      </c>
      <c r="C21" s="22">
        <v>100000000</v>
      </c>
      <c r="D21" s="22">
        <v>100000000</v>
      </c>
      <c r="E21" s="22">
        <v>100000000</v>
      </c>
      <c r="F21" s="22">
        <v>100000000</v>
      </c>
      <c r="G21" s="22">
        <v>100000000</v>
      </c>
      <c r="H21" s="35">
        <v>1</v>
      </c>
      <c r="I21" s="35">
        <v>1</v>
      </c>
    </row>
    <row r="22" spans="1:9" x14ac:dyDescent="0.35">
      <c r="A22" s="47" t="s">
        <v>49</v>
      </c>
      <c r="B22" s="52">
        <v>100000000</v>
      </c>
      <c r="C22" s="52">
        <v>100000000</v>
      </c>
      <c r="D22" s="52">
        <v>100000000</v>
      </c>
      <c r="E22" s="52">
        <v>100000000</v>
      </c>
      <c r="F22" s="52">
        <v>100000000</v>
      </c>
      <c r="G22" s="52">
        <v>100000000</v>
      </c>
      <c r="H22" s="53">
        <v>1</v>
      </c>
      <c r="I22" s="53">
        <v>1</v>
      </c>
    </row>
    <row r="23" spans="1:9" ht="29" x14ac:dyDescent="0.35">
      <c r="A23" s="10" t="s">
        <v>1319</v>
      </c>
      <c r="B23" s="22">
        <v>400000001</v>
      </c>
      <c r="C23" s="22">
        <v>400000001</v>
      </c>
      <c r="D23" s="22">
        <v>400000001</v>
      </c>
      <c r="E23" s="22">
        <v>400000000</v>
      </c>
      <c r="F23" s="22">
        <v>400000000</v>
      </c>
      <c r="G23" s="22">
        <v>400000000</v>
      </c>
      <c r="H23" s="35">
        <v>0.99999999750000002</v>
      </c>
      <c r="I23" s="35">
        <v>0.99999999750000002</v>
      </c>
    </row>
    <row r="24" spans="1:9" x14ac:dyDescent="0.35">
      <c r="A24" s="47" t="s">
        <v>49</v>
      </c>
      <c r="B24" s="52">
        <v>400000001</v>
      </c>
      <c r="C24" s="52">
        <v>400000001</v>
      </c>
      <c r="D24" s="52">
        <v>400000001</v>
      </c>
      <c r="E24" s="52">
        <v>400000000</v>
      </c>
      <c r="F24" s="52">
        <v>400000000</v>
      </c>
      <c r="G24" s="52">
        <v>400000000</v>
      </c>
      <c r="H24" s="53">
        <v>0.99999999750000002</v>
      </c>
      <c r="I24" s="53">
        <v>0.99999999750000002</v>
      </c>
    </row>
    <row r="25" spans="1:9" ht="29" x14ac:dyDescent="0.35">
      <c r="A25" s="10" t="s">
        <v>1320</v>
      </c>
      <c r="B25" s="22">
        <v>100000000</v>
      </c>
      <c r="C25" s="22">
        <v>100000000</v>
      </c>
      <c r="D25" s="22">
        <v>100000000</v>
      </c>
      <c r="E25" s="22">
        <v>100000000</v>
      </c>
      <c r="F25" s="22">
        <v>100000000</v>
      </c>
      <c r="G25" s="22">
        <v>100000000</v>
      </c>
      <c r="H25" s="35">
        <v>1</v>
      </c>
      <c r="I25" s="35">
        <v>1</v>
      </c>
    </row>
    <row r="26" spans="1:9" x14ac:dyDescent="0.35">
      <c r="A26" s="47" t="s">
        <v>49</v>
      </c>
      <c r="B26" s="52">
        <v>100000000</v>
      </c>
      <c r="C26" s="52">
        <v>100000000</v>
      </c>
      <c r="D26" s="52">
        <v>100000000</v>
      </c>
      <c r="E26" s="52">
        <v>100000000</v>
      </c>
      <c r="F26" s="52">
        <v>100000000</v>
      </c>
      <c r="G26" s="52">
        <v>100000000</v>
      </c>
      <c r="H26" s="53">
        <v>1</v>
      </c>
      <c r="I26" s="53">
        <v>1</v>
      </c>
    </row>
    <row r="27" spans="1:9" ht="29" x14ac:dyDescent="0.35">
      <c r="A27" s="10" t="s">
        <v>1321</v>
      </c>
      <c r="B27" s="22">
        <v>250000000</v>
      </c>
      <c r="C27" s="22">
        <v>250000000</v>
      </c>
      <c r="D27" s="22">
        <v>250000000</v>
      </c>
      <c r="E27" s="22">
        <v>250000000</v>
      </c>
      <c r="F27" s="22">
        <v>250000000</v>
      </c>
      <c r="G27" s="22">
        <v>250000000</v>
      </c>
      <c r="H27" s="35">
        <v>1</v>
      </c>
      <c r="I27" s="35">
        <v>1</v>
      </c>
    </row>
    <row r="28" spans="1:9" x14ac:dyDescent="0.35">
      <c r="A28" s="47" t="s">
        <v>49</v>
      </c>
      <c r="B28" s="52">
        <v>250000000</v>
      </c>
      <c r="C28" s="52">
        <v>250000000</v>
      </c>
      <c r="D28" s="52">
        <v>250000000</v>
      </c>
      <c r="E28" s="52">
        <v>250000000</v>
      </c>
      <c r="F28" s="52">
        <v>250000000</v>
      </c>
      <c r="G28" s="52">
        <v>250000000</v>
      </c>
      <c r="H28" s="53">
        <v>1</v>
      </c>
      <c r="I28" s="53">
        <v>1</v>
      </c>
    </row>
    <row r="29" spans="1:9" ht="29" x14ac:dyDescent="0.35">
      <c r="A29" s="10" t="s">
        <v>1322</v>
      </c>
      <c r="B29" s="22">
        <v>200000000</v>
      </c>
      <c r="C29" s="22">
        <v>200000000</v>
      </c>
      <c r="D29" s="22">
        <v>200000000</v>
      </c>
      <c r="E29" s="22">
        <v>200000000</v>
      </c>
      <c r="F29" s="22">
        <v>200000000</v>
      </c>
      <c r="G29" s="22">
        <v>200000000</v>
      </c>
      <c r="H29" s="35">
        <v>1</v>
      </c>
      <c r="I29" s="35">
        <v>1</v>
      </c>
    </row>
    <row r="30" spans="1:9" x14ac:dyDescent="0.35">
      <c r="A30" s="47" t="s">
        <v>49</v>
      </c>
      <c r="B30" s="52">
        <v>200000000</v>
      </c>
      <c r="C30" s="52">
        <v>200000000</v>
      </c>
      <c r="D30" s="52">
        <v>200000000</v>
      </c>
      <c r="E30" s="52">
        <v>200000000</v>
      </c>
      <c r="F30" s="52">
        <v>200000000</v>
      </c>
      <c r="G30" s="52">
        <v>200000000</v>
      </c>
      <c r="H30" s="53">
        <v>1</v>
      </c>
      <c r="I30" s="53">
        <v>1</v>
      </c>
    </row>
    <row r="31" spans="1:9" ht="29" x14ac:dyDescent="0.35">
      <c r="A31" s="10" t="s">
        <v>1323</v>
      </c>
      <c r="B31" s="22">
        <v>200000000</v>
      </c>
      <c r="C31" s="22">
        <v>200000000</v>
      </c>
      <c r="D31" s="22">
        <v>200000000</v>
      </c>
      <c r="E31" s="22">
        <v>200000000</v>
      </c>
      <c r="F31" s="22">
        <v>200000000</v>
      </c>
      <c r="G31" s="22">
        <v>200000000</v>
      </c>
      <c r="H31" s="35">
        <v>1</v>
      </c>
      <c r="I31" s="35">
        <v>1</v>
      </c>
    </row>
    <row r="32" spans="1:9" x14ac:dyDescent="0.35">
      <c r="A32" s="47" t="s">
        <v>49</v>
      </c>
      <c r="B32" s="52">
        <v>200000000</v>
      </c>
      <c r="C32" s="52">
        <v>200000000</v>
      </c>
      <c r="D32" s="52">
        <v>200000000</v>
      </c>
      <c r="E32" s="52">
        <v>200000000</v>
      </c>
      <c r="F32" s="52">
        <v>200000000</v>
      </c>
      <c r="G32" s="52">
        <v>200000000</v>
      </c>
      <c r="H32" s="53">
        <v>1</v>
      </c>
      <c r="I32" s="53">
        <v>1</v>
      </c>
    </row>
    <row r="33" spans="1:9" ht="43.5" x14ac:dyDescent="0.35">
      <c r="A33" s="10" t="s">
        <v>1324</v>
      </c>
      <c r="B33" s="22">
        <v>150000000</v>
      </c>
      <c r="C33" s="22">
        <v>150000000</v>
      </c>
      <c r="D33" s="22">
        <v>150000000</v>
      </c>
      <c r="E33" s="22">
        <v>150000000</v>
      </c>
      <c r="F33" s="22">
        <v>150000000</v>
      </c>
      <c r="G33" s="22">
        <v>150000000</v>
      </c>
      <c r="H33" s="35">
        <v>1</v>
      </c>
      <c r="I33" s="35">
        <v>1</v>
      </c>
    </row>
    <row r="34" spans="1:9" x14ac:dyDescent="0.35">
      <c r="A34" s="47" t="s">
        <v>49</v>
      </c>
      <c r="B34" s="52">
        <v>150000000</v>
      </c>
      <c r="C34" s="52">
        <v>150000000</v>
      </c>
      <c r="D34" s="52">
        <v>150000000</v>
      </c>
      <c r="E34" s="52">
        <v>150000000</v>
      </c>
      <c r="F34" s="52">
        <v>150000000</v>
      </c>
      <c r="G34" s="52">
        <v>150000000</v>
      </c>
      <c r="H34" s="53">
        <v>1</v>
      </c>
      <c r="I34" s="53">
        <v>1</v>
      </c>
    </row>
    <row r="35" spans="1:9" ht="29" x14ac:dyDescent="0.35">
      <c r="A35" s="10" t="s">
        <v>1325</v>
      </c>
      <c r="B35" s="22">
        <v>100000000</v>
      </c>
      <c r="C35" s="22">
        <v>100000000</v>
      </c>
      <c r="D35" s="22">
        <v>100000000</v>
      </c>
      <c r="E35" s="22">
        <v>100000000</v>
      </c>
      <c r="F35" s="22">
        <v>100000000</v>
      </c>
      <c r="G35" s="22">
        <v>100000000</v>
      </c>
      <c r="H35" s="35">
        <v>1</v>
      </c>
      <c r="I35" s="35">
        <v>1</v>
      </c>
    </row>
    <row r="36" spans="1:9" x14ac:dyDescent="0.35">
      <c r="A36" s="47" t="s">
        <v>49</v>
      </c>
      <c r="B36" s="52">
        <v>100000000</v>
      </c>
      <c r="C36" s="52">
        <v>100000000</v>
      </c>
      <c r="D36" s="52">
        <v>100000000</v>
      </c>
      <c r="E36" s="52">
        <v>100000000</v>
      </c>
      <c r="F36" s="52">
        <v>100000000</v>
      </c>
      <c r="G36" s="52">
        <v>100000000</v>
      </c>
      <c r="H36" s="53">
        <v>1</v>
      </c>
      <c r="I36" s="53">
        <v>1</v>
      </c>
    </row>
    <row r="37" spans="1:9" ht="29" x14ac:dyDescent="0.35">
      <c r="A37" s="10" t="s">
        <v>1326</v>
      </c>
      <c r="B37" s="22">
        <v>100000000</v>
      </c>
      <c r="C37" s="22">
        <v>100000000</v>
      </c>
      <c r="D37" s="22">
        <v>100000000</v>
      </c>
      <c r="E37" s="22">
        <v>0</v>
      </c>
      <c r="F37" s="22">
        <v>0</v>
      </c>
      <c r="G37" s="22">
        <v>0</v>
      </c>
      <c r="H37" s="35">
        <v>0</v>
      </c>
      <c r="I37" s="35">
        <v>0</v>
      </c>
    </row>
    <row r="38" spans="1:9" x14ac:dyDescent="0.35">
      <c r="A38" s="47" t="s">
        <v>49</v>
      </c>
      <c r="B38" s="52">
        <v>100000000</v>
      </c>
      <c r="C38" s="52">
        <v>100000000</v>
      </c>
      <c r="D38" s="52">
        <v>100000000</v>
      </c>
      <c r="E38" s="52">
        <v>0</v>
      </c>
      <c r="F38" s="52">
        <v>0</v>
      </c>
      <c r="G38" s="52">
        <v>0</v>
      </c>
      <c r="H38" s="53">
        <v>0</v>
      </c>
      <c r="I38" s="53">
        <v>0</v>
      </c>
    </row>
    <row r="39" spans="1:9" ht="29" x14ac:dyDescent="0.35">
      <c r="A39" s="10" t="s">
        <v>1327</v>
      </c>
      <c r="B39" s="22">
        <v>350000000</v>
      </c>
      <c r="C39" s="22">
        <v>350000000</v>
      </c>
      <c r="D39" s="22">
        <v>350000000</v>
      </c>
      <c r="E39" s="22">
        <v>350000000</v>
      </c>
      <c r="F39" s="22">
        <v>350000000</v>
      </c>
      <c r="G39" s="22">
        <v>350000000</v>
      </c>
      <c r="H39" s="35">
        <v>1</v>
      </c>
      <c r="I39" s="35">
        <v>1</v>
      </c>
    </row>
    <row r="40" spans="1:9" x14ac:dyDescent="0.35">
      <c r="A40" s="47" t="s">
        <v>49</v>
      </c>
      <c r="B40" s="52">
        <v>350000000</v>
      </c>
      <c r="C40" s="52">
        <v>350000000</v>
      </c>
      <c r="D40" s="52">
        <v>350000000</v>
      </c>
      <c r="E40" s="52">
        <v>350000000</v>
      </c>
      <c r="F40" s="52">
        <v>350000000</v>
      </c>
      <c r="G40" s="52">
        <v>350000000</v>
      </c>
      <c r="H40" s="53">
        <v>1</v>
      </c>
      <c r="I40" s="53">
        <v>1</v>
      </c>
    </row>
    <row r="41" spans="1:9" ht="29" x14ac:dyDescent="0.35">
      <c r="A41" s="10" t="s">
        <v>1328</v>
      </c>
      <c r="B41" s="22">
        <v>250000000</v>
      </c>
      <c r="C41" s="22">
        <v>250000000</v>
      </c>
      <c r="D41" s="22">
        <v>250000000</v>
      </c>
      <c r="E41" s="22">
        <v>250000000</v>
      </c>
      <c r="F41" s="22">
        <v>250000000</v>
      </c>
      <c r="G41" s="22">
        <v>250000000</v>
      </c>
      <c r="H41" s="35">
        <v>1</v>
      </c>
      <c r="I41" s="35">
        <v>1</v>
      </c>
    </row>
    <row r="42" spans="1:9" x14ac:dyDescent="0.35">
      <c r="A42" s="47" t="s">
        <v>49</v>
      </c>
      <c r="B42" s="52">
        <v>250000000</v>
      </c>
      <c r="C42" s="52">
        <v>250000000</v>
      </c>
      <c r="D42" s="52">
        <v>250000000</v>
      </c>
      <c r="E42" s="52">
        <v>250000000</v>
      </c>
      <c r="F42" s="52">
        <v>250000000</v>
      </c>
      <c r="G42" s="52">
        <v>250000000</v>
      </c>
      <c r="H42" s="53">
        <v>1</v>
      </c>
      <c r="I42" s="53">
        <v>1</v>
      </c>
    </row>
    <row r="43" spans="1:9" ht="29" x14ac:dyDescent="0.35">
      <c r="A43" s="10" t="s">
        <v>1329</v>
      </c>
      <c r="B43" s="22">
        <v>1400000000</v>
      </c>
      <c r="C43" s="22">
        <v>1400000000</v>
      </c>
      <c r="D43" s="22">
        <v>1400000000</v>
      </c>
      <c r="E43" s="22">
        <v>1399155087</v>
      </c>
      <c r="F43" s="22">
        <v>1399122882.1600001</v>
      </c>
      <c r="G43" s="22">
        <v>1126797924.52</v>
      </c>
      <c r="H43" s="35">
        <v>0.99939649071428571</v>
      </c>
      <c r="I43" s="35">
        <v>0.99937348725714292</v>
      </c>
    </row>
    <row r="44" spans="1:9" x14ac:dyDescent="0.35">
      <c r="A44" s="47" t="s">
        <v>49</v>
      </c>
      <c r="B44" s="52">
        <v>1400000000</v>
      </c>
      <c r="C44" s="52">
        <v>1400000000</v>
      </c>
      <c r="D44" s="52">
        <v>1400000000</v>
      </c>
      <c r="E44" s="52">
        <v>1399155087</v>
      </c>
      <c r="F44" s="52">
        <v>1399122882.1600001</v>
      </c>
      <c r="G44" s="52">
        <v>1126797924.52</v>
      </c>
      <c r="H44" s="53">
        <v>0.99939649071428571</v>
      </c>
      <c r="I44" s="53">
        <v>0.99937348725714292</v>
      </c>
    </row>
    <row r="45" spans="1:9" ht="29" x14ac:dyDescent="0.35">
      <c r="A45" s="10" t="s">
        <v>1330</v>
      </c>
      <c r="B45" s="22">
        <v>400000000</v>
      </c>
      <c r="C45" s="22">
        <v>400000000</v>
      </c>
      <c r="D45" s="22">
        <v>400000000</v>
      </c>
      <c r="E45" s="22">
        <v>399262049</v>
      </c>
      <c r="F45" s="22">
        <v>399262049</v>
      </c>
      <c r="G45" s="22">
        <v>199631024.5</v>
      </c>
      <c r="H45" s="35">
        <v>0.99815512250000005</v>
      </c>
      <c r="I45" s="35">
        <v>0.99815512250000005</v>
      </c>
    </row>
    <row r="46" spans="1:9" x14ac:dyDescent="0.35">
      <c r="A46" s="47" t="s">
        <v>49</v>
      </c>
      <c r="B46" s="52">
        <v>400000000</v>
      </c>
      <c r="C46" s="52">
        <v>400000000</v>
      </c>
      <c r="D46" s="52">
        <v>400000000</v>
      </c>
      <c r="E46" s="52">
        <v>399262049</v>
      </c>
      <c r="F46" s="52">
        <v>399262049</v>
      </c>
      <c r="G46" s="52">
        <v>199631024.5</v>
      </c>
      <c r="H46" s="53">
        <v>0.99815512250000005</v>
      </c>
      <c r="I46" s="53">
        <v>0.99815512250000005</v>
      </c>
    </row>
    <row r="47" spans="1:9" ht="29" x14ac:dyDescent="0.35">
      <c r="A47" s="10" t="s">
        <v>1331</v>
      </c>
      <c r="B47" s="22">
        <v>200000000</v>
      </c>
      <c r="C47" s="22">
        <v>200000000</v>
      </c>
      <c r="D47" s="22">
        <v>200000000</v>
      </c>
      <c r="E47" s="22">
        <v>200000000</v>
      </c>
      <c r="F47" s="22">
        <v>200000000</v>
      </c>
      <c r="G47" s="22">
        <v>200000000</v>
      </c>
      <c r="H47" s="35">
        <v>1</v>
      </c>
      <c r="I47" s="35">
        <v>1</v>
      </c>
    </row>
    <row r="48" spans="1:9" x14ac:dyDescent="0.35">
      <c r="A48" s="47" t="s">
        <v>49</v>
      </c>
      <c r="B48" s="52">
        <v>200000000</v>
      </c>
      <c r="C48" s="52">
        <v>200000000</v>
      </c>
      <c r="D48" s="52">
        <v>200000000</v>
      </c>
      <c r="E48" s="52">
        <v>200000000</v>
      </c>
      <c r="F48" s="52">
        <v>200000000</v>
      </c>
      <c r="G48" s="52">
        <v>200000000</v>
      </c>
      <c r="H48" s="53">
        <v>1</v>
      </c>
      <c r="I48" s="53">
        <v>1</v>
      </c>
    </row>
    <row r="49" spans="1:9" ht="29" x14ac:dyDescent="0.35">
      <c r="A49" s="10" t="s">
        <v>1332</v>
      </c>
      <c r="B49" s="22">
        <v>200000000</v>
      </c>
      <c r="C49" s="22">
        <v>200000000</v>
      </c>
      <c r="D49" s="22">
        <v>200000000</v>
      </c>
      <c r="E49" s="22">
        <v>200000000</v>
      </c>
      <c r="F49" s="22">
        <v>200000000</v>
      </c>
      <c r="G49" s="22">
        <v>200000000</v>
      </c>
      <c r="H49" s="35">
        <v>1</v>
      </c>
      <c r="I49" s="35">
        <v>1</v>
      </c>
    </row>
    <row r="50" spans="1:9" x14ac:dyDescent="0.35">
      <c r="A50" s="47" t="s">
        <v>49</v>
      </c>
      <c r="B50" s="52">
        <v>200000000</v>
      </c>
      <c r="C50" s="52">
        <v>200000000</v>
      </c>
      <c r="D50" s="52">
        <v>200000000</v>
      </c>
      <c r="E50" s="52">
        <v>200000000</v>
      </c>
      <c r="F50" s="52">
        <v>200000000</v>
      </c>
      <c r="G50" s="52">
        <v>200000000</v>
      </c>
      <c r="H50" s="53">
        <v>1</v>
      </c>
      <c r="I50" s="53">
        <v>1</v>
      </c>
    </row>
    <row r="51" spans="1:9" x14ac:dyDescent="0.35">
      <c r="A51" s="47" t="s">
        <v>1128</v>
      </c>
      <c r="B51" s="52">
        <v>7000000001</v>
      </c>
      <c r="C51" s="52">
        <v>10237877037.720001</v>
      </c>
      <c r="D51" s="52">
        <v>10131550766</v>
      </c>
      <c r="E51" s="52">
        <v>9829671080.2600002</v>
      </c>
      <c r="F51" s="52">
        <v>9829638875.4200001</v>
      </c>
      <c r="G51" s="52">
        <v>6125173576.6200008</v>
      </c>
      <c r="H51" s="53">
        <v>0.96012787065560323</v>
      </c>
      <c r="I51" s="53">
        <v>0.96012472499953794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469B1-C831-4D22-A56F-45EF9B0B3FA5}">
  <dimension ref="A1:I127"/>
  <sheetViews>
    <sheetView topLeftCell="A112" workbookViewId="0">
      <selection activeCell="F6" sqref="F6"/>
    </sheetView>
  </sheetViews>
  <sheetFormatPr baseColWidth="10" defaultRowHeight="14.5" x14ac:dyDescent="0.35"/>
  <cols>
    <col min="1" max="1" width="103.54296875" style="48" customWidth="1"/>
    <col min="2" max="7" width="19.7265625" style="50" bestFit="1" customWidth="1"/>
    <col min="8" max="8" width="17.7265625" style="54" bestFit="1" customWidth="1"/>
    <col min="9" max="9" width="17.453125" style="54" bestFit="1" customWidth="1"/>
  </cols>
  <sheetData>
    <row r="1" spans="1:9" x14ac:dyDescent="0.35">
      <c r="A1" s="45" t="s">
        <v>2</v>
      </c>
      <c r="B1" s="49" t="s">
        <v>1470</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1123</v>
      </c>
      <c r="B4" s="18">
        <v>217213422103</v>
      </c>
      <c r="C4" s="18">
        <v>253653570968.48996</v>
      </c>
      <c r="D4" s="18">
        <v>225567758213.64999</v>
      </c>
      <c r="E4" s="18">
        <v>223681702562.60001</v>
      </c>
      <c r="F4" s="18">
        <v>203535659187.24002</v>
      </c>
      <c r="G4" s="18">
        <v>200902723314.28</v>
      </c>
      <c r="H4" s="31">
        <v>0.88183935951915615</v>
      </c>
      <c r="I4" s="31">
        <v>0.80241590295814991</v>
      </c>
    </row>
    <row r="5" spans="1:9" x14ac:dyDescent="0.35">
      <c r="A5" s="8" t="s">
        <v>906</v>
      </c>
      <c r="B5" s="19">
        <v>207591018690</v>
      </c>
      <c r="C5" s="19">
        <v>242060073355.42993</v>
      </c>
      <c r="D5" s="19">
        <v>215395257509.82001</v>
      </c>
      <c r="E5" s="19">
        <v>214586308314.60001</v>
      </c>
      <c r="F5" s="19">
        <v>195541077175.24002</v>
      </c>
      <c r="G5" s="19">
        <v>193729340020.67999</v>
      </c>
      <c r="H5" s="32">
        <v>0.88650022013135266</v>
      </c>
      <c r="I5" s="32">
        <v>0.80782044913337048</v>
      </c>
    </row>
    <row r="6" spans="1:9" x14ac:dyDescent="0.35">
      <c r="A6" s="9" t="s">
        <v>971</v>
      </c>
      <c r="B6" s="20">
        <v>207591018690</v>
      </c>
      <c r="C6" s="20">
        <v>242060073355.42993</v>
      </c>
      <c r="D6" s="20">
        <v>215395257509.82001</v>
      </c>
      <c r="E6" s="20">
        <v>214586308314.60001</v>
      </c>
      <c r="F6" s="20">
        <v>195541077175.24002</v>
      </c>
      <c r="G6" s="20">
        <v>193729340020.67999</v>
      </c>
      <c r="H6" s="33">
        <v>0.88650022013135266</v>
      </c>
      <c r="I6" s="33">
        <v>0.80782044913337048</v>
      </c>
    </row>
    <row r="7" spans="1:9" x14ac:dyDescent="0.35">
      <c r="A7" s="14" t="s">
        <v>972</v>
      </c>
      <c r="B7" s="21">
        <v>135747230501</v>
      </c>
      <c r="C7" s="21">
        <v>154522317469.03995</v>
      </c>
      <c r="D7" s="21">
        <v>142681618218.82001</v>
      </c>
      <c r="E7" s="21">
        <v>142036560684.82001</v>
      </c>
      <c r="F7" s="21">
        <v>137567815140.82001</v>
      </c>
      <c r="G7" s="21">
        <v>136175956929.04001</v>
      </c>
      <c r="H7" s="34">
        <v>0.91919771209280765</v>
      </c>
      <c r="I7" s="34">
        <v>0.89027797016041432</v>
      </c>
    </row>
    <row r="8" spans="1:9" ht="29" x14ac:dyDescent="0.35">
      <c r="A8" s="10" t="s">
        <v>1333</v>
      </c>
      <c r="B8" s="22">
        <v>124100368557</v>
      </c>
      <c r="C8" s="22">
        <v>136655418816.03999</v>
      </c>
      <c r="D8" s="22">
        <v>134153685008.82001</v>
      </c>
      <c r="E8" s="22">
        <v>134153685008.82001</v>
      </c>
      <c r="F8" s="22">
        <v>131269264911.82001</v>
      </c>
      <c r="G8" s="22">
        <v>131269264911.82001</v>
      </c>
      <c r="H8" s="35">
        <v>0.9816931239983413</v>
      </c>
      <c r="I8" s="35">
        <v>0.96058587393837191</v>
      </c>
    </row>
    <row r="9" spans="1:9" x14ac:dyDescent="0.35">
      <c r="A9" s="47" t="s">
        <v>49</v>
      </c>
      <c r="B9" s="52">
        <v>1065000000</v>
      </c>
      <c r="C9" s="52">
        <v>1065000000</v>
      </c>
      <c r="D9" s="52">
        <v>1065000000</v>
      </c>
      <c r="E9" s="52">
        <v>1065000000</v>
      </c>
      <c r="F9" s="52">
        <v>1065000000</v>
      </c>
      <c r="G9" s="52">
        <v>1065000000</v>
      </c>
      <c r="H9" s="53">
        <v>1</v>
      </c>
      <c r="I9" s="53">
        <v>1</v>
      </c>
    </row>
    <row r="10" spans="1:9" x14ac:dyDescent="0.35">
      <c r="A10" s="47" t="s">
        <v>310</v>
      </c>
      <c r="B10" s="52">
        <v>84153724369</v>
      </c>
      <c r="C10" s="52">
        <v>84153724369</v>
      </c>
      <c r="D10" s="52">
        <v>82935450196</v>
      </c>
      <c r="E10" s="52">
        <v>82935450196</v>
      </c>
      <c r="F10" s="52">
        <v>82267521461</v>
      </c>
      <c r="G10" s="52">
        <v>82267521461</v>
      </c>
      <c r="H10" s="53">
        <v>0.98552322927909797</v>
      </c>
      <c r="I10" s="53">
        <v>0.97758622185597732</v>
      </c>
    </row>
    <row r="11" spans="1:9" x14ac:dyDescent="0.35">
      <c r="A11" s="47" t="s">
        <v>300</v>
      </c>
      <c r="B11" s="52">
        <v>30218854950</v>
      </c>
      <c r="C11" s="52">
        <v>30921644080</v>
      </c>
      <c r="D11" s="52">
        <v>29672371906</v>
      </c>
      <c r="E11" s="52">
        <v>29672371906</v>
      </c>
      <c r="F11" s="52">
        <v>27455880544</v>
      </c>
      <c r="G11" s="52">
        <v>27455880544</v>
      </c>
      <c r="H11" s="53">
        <v>0.95959877906983526</v>
      </c>
      <c r="I11" s="53">
        <v>0.88791787632528751</v>
      </c>
    </row>
    <row r="12" spans="1:9" x14ac:dyDescent="0.35">
      <c r="A12" s="47" t="s">
        <v>302</v>
      </c>
      <c r="B12" s="52">
        <v>8662789238</v>
      </c>
      <c r="C12" s="52">
        <v>7064084448</v>
      </c>
      <c r="D12" s="52">
        <v>7051812122</v>
      </c>
      <c r="E12" s="52">
        <v>7051812122</v>
      </c>
      <c r="F12" s="52">
        <v>7051812122</v>
      </c>
      <c r="G12" s="52">
        <v>7051812122</v>
      </c>
      <c r="H12" s="53">
        <v>0.99826271527607879</v>
      </c>
      <c r="I12" s="53">
        <v>0.99826271527607879</v>
      </c>
    </row>
    <row r="13" spans="1:9" x14ac:dyDescent="0.35">
      <c r="A13" s="47" t="s">
        <v>98</v>
      </c>
      <c r="B13" s="52">
        <v>0</v>
      </c>
      <c r="C13" s="52">
        <v>2244425947</v>
      </c>
      <c r="D13" s="52">
        <v>2244425947</v>
      </c>
      <c r="E13" s="52">
        <v>2244425947</v>
      </c>
      <c r="F13" s="52">
        <v>2244425947</v>
      </c>
      <c r="G13" s="52">
        <v>2244425947</v>
      </c>
      <c r="H13" s="53">
        <v>1</v>
      </c>
      <c r="I13" s="53">
        <v>1</v>
      </c>
    </row>
    <row r="14" spans="1:9" x14ac:dyDescent="0.35">
      <c r="A14" s="47" t="s">
        <v>315</v>
      </c>
      <c r="B14" s="52">
        <v>0</v>
      </c>
      <c r="C14" s="52">
        <v>7366501810.0100002</v>
      </c>
      <c r="D14" s="52">
        <v>7344586675.8199997</v>
      </c>
      <c r="E14" s="52">
        <v>7344586675.8199997</v>
      </c>
      <c r="F14" s="52">
        <v>7344586675.8199997</v>
      </c>
      <c r="G14" s="52">
        <v>7344586675.8199997</v>
      </c>
      <c r="H14" s="53">
        <v>0.99702502833024198</v>
      </c>
      <c r="I14" s="53">
        <v>0.99702502833024198</v>
      </c>
    </row>
    <row r="15" spans="1:9" x14ac:dyDescent="0.35">
      <c r="A15" s="47" t="s">
        <v>317</v>
      </c>
      <c r="B15" s="52">
        <v>0</v>
      </c>
      <c r="C15" s="52">
        <v>85897823</v>
      </c>
      <c r="D15" s="52">
        <v>85897823</v>
      </c>
      <c r="E15" s="52">
        <v>85897823</v>
      </c>
      <c r="F15" s="52">
        <v>85897823</v>
      </c>
      <c r="G15" s="52">
        <v>85897823</v>
      </c>
      <c r="H15" s="53">
        <v>1</v>
      </c>
      <c r="I15" s="53">
        <v>1</v>
      </c>
    </row>
    <row r="16" spans="1:9" x14ac:dyDescent="0.35">
      <c r="A16" s="47" t="s">
        <v>322</v>
      </c>
      <c r="B16" s="52">
        <v>0</v>
      </c>
      <c r="C16" s="52">
        <v>3490071405.0300002</v>
      </c>
      <c r="D16" s="52">
        <v>3490071405</v>
      </c>
      <c r="E16" s="52">
        <v>3490071405</v>
      </c>
      <c r="F16" s="52">
        <v>3490071405</v>
      </c>
      <c r="G16" s="52">
        <v>3490071405</v>
      </c>
      <c r="H16" s="53">
        <v>0.9999999999914041</v>
      </c>
      <c r="I16" s="53">
        <v>0.9999999999914041</v>
      </c>
    </row>
    <row r="17" spans="1:9" x14ac:dyDescent="0.35">
      <c r="A17" s="47" t="s">
        <v>324</v>
      </c>
      <c r="B17" s="52">
        <v>0</v>
      </c>
      <c r="C17" s="52">
        <v>89171393</v>
      </c>
      <c r="D17" s="52">
        <v>89171393</v>
      </c>
      <c r="E17" s="52">
        <v>89171393</v>
      </c>
      <c r="F17" s="52">
        <v>89171393</v>
      </c>
      <c r="G17" s="52">
        <v>89171393</v>
      </c>
      <c r="H17" s="53">
        <v>1</v>
      </c>
      <c r="I17" s="53">
        <v>1</v>
      </c>
    </row>
    <row r="18" spans="1:9" x14ac:dyDescent="0.35">
      <c r="A18" s="47" t="s">
        <v>323</v>
      </c>
      <c r="B18" s="52">
        <v>0</v>
      </c>
      <c r="C18" s="52">
        <v>174897541</v>
      </c>
      <c r="D18" s="52">
        <v>174897541</v>
      </c>
      <c r="E18" s="52">
        <v>174897541</v>
      </c>
      <c r="F18" s="52">
        <v>174897541</v>
      </c>
      <c r="G18" s="52">
        <v>174897541</v>
      </c>
      <c r="H18" s="53">
        <v>1</v>
      </c>
      <c r="I18" s="53">
        <v>1</v>
      </c>
    </row>
    <row r="19" spans="1:9" x14ac:dyDescent="0.35">
      <c r="A19" s="10" t="s">
        <v>1334</v>
      </c>
      <c r="B19" s="22">
        <v>614293334</v>
      </c>
      <c r="C19" s="22">
        <v>864293334</v>
      </c>
      <c r="D19" s="22">
        <v>389066812</v>
      </c>
      <c r="E19" s="22">
        <v>0</v>
      </c>
      <c r="F19" s="22">
        <v>0</v>
      </c>
      <c r="G19" s="22">
        <v>0</v>
      </c>
      <c r="H19" s="35">
        <v>0</v>
      </c>
      <c r="I19" s="35">
        <v>0</v>
      </c>
    </row>
    <row r="20" spans="1:9" x14ac:dyDescent="0.35">
      <c r="A20" s="47" t="s">
        <v>300</v>
      </c>
      <c r="B20" s="52">
        <v>584293334</v>
      </c>
      <c r="C20" s="52">
        <v>584293334</v>
      </c>
      <c r="D20" s="52">
        <v>389066812</v>
      </c>
      <c r="E20" s="52">
        <v>0</v>
      </c>
      <c r="F20" s="52">
        <v>0</v>
      </c>
      <c r="G20" s="52">
        <v>0</v>
      </c>
      <c r="H20" s="53">
        <v>0</v>
      </c>
      <c r="I20" s="53">
        <v>0</v>
      </c>
    </row>
    <row r="21" spans="1:9" x14ac:dyDescent="0.35">
      <c r="A21" s="47" t="s">
        <v>304</v>
      </c>
      <c r="B21" s="52">
        <v>30000000</v>
      </c>
      <c r="C21" s="52">
        <v>30000000</v>
      </c>
      <c r="D21" s="52">
        <v>0</v>
      </c>
      <c r="E21" s="52">
        <v>0</v>
      </c>
      <c r="F21" s="52">
        <v>0</v>
      </c>
      <c r="G21" s="52">
        <v>0</v>
      </c>
      <c r="H21" s="53">
        <v>0</v>
      </c>
      <c r="I21" s="53">
        <v>0</v>
      </c>
    </row>
    <row r="22" spans="1:9" x14ac:dyDescent="0.35">
      <c r="A22" s="47" t="s">
        <v>158</v>
      </c>
      <c r="B22" s="52">
        <v>0</v>
      </c>
      <c r="C22" s="52">
        <v>250000000</v>
      </c>
      <c r="D22" s="52">
        <v>0</v>
      </c>
      <c r="E22" s="52">
        <v>0</v>
      </c>
      <c r="F22" s="52">
        <v>0</v>
      </c>
      <c r="G22" s="52">
        <v>0</v>
      </c>
      <c r="H22" s="53">
        <v>0</v>
      </c>
      <c r="I22" s="53">
        <v>0</v>
      </c>
    </row>
    <row r="23" spans="1:9" ht="29" x14ac:dyDescent="0.35">
      <c r="A23" s="10" t="s">
        <v>1335</v>
      </c>
      <c r="B23" s="22">
        <v>7532568610</v>
      </c>
      <c r="C23" s="22">
        <v>8502605319</v>
      </c>
      <c r="D23" s="22">
        <v>2100000000</v>
      </c>
      <c r="E23" s="22">
        <v>1948000000</v>
      </c>
      <c r="F23" s="22">
        <v>1768000000</v>
      </c>
      <c r="G23" s="22">
        <v>778000000</v>
      </c>
      <c r="H23" s="35">
        <v>0.22910624766352278</v>
      </c>
      <c r="I23" s="35">
        <v>0.2079362658465648</v>
      </c>
    </row>
    <row r="24" spans="1:9" x14ac:dyDescent="0.35">
      <c r="A24" s="47" t="s">
        <v>49</v>
      </c>
      <c r="B24" s="52">
        <v>7532568610</v>
      </c>
      <c r="C24" s="52">
        <v>8502605319</v>
      </c>
      <c r="D24" s="52">
        <v>2100000000</v>
      </c>
      <c r="E24" s="52">
        <v>1948000000</v>
      </c>
      <c r="F24" s="52">
        <v>1768000000</v>
      </c>
      <c r="G24" s="52">
        <v>778000000</v>
      </c>
      <c r="H24" s="53">
        <v>0.22910624766352278</v>
      </c>
      <c r="I24" s="53">
        <v>0.2079362658465648</v>
      </c>
    </row>
    <row r="25" spans="1:9" ht="43.5" x14ac:dyDescent="0.35">
      <c r="A25" s="10" t="s">
        <v>1336</v>
      </c>
      <c r="B25" s="22">
        <v>1500000000</v>
      </c>
      <c r="C25" s="22">
        <v>6000000000</v>
      </c>
      <c r="D25" s="22">
        <v>4530550229</v>
      </c>
      <c r="E25" s="22">
        <v>4530550229</v>
      </c>
      <c r="F25" s="22">
        <v>4530550229</v>
      </c>
      <c r="G25" s="22">
        <v>4128692017.2200003</v>
      </c>
      <c r="H25" s="35">
        <v>0.75509170483333332</v>
      </c>
      <c r="I25" s="35">
        <v>0.75509170483333332</v>
      </c>
    </row>
    <row r="26" spans="1:9" x14ac:dyDescent="0.35">
      <c r="A26" s="47" t="s">
        <v>49</v>
      </c>
      <c r="B26" s="52">
        <v>385172897</v>
      </c>
      <c r="C26" s="52">
        <v>385172897</v>
      </c>
      <c r="D26" s="52">
        <v>385172897</v>
      </c>
      <c r="E26" s="52">
        <v>385172897</v>
      </c>
      <c r="F26" s="52">
        <v>385172897</v>
      </c>
      <c r="G26" s="52">
        <v>385172897</v>
      </c>
      <c r="H26" s="53">
        <v>1</v>
      </c>
      <c r="I26" s="53">
        <v>1</v>
      </c>
    </row>
    <row r="27" spans="1:9" x14ac:dyDescent="0.35">
      <c r="A27" s="47" t="s">
        <v>82</v>
      </c>
      <c r="B27" s="52">
        <v>1114827103</v>
      </c>
      <c r="C27" s="52">
        <v>1114827103</v>
      </c>
      <c r="D27" s="52">
        <v>1114827103</v>
      </c>
      <c r="E27" s="52">
        <v>1114827103</v>
      </c>
      <c r="F27" s="52">
        <v>1114827103</v>
      </c>
      <c r="G27" s="52">
        <v>1114827103</v>
      </c>
      <c r="H27" s="53">
        <v>1</v>
      </c>
      <c r="I27" s="53">
        <v>1</v>
      </c>
    </row>
    <row r="28" spans="1:9" x14ac:dyDescent="0.35">
      <c r="A28" s="47" t="s">
        <v>98</v>
      </c>
      <c r="B28" s="52">
        <v>0</v>
      </c>
      <c r="C28" s="52">
        <v>2503583168.7800002</v>
      </c>
      <c r="D28" s="52">
        <v>2503483168.7800002</v>
      </c>
      <c r="E28" s="52">
        <v>2503483168.7800002</v>
      </c>
      <c r="F28" s="52">
        <v>2503483168.7800002</v>
      </c>
      <c r="G28" s="52">
        <v>2294006488</v>
      </c>
      <c r="H28" s="53">
        <v>0.99996005724864789</v>
      </c>
      <c r="I28" s="53">
        <v>0.99996005724864789</v>
      </c>
    </row>
    <row r="29" spans="1:9" x14ac:dyDescent="0.35">
      <c r="A29" s="47" t="s">
        <v>101</v>
      </c>
      <c r="B29" s="52">
        <v>0</v>
      </c>
      <c r="C29" s="52">
        <v>607512675.67999995</v>
      </c>
      <c r="D29" s="52">
        <v>334685529.22000003</v>
      </c>
      <c r="E29" s="52">
        <v>334685529.22000003</v>
      </c>
      <c r="F29" s="52">
        <v>334685529.22000003</v>
      </c>
      <c r="G29" s="52">
        <v>334685529.22000003</v>
      </c>
      <c r="H29" s="53">
        <v>0.55091118690713814</v>
      </c>
      <c r="I29" s="53">
        <v>0.55091118690713814</v>
      </c>
    </row>
    <row r="30" spans="1:9" x14ac:dyDescent="0.35">
      <c r="A30" s="47" t="s">
        <v>318</v>
      </c>
      <c r="B30" s="52">
        <v>0</v>
      </c>
      <c r="C30" s="52">
        <v>30916522</v>
      </c>
      <c r="D30" s="52">
        <v>0</v>
      </c>
      <c r="E30" s="52">
        <v>0</v>
      </c>
      <c r="F30" s="52">
        <v>0</v>
      </c>
      <c r="G30" s="52">
        <v>0</v>
      </c>
      <c r="H30" s="53">
        <v>0</v>
      </c>
      <c r="I30" s="53">
        <v>0</v>
      </c>
    </row>
    <row r="31" spans="1:9" x14ac:dyDescent="0.35">
      <c r="A31" s="47" t="s">
        <v>319</v>
      </c>
      <c r="B31" s="52">
        <v>0</v>
      </c>
      <c r="C31" s="52">
        <v>106762948.18000001</v>
      </c>
      <c r="D31" s="52">
        <v>0</v>
      </c>
      <c r="E31" s="52">
        <v>0</v>
      </c>
      <c r="F31" s="52">
        <v>0</v>
      </c>
      <c r="G31" s="52">
        <v>0</v>
      </c>
      <c r="H31" s="53">
        <v>0</v>
      </c>
      <c r="I31" s="53">
        <v>0</v>
      </c>
    </row>
    <row r="32" spans="1:9" x14ac:dyDescent="0.35">
      <c r="A32" s="47" t="s">
        <v>316</v>
      </c>
      <c r="B32" s="52">
        <v>0</v>
      </c>
      <c r="C32" s="52">
        <v>1251224685.3599999</v>
      </c>
      <c r="D32" s="52">
        <v>192381531</v>
      </c>
      <c r="E32" s="52">
        <v>192381531</v>
      </c>
      <c r="F32" s="52">
        <v>192381531</v>
      </c>
      <c r="G32" s="52">
        <v>0</v>
      </c>
      <c r="H32" s="53">
        <v>0.1537545840095445</v>
      </c>
      <c r="I32" s="53">
        <v>0.1537545840095445</v>
      </c>
    </row>
    <row r="33" spans="1:9" x14ac:dyDescent="0.35">
      <c r="A33" s="10" t="s">
        <v>1337</v>
      </c>
      <c r="B33" s="22">
        <v>2000000000</v>
      </c>
      <c r="C33" s="22">
        <v>2500000000</v>
      </c>
      <c r="D33" s="22">
        <v>1508316169</v>
      </c>
      <c r="E33" s="22">
        <v>1404325447</v>
      </c>
      <c r="F33" s="22">
        <v>0</v>
      </c>
      <c r="G33" s="22">
        <v>0</v>
      </c>
      <c r="H33" s="35">
        <v>0.56173017879999998</v>
      </c>
      <c r="I33" s="35">
        <v>0</v>
      </c>
    </row>
    <row r="34" spans="1:9" x14ac:dyDescent="0.35">
      <c r="A34" s="47" t="s">
        <v>49</v>
      </c>
      <c r="B34" s="52">
        <v>1800000000</v>
      </c>
      <c r="C34" s="52">
        <v>1800000000</v>
      </c>
      <c r="D34" s="52">
        <v>1408316169</v>
      </c>
      <c r="E34" s="52">
        <v>1304325447</v>
      </c>
      <c r="F34" s="52">
        <v>0</v>
      </c>
      <c r="G34" s="52">
        <v>0</v>
      </c>
      <c r="H34" s="53">
        <v>0.7246252483333333</v>
      </c>
      <c r="I34" s="53">
        <v>0</v>
      </c>
    </row>
    <row r="35" spans="1:9" x14ac:dyDescent="0.35">
      <c r="A35" s="47" t="s">
        <v>303</v>
      </c>
      <c r="B35" s="52">
        <v>200000000</v>
      </c>
      <c r="C35" s="52">
        <v>200000000</v>
      </c>
      <c r="D35" s="52">
        <v>0</v>
      </c>
      <c r="E35" s="52">
        <v>0</v>
      </c>
      <c r="F35" s="52">
        <v>0</v>
      </c>
      <c r="G35" s="52">
        <v>0</v>
      </c>
      <c r="H35" s="53">
        <v>0</v>
      </c>
      <c r="I35" s="53">
        <v>0</v>
      </c>
    </row>
    <row r="36" spans="1:9" x14ac:dyDescent="0.35">
      <c r="A36" s="47" t="s">
        <v>98</v>
      </c>
      <c r="B36" s="52">
        <v>0</v>
      </c>
      <c r="C36" s="52">
        <v>500000000</v>
      </c>
      <c r="D36" s="52">
        <v>100000000</v>
      </c>
      <c r="E36" s="52">
        <v>100000000</v>
      </c>
      <c r="F36" s="52">
        <v>0</v>
      </c>
      <c r="G36" s="52">
        <v>0</v>
      </c>
      <c r="H36" s="53">
        <v>0.2</v>
      </c>
      <c r="I36" s="53">
        <v>0</v>
      </c>
    </row>
    <row r="37" spans="1:9" x14ac:dyDescent="0.35">
      <c r="A37" s="14" t="s">
        <v>973</v>
      </c>
      <c r="B37" s="21">
        <v>68146852263</v>
      </c>
      <c r="C37" s="21">
        <v>81900629378.429993</v>
      </c>
      <c r="D37" s="21">
        <v>70670753731</v>
      </c>
      <c r="E37" s="21">
        <v>70666701859</v>
      </c>
      <c r="F37" s="21">
        <v>56101656263.639999</v>
      </c>
      <c r="G37" s="21">
        <v>56101656263.639999</v>
      </c>
      <c r="H37" s="34">
        <v>0.86283466189835345</v>
      </c>
      <c r="I37" s="34">
        <v>0.68499664397469673</v>
      </c>
    </row>
    <row r="38" spans="1:9" ht="29" x14ac:dyDescent="0.35">
      <c r="A38" s="10" t="s">
        <v>1338</v>
      </c>
      <c r="B38" s="22">
        <v>67946852263</v>
      </c>
      <c r="C38" s="22">
        <v>81673629378.429993</v>
      </c>
      <c r="D38" s="22">
        <v>70443753731</v>
      </c>
      <c r="E38" s="22">
        <v>70439701859</v>
      </c>
      <c r="F38" s="22">
        <v>56101656263.639999</v>
      </c>
      <c r="G38" s="22">
        <v>56101656263.639999</v>
      </c>
      <c r="H38" s="35">
        <v>0.8624534307471724</v>
      </c>
      <c r="I38" s="35">
        <v>0.68690049273672227</v>
      </c>
    </row>
    <row r="39" spans="1:9" x14ac:dyDescent="0.35">
      <c r="A39" s="47" t="s">
        <v>306</v>
      </c>
      <c r="B39" s="52">
        <v>67546852263</v>
      </c>
      <c r="C39" s="52">
        <v>67546852263</v>
      </c>
      <c r="D39" s="52">
        <v>60419022115</v>
      </c>
      <c r="E39" s="52">
        <v>60414970243</v>
      </c>
      <c r="F39" s="52">
        <v>51594799320.639999</v>
      </c>
      <c r="G39" s="52">
        <v>51594799320.639999</v>
      </c>
      <c r="H39" s="53">
        <v>0.89441577540532391</v>
      </c>
      <c r="I39" s="53">
        <v>0.76383721212871347</v>
      </c>
    </row>
    <row r="40" spans="1:9" x14ac:dyDescent="0.35">
      <c r="A40" s="47" t="s">
        <v>309</v>
      </c>
      <c r="B40" s="52">
        <v>400000000</v>
      </c>
      <c r="C40" s="52">
        <v>400000000</v>
      </c>
      <c r="D40" s="52">
        <v>0</v>
      </c>
      <c r="E40" s="52">
        <v>0</v>
      </c>
      <c r="F40" s="52">
        <v>0</v>
      </c>
      <c r="G40" s="52">
        <v>0</v>
      </c>
      <c r="H40" s="53">
        <v>0</v>
      </c>
      <c r="I40" s="53">
        <v>0</v>
      </c>
    </row>
    <row r="41" spans="1:9" x14ac:dyDescent="0.35">
      <c r="A41" s="47" t="s">
        <v>320</v>
      </c>
      <c r="B41" s="52">
        <v>0</v>
      </c>
      <c r="C41" s="52">
        <v>1536214274</v>
      </c>
      <c r="D41" s="52">
        <v>692700367</v>
      </c>
      <c r="E41" s="52">
        <v>692700367</v>
      </c>
      <c r="F41" s="52">
        <v>0</v>
      </c>
      <c r="G41" s="52">
        <v>0</v>
      </c>
      <c r="H41" s="53">
        <v>0.45091389835634349</v>
      </c>
      <c r="I41" s="53">
        <v>0</v>
      </c>
    </row>
    <row r="42" spans="1:9" x14ac:dyDescent="0.35">
      <c r="A42" s="47" t="s">
        <v>313</v>
      </c>
      <c r="B42" s="52">
        <v>0</v>
      </c>
      <c r="C42" s="52">
        <v>12190562841.43</v>
      </c>
      <c r="D42" s="52">
        <v>9332031249</v>
      </c>
      <c r="E42" s="52">
        <v>9332031249</v>
      </c>
      <c r="F42" s="52">
        <v>4506856943</v>
      </c>
      <c r="G42" s="52">
        <v>4506856943</v>
      </c>
      <c r="H42" s="53">
        <v>0.76551274706404915</v>
      </c>
      <c r="I42" s="53">
        <v>0.36970048074263717</v>
      </c>
    </row>
    <row r="43" spans="1:9" ht="29" x14ac:dyDescent="0.35">
      <c r="A43" s="10" t="s">
        <v>1339</v>
      </c>
      <c r="B43" s="22">
        <v>200000000</v>
      </c>
      <c r="C43" s="22">
        <v>227000000</v>
      </c>
      <c r="D43" s="22">
        <v>227000000</v>
      </c>
      <c r="E43" s="22">
        <v>227000000</v>
      </c>
      <c r="F43" s="22">
        <v>0</v>
      </c>
      <c r="G43" s="22">
        <v>0</v>
      </c>
      <c r="H43" s="35">
        <v>1</v>
      </c>
      <c r="I43" s="35">
        <v>0</v>
      </c>
    </row>
    <row r="44" spans="1:9" x14ac:dyDescent="0.35">
      <c r="A44" s="47" t="s">
        <v>49</v>
      </c>
      <c r="B44" s="52">
        <v>200000000</v>
      </c>
      <c r="C44" s="52">
        <v>200000000</v>
      </c>
      <c r="D44" s="52">
        <v>200000000</v>
      </c>
      <c r="E44" s="52">
        <v>200000000</v>
      </c>
      <c r="F44" s="52">
        <v>0</v>
      </c>
      <c r="G44" s="52">
        <v>0</v>
      </c>
      <c r="H44" s="53">
        <v>1</v>
      </c>
      <c r="I44" s="53">
        <v>0</v>
      </c>
    </row>
    <row r="45" spans="1:9" x14ac:dyDescent="0.35">
      <c r="A45" s="47" t="s">
        <v>98</v>
      </c>
      <c r="B45" s="52">
        <v>0</v>
      </c>
      <c r="C45" s="52">
        <v>27000000</v>
      </c>
      <c r="D45" s="52">
        <v>27000000</v>
      </c>
      <c r="E45" s="52">
        <v>27000000</v>
      </c>
      <c r="F45" s="52">
        <v>0</v>
      </c>
      <c r="G45" s="52">
        <v>0</v>
      </c>
      <c r="H45" s="53">
        <v>1</v>
      </c>
      <c r="I45" s="53">
        <v>0</v>
      </c>
    </row>
    <row r="46" spans="1:9" ht="29" x14ac:dyDescent="0.35">
      <c r="A46" s="14" t="s">
        <v>977</v>
      </c>
      <c r="B46" s="21">
        <v>3253180252</v>
      </c>
      <c r="C46" s="21">
        <v>5193370833.96</v>
      </c>
      <c r="D46" s="21">
        <v>1620300000</v>
      </c>
      <c r="E46" s="21">
        <v>1497377935</v>
      </c>
      <c r="F46" s="21">
        <v>1496204602</v>
      </c>
      <c r="G46" s="21">
        <v>1168624602</v>
      </c>
      <c r="H46" s="34">
        <v>0.28832486315217232</v>
      </c>
      <c r="I46" s="34">
        <v>0.28809893416741206</v>
      </c>
    </row>
    <row r="47" spans="1:9" ht="29" x14ac:dyDescent="0.35">
      <c r="A47" s="10" t="s">
        <v>1340</v>
      </c>
      <c r="B47" s="22">
        <v>3253180252</v>
      </c>
      <c r="C47" s="22">
        <v>5193370833.96</v>
      </c>
      <c r="D47" s="22">
        <v>1620300000</v>
      </c>
      <c r="E47" s="22">
        <v>1497377935</v>
      </c>
      <c r="F47" s="22">
        <v>1496204602</v>
      </c>
      <c r="G47" s="22">
        <v>1168624602</v>
      </c>
      <c r="H47" s="35">
        <v>0.28832486315217232</v>
      </c>
      <c r="I47" s="35">
        <v>0.28809893416741206</v>
      </c>
    </row>
    <row r="48" spans="1:9" x14ac:dyDescent="0.35">
      <c r="A48" s="47" t="s">
        <v>49</v>
      </c>
      <c r="B48" s="52">
        <v>1000000000</v>
      </c>
      <c r="C48" s="52">
        <v>1000000000</v>
      </c>
      <c r="D48" s="52">
        <v>820300000</v>
      </c>
      <c r="E48" s="52">
        <v>715543332</v>
      </c>
      <c r="F48" s="52">
        <v>714369999</v>
      </c>
      <c r="G48" s="52">
        <v>386789999</v>
      </c>
      <c r="H48" s="53">
        <v>0.71554333199999998</v>
      </c>
      <c r="I48" s="53">
        <v>0.71436999899999998</v>
      </c>
    </row>
    <row r="49" spans="1:9" x14ac:dyDescent="0.35">
      <c r="A49" s="47" t="s">
        <v>311</v>
      </c>
      <c r="B49" s="52">
        <v>2253180252</v>
      </c>
      <c r="C49" s="52">
        <v>2711375681</v>
      </c>
      <c r="D49" s="52">
        <v>0</v>
      </c>
      <c r="E49" s="52">
        <v>0</v>
      </c>
      <c r="F49" s="52">
        <v>0</v>
      </c>
      <c r="G49" s="52">
        <v>0</v>
      </c>
      <c r="H49" s="53">
        <v>0</v>
      </c>
      <c r="I49" s="53">
        <v>0</v>
      </c>
    </row>
    <row r="50" spans="1:9" x14ac:dyDescent="0.35">
      <c r="A50" s="47" t="s">
        <v>98</v>
      </c>
      <c r="B50" s="52">
        <v>0</v>
      </c>
      <c r="C50" s="52">
        <v>800000000</v>
      </c>
      <c r="D50" s="52">
        <v>800000000</v>
      </c>
      <c r="E50" s="52">
        <v>781834603</v>
      </c>
      <c r="F50" s="52">
        <v>781834603</v>
      </c>
      <c r="G50" s="52">
        <v>781834603</v>
      </c>
      <c r="H50" s="53">
        <v>0.97729325374999998</v>
      </c>
      <c r="I50" s="53">
        <v>0.97729325374999998</v>
      </c>
    </row>
    <row r="51" spans="1:9" x14ac:dyDescent="0.35">
      <c r="A51" s="47" t="s">
        <v>312</v>
      </c>
      <c r="B51" s="52">
        <v>0</v>
      </c>
      <c r="C51" s="52">
        <v>681995152.96000004</v>
      </c>
      <c r="D51" s="52">
        <v>0</v>
      </c>
      <c r="E51" s="52">
        <v>0</v>
      </c>
      <c r="F51" s="52">
        <v>0</v>
      </c>
      <c r="G51" s="52">
        <v>0</v>
      </c>
      <c r="H51" s="53">
        <v>0</v>
      </c>
      <c r="I51" s="53">
        <v>0</v>
      </c>
    </row>
    <row r="52" spans="1:9" x14ac:dyDescent="0.35">
      <c r="A52" s="14" t="s">
        <v>988</v>
      </c>
      <c r="B52" s="21">
        <v>150000000</v>
      </c>
      <c r="C52" s="21">
        <v>150000000</v>
      </c>
      <c r="D52" s="21">
        <v>132783333</v>
      </c>
      <c r="E52" s="21">
        <v>130383333</v>
      </c>
      <c r="F52" s="21">
        <v>130116666</v>
      </c>
      <c r="G52" s="21">
        <v>130116666</v>
      </c>
      <c r="H52" s="34">
        <v>0.86922222000000005</v>
      </c>
      <c r="I52" s="34">
        <v>0.86744443999999998</v>
      </c>
    </row>
    <row r="53" spans="1:9" ht="29" x14ac:dyDescent="0.35">
      <c r="A53" s="10" t="s">
        <v>1341</v>
      </c>
      <c r="B53" s="22">
        <v>150000000</v>
      </c>
      <c r="C53" s="22">
        <v>150000000</v>
      </c>
      <c r="D53" s="22">
        <v>132783333</v>
      </c>
      <c r="E53" s="22">
        <v>130383333</v>
      </c>
      <c r="F53" s="22">
        <v>130116666</v>
      </c>
      <c r="G53" s="22">
        <v>130116666</v>
      </c>
      <c r="H53" s="35">
        <v>0.86922222000000005</v>
      </c>
      <c r="I53" s="35">
        <v>0.86744443999999998</v>
      </c>
    </row>
    <row r="54" spans="1:9" x14ac:dyDescent="0.35">
      <c r="A54" s="47" t="s">
        <v>49</v>
      </c>
      <c r="B54" s="52">
        <v>150000000</v>
      </c>
      <c r="C54" s="52">
        <v>150000000</v>
      </c>
      <c r="D54" s="52">
        <v>132783333</v>
      </c>
      <c r="E54" s="52">
        <v>130383333</v>
      </c>
      <c r="F54" s="52">
        <v>130116666</v>
      </c>
      <c r="G54" s="52">
        <v>130116666</v>
      </c>
      <c r="H54" s="53">
        <v>0.86922222000000005</v>
      </c>
      <c r="I54" s="53">
        <v>0.86744443999999998</v>
      </c>
    </row>
    <row r="55" spans="1:9" x14ac:dyDescent="0.35">
      <c r="A55" s="14" t="s">
        <v>987</v>
      </c>
      <c r="B55" s="21">
        <v>293755674</v>
      </c>
      <c r="C55" s="21">
        <v>293755674</v>
      </c>
      <c r="D55" s="21">
        <v>289802227</v>
      </c>
      <c r="E55" s="21">
        <v>255284502.78</v>
      </c>
      <c r="F55" s="21">
        <v>245284502.78</v>
      </c>
      <c r="G55" s="21">
        <v>152985560</v>
      </c>
      <c r="H55" s="34">
        <v>0.86903684039137918</v>
      </c>
      <c r="I55" s="34">
        <v>0.83499494474445457</v>
      </c>
    </row>
    <row r="56" spans="1:9" ht="29" x14ac:dyDescent="0.35">
      <c r="A56" s="10" t="s">
        <v>1342</v>
      </c>
      <c r="B56" s="22">
        <v>293755674</v>
      </c>
      <c r="C56" s="22">
        <v>293755674</v>
      </c>
      <c r="D56" s="22">
        <v>289802227</v>
      </c>
      <c r="E56" s="22">
        <v>255284502.78</v>
      </c>
      <c r="F56" s="22">
        <v>245284502.78</v>
      </c>
      <c r="G56" s="22">
        <v>152985560</v>
      </c>
      <c r="H56" s="35">
        <v>0.86903684039137918</v>
      </c>
      <c r="I56" s="35">
        <v>0.83499494474445457</v>
      </c>
    </row>
    <row r="57" spans="1:9" x14ac:dyDescent="0.35">
      <c r="A57" s="47" t="s">
        <v>49</v>
      </c>
      <c r="B57" s="52">
        <v>293755674</v>
      </c>
      <c r="C57" s="52">
        <v>293755674</v>
      </c>
      <c r="D57" s="52">
        <v>289802227</v>
      </c>
      <c r="E57" s="52">
        <v>255284502.78</v>
      </c>
      <c r="F57" s="52">
        <v>245284502.78</v>
      </c>
      <c r="G57" s="52">
        <v>152985560</v>
      </c>
      <c r="H57" s="53">
        <v>0.86903684039137918</v>
      </c>
      <c r="I57" s="53">
        <v>0.83499494474445457</v>
      </c>
    </row>
    <row r="58" spans="1:9" x14ac:dyDescent="0.35">
      <c r="A58" s="8" t="s">
        <v>909</v>
      </c>
      <c r="B58" s="19">
        <v>1085173163</v>
      </c>
      <c r="C58" s="19">
        <v>2232500816</v>
      </c>
      <c r="D58" s="19">
        <v>2232500816</v>
      </c>
      <c r="E58" s="19">
        <v>2232500816</v>
      </c>
      <c r="F58" s="19">
        <v>2123983500</v>
      </c>
      <c r="G58" s="19">
        <v>2123937608</v>
      </c>
      <c r="H58" s="32">
        <v>1</v>
      </c>
      <c r="I58" s="32">
        <v>0.95139203747551959</v>
      </c>
    </row>
    <row r="59" spans="1:9" ht="29" x14ac:dyDescent="0.35">
      <c r="A59" s="9" t="s">
        <v>975</v>
      </c>
      <c r="B59" s="20">
        <v>1085173163</v>
      </c>
      <c r="C59" s="20">
        <v>2232500816</v>
      </c>
      <c r="D59" s="20">
        <v>2232500816</v>
      </c>
      <c r="E59" s="20">
        <v>2232500816</v>
      </c>
      <c r="F59" s="20">
        <v>2123983500</v>
      </c>
      <c r="G59" s="20">
        <v>2123937608</v>
      </c>
      <c r="H59" s="33">
        <v>1</v>
      </c>
      <c r="I59" s="33">
        <v>0.95139203747551959</v>
      </c>
    </row>
    <row r="60" spans="1:9" x14ac:dyDescent="0.35">
      <c r="A60" s="14" t="s">
        <v>976</v>
      </c>
      <c r="B60" s="21">
        <v>1085173163</v>
      </c>
      <c r="C60" s="21">
        <v>2232500816</v>
      </c>
      <c r="D60" s="21">
        <v>2232500816</v>
      </c>
      <c r="E60" s="21">
        <v>2232500816</v>
      </c>
      <c r="F60" s="21">
        <v>2123983500</v>
      </c>
      <c r="G60" s="21">
        <v>2123937608</v>
      </c>
      <c r="H60" s="34">
        <v>1</v>
      </c>
      <c r="I60" s="34">
        <v>0.95139203747551959</v>
      </c>
    </row>
    <row r="61" spans="1:9" ht="29" x14ac:dyDescent="0.35">
      <c r="A61" s="10" t="s">
        <v>1343</v>
      </c>
      <c r="B61" s="22">
        <v>1085173163</v>
      </c>
      <c r="C61" s="22">
        <v>2232500816</v>
      </c>
      <c r="D61" s="22">
        <v>2232500816</v>
      </c>
      <c r="E61" s="22">
        <v>2232500816</v>
      </c>
      <c r="F61" s="22">
        <v>2123983500</v>
      </c>
      <c r="G61" s="22">
        <v>2123937608</v>
      </c>
      <c r="H61" s="35">
        <v>1</v>
      </c>
      <c r="I61" s="35">
        <v>0.95139203747551959</v>
      </c>
    </row>
    <row r="62" spans="1:9" x14ac:dyDescent="0.35">
      <c r="A62" s="47" t="s">
        <v>49</v>
      </c>
      <c r="B62" s="52">
        <v>1000000000</v>
      </c>
      <c r="C62" s="52">
        <v>1000000000</v>
      </c>
      <c r="D62" s="52">
        <v>1000000000</v>
      </c>
      <c r="E62" s="52">
        <v>1000000000</v>
      </c>
      <c r="F62" s="52">
        <v>976655847</v>
      </c>
      <c r="G62" s="52">
        <v>976655847</v>
      </c>
      <c r="H62" s="53">
        <v>1</v>
      </c>
      <c r="I62" s="53">
        <v>0.97665584699999997</v>
      </c>
    </row>
    <row r="63" spans="1:9" x14ac:dyDescent="0.35">
      <c r="A63" s="47" t="s">
        <v>308</v>
      </c>
      <c r="B63" s="52">
        <v>65173163</v>
      </c>
      <c r="C63" s="52">
        <v>65173163</v>
      </c>
      <c r="D63" s="52">
        <v>65173163</v>
      </c>
      <c r="E63" s="52">
        <v>65173163</v>
      </c>
      <c r="F63" s="52">
        <v>0</v>
      </c>
      <c r="G63" s="52">
        <v>0</v>
      </c>
      <c r="H63" s="53">
        <v>1</v>
      </c>
      <c r="I63" s="53">
        <v>0</v>
      </c>
    </row>
    <row r="64" spans="1:9" x14ac:dyDescent="0.35">
      <c r="A64" s="47" t="s">
        <v>307</v>
      </c>
      <c r="B64" s="52">
        <v>20000000</v>
      </c>
      <c r="C64" s="52">
        <v>20000000</v>
      </c>
      <c r="D64" s="52">
        <v>20000000</v>
      </c>
      <c r="E64" s="52">
        <v>20000000</v>
      </c>
      <c r="F64" s="52">
        <v>0</v>
      </c>
      <c r="G64" s="52">
        <v>0</v>
      </c>
      <c r="H64" s="53">
        <v>1</v>
      </c>
      <c r="I64" s="53">
        <v>0</v>
      </c>
    </row>
    <row r="65" spans="1:9" x14ac:dyDescent="0.35">
      <c r="A65" s="47" t="s">
        <v>98</v>
      </c>
      <c r="B65" s="52">
        <v>0</v>
      </c>
      <c r="C65" s="52">
        <v>1147327653</v>
      </c>
      <c r="D65" s="52">
        <v>1147327653</v>
      </c>
      <c r="E65" s="52">
        <v>1147327653</v>
      </c>
      <c r="F65" s="52">
        <v>1147327653</v>
      </c>
      <c r="G65" s="52">
        <v>1147281761</v>
      </c>
      <c r="H65" s="53">
        <v>1</v>
      </c>
      <c r="I65" s="53">
        <v>1</v>
      </c>
    </row>
    <row r="66" spans="1:9" x14ac:dyDescent="0.35">
      <c r="A66" s="8" t="s">
        <v>958</v>
      </c>
      <c r="B66" s="19">
        <v>4499830250</v>
      </c>
      <c r="C66" s="19">
        <v>4823596797.0599995</v>
      </c>
      <c r="D66" s="19">
        <v>4200310686</v>
      </c>
      <c r="E66" s="19">
        <v>4164542698</v>
      </c>
      <c r="F66" s="19">
        <v>3481704444</v>
      </c>
      <c r="G66" s="19">
        <v>2859204444</v>
      </c>
      <c r="H66" s="32">
        <v>0.86336874187707902</v>
      </c>
      <c r="I66" s="32">
        <v>0.72180669124793184</v>
      </c>
    </row>
    <row r="67" spans="1:9" x14ac:dyDescent="0.35">
      <c r="A67" s="9" t="s">
        <v>959</v>
      </c>
      <c r="B67" s="20">
        <v>2922000000</v>
      </c>
      <c r="C67" s="20">
        <v>3230856520.0599999</v>
      </c>
      <c r="D67" s="20">
        <v>2622480436</v>
      </c>
      <c r="E67" s="20">
        <v>2586712448</v>
      </c>
      <c r="F67" s="20">
        <v>2338874194</v>
      </c>
      <c r="G67" s="20">
        <v>2223874194</v>
      </c>
      <c r="H67" s="33">
        <v>0.80062745960379644</v>
      </c>
      <c r="I67" s="33">
        <v>0.72391769163322828</v>
      </c>
    </row>
    <row r="68" spans="1:9" x14ac:dyDescent="0.35">
      <c r="A68" s="14" t="s">
        <v>974</v>
      </c>
      <c r="B68" s="21">
        <v>2276000000</v>
      </c>
      <c r="C68" s="21">
        <v>2353949323.8899999</v>
      </c>
      <c r="D68" s="21">
        <v>2353700436</v>
      </c>
      <c r="E68" s="21">
        <v>2342222448</v>
      </c>
      <c r="F68" s="21">
        <v>2094384194.0000002</v>
      </c>
      <c r="G68" s="21">
        <v>2094384194.0000002</v>
      </c>
      <c r="H68" s="34">
        <v>0.99501821225674447</v>
      </c>
      <c r="I68" s="34">
        <v>0.88973206548853934</v>
      </c>
    </row>
    <row r="69" spans="1:9" ht="43.5" x14ac:dyDescent="0.35">
      <c r="A69" s="10" t="s">
        <v>1344</v>
      </c>
      <c r="B69" s="22">
        <v>2276000000</v>
      </c>
      <c r="C69" s="22">
        <v>2353949323.8899999</v>
      </c>
      <c r="D69" s="22">
        <v>2353700436</v>
      </c>
      <c r="E69" s="22">
        <v>2342222448</v>
      </c>
      <c r="F69" s="22">
        <v>2094384194.0000002</v>
      </c>
      <c r="G69" s="22">
        <v>2094384194.0000002</v>
      </c>
      <c r="H69" s="35">
        <v>0.99501821225674447</v>
      </c>
      <c r="I69" s="35">
        <v>0.88973206548853934</v>
      </c>
    </row>
    <row r="70" spans="1:9" x14ac:dyDescent="0.35">
      <c r="A70" s="47" t="s">
        <v>49</v>
      </c>
      <c r="B70" s="52">
        <v>1250000000</v>
      </c>
      <c r="C70" s="52">
        <v>1250000000</v>
      </c>
      <c r="D70" s="52">
        <v>1250000000</v>
      </c>
      <c r="E70" s="52">
        <v>1249863333</v>
      </c>
      <c r="F70" s="52">
        <v>1245863333</v>
      </c>
      <c r="G70" s="52">
        <v>1245863333</v>
      </c>
      <c r="H70" s="53">
        <v>0.99989066640000002</v>
      </c>
      <c r="I70" s="53">
        <v>0.99669066640000004</v>
      </c>
    </row>
    <row r="71" spans="1:9" x14ac:dyDescent="0.35">
      <c r="A71" s="47" t="s">
        <v>83</v>
      </c>
      <c r="B71" s="52">
        <v>1026000000</v>
      </c>
      <c r="C71" s="52">
        <v>1026000000</v>
      </c>
      <c r="D71" s="52">
        <v>1025751112.11</v>
      </c>
      <c r="E71" s="52">
        <v>1014409798.11</v>
      </c>
      <c r="F71" s="52">
        <v>770571544.11000001</v>
      </c>
      <c r="G71" s="52">
        <v>770571544.11000001</v>
      </c>
      <c r="H71" s="53">
        <v>0.98870350692982456</v>
      </c>
      <c r="I71" s="53">
        <v>0.75104438997076028</v>
      </c>
    </row>
    <row r="72" spans="1:9" x14ac:dyDescent="0.35">
      <c r="A72" s="47" t="s">
        <v>321</v>
      </c>
      <c r="B72" s="52">
        <v>0</v>
      </c>
      <c r="C72" s="52">
        <v>32860293.890000001</v>
      </c>
      <c r="D72" s="52">
        <v>32860293.890000001</v>
      </c>
      <c r="E72" s="52">
        <v>32860293.890000001</v>
      </c>
      <c r="F72" s="52">
        <v>32860293.890000001</v>
      </c>
      <c r="G72" s="52">
        <v>32860293.890000001</v>
      </c>
      <c r="H72" s="53">
        <v>1</v>
      </c>
      <c r="I72" s="53">
        <v>1</v>
      </c>
    </row>
    <row r="73" spans="1:9" x14ac:dyDescent="0.35">
      <c r="A73" s="47" t="s">
        <v>25</v>
      </c>
      <c r="B73" s="52">
        <v>0</v>
      </c>
      <c r="C73" s="52">
        <v>45089030</v>
      </c>
      <c r="D73" s="52">
        <v>45089030</v>
      </c>
      <c r="E73" s="52">
        <v>45089023</v>
      </c>
      <c r="F73" s="52">
        <v>45089023</v>
      </c>
      <c r="G73" s="52">
        <v>45089023</v>
      </c>
      <c r="H73" s="53">
        <v>0.99999984475159476</v>
      </c>
      <c r="I73" s="53">
        <v>0.99999984475159476</v>
      </c>
    </row>
    <row r="74" spans="1:9" x14ac:dyDescent="0.35">
      <c r="A74" s="14" t="s">
        <v>992</v>
      </c>
      <c r="B74" s="21">
        <v>146000000</v>
      </c>
      <c r="C74" s="21">
        <v>376907196.17000002</v>
      </c>
      <c r="D74" s="21">
        <v>141000000</v>
      </c>
      <c r="E74" s="21">
        <v>141000000</v>
      </c>
      <c r="F74" s="21">
        <v>141000000</v>
      </c>
      <c r="G74" s="21">
        <v>26000000</v>
      </c>
      <c r="H74" s="34">
        <v>0.37409739435275585</v>
      </c>
      <c r="I74" s="34">
        <v>0.37409739435275585</v>
      </c>
    </row>
    <row r="75" spans="1:9" x14ac:dyDescent="0.35">
      <c r="A75" s="10" t="s">
        <v>1345</v>
      </c>
      <c r="B75" s="22">
        <v>115000000</v>
      </c>
      <c r="C75" s="22">
        <v>115000000</v>
      </c>
      <c r="D75" s="22">
        <v>115000000</v>
      </c>
      <c r="E75" s="22">
        <v>115000000</v>
      </c>
      <c r="F75" s="22">
        <v>115000000</v>
      </c>
      <c r="G75" s="22">
        <v>0</v>
      </c>
      <c r="H75" s="35">
        <v>1</v>
      </c>
      <c r="I75" s="35">
        <v>1</v>
      </c>
    </row>
    <row r="76" spans="1:9" x14ac:dyDescent="0.35">
      <c r="A76" s="47" t="s">
        <v>49</v>
      </c>
      <c r="B76" s="52">
        <v>115000000</v>
      </c>
      <c r="C76" s="52">
        <v>115000000</v>
      </c>
      <c r="D76" s="52">
        <v>115000000</v>
      </c>
      <c r="E76" s="52">
        <v>115000000</v>
      </c>
      <c r="F76" s="52">
        <v>115000000</v>
      </c>
      <c r="G76" s="52">
        <v>0</v>
      </c>
      <c r="H76" s="53">
        <v>1</v>
      </c>
      <c r="I76" s="53">
        <v>1</v>
      </c>
    </row>
    <row r="77" spans="1:9" x14ac:dyDescent="0.35">
      <c r="A77" s="10" t="s">
        <v>1346</v>
      </c>
      <c r="B77" s="22">
        <v>31000000</v>
      </c>
      <c r="C77" s="22">
        <v>261907196.17000002</v>
      </c>
      <c r="D77" s="22">
        <v>26000000</v>
      </c>
      <c r="E77" s="22">
        <v>26000000</v>
      </c>
      <c r="F77" s="22">
        <v>26000000</v>
      </c>
      <c r="G77" s="22">
        <v>26000000</v>
      </c>
      <c r="H77" s="35">
        <v>9.9271804594188356E-2</v>
      </c>
      <c r="I77" s="35">
        <v>9.9271804594188356E-2</v>
      </c>
    </row>
    <row r="78" spans="1:9" x14ac:dyDescent="0.35">
      <c r="A78" s="47" t="s">
        <v>49</v>
      </c>
      <c r="B78" s="52">
        <v>31000000</v>
      </c>
      <c r="C78" s="52">
        <v>31000000</v>
      </c>
      <c r="D78" s="52">
        <v>26000000</v>
      </c>
      <c r="E78" s="52">
        <v>26000000</v>
      </c>
      <c r="F78" s="52">
        <v>26000000</v>
      </c>
      <c r="G78" s="52">
        <v>26000000</v>
      </c>
      <c r="H78" s="53">
        <v>0.83870967741935487</v>
      </c>
      <c r="I78" s="53">
        <v>0.83870967741935487</v>
      </c>
    </row>
    <row r="79" spans="1:9" x14ac:dyDescent="0.35">
      <c r="A79" s="47" t="s">
        <v>85</v>
      </c>
      <c r="B79" s="52">
        <v>0</v>
      </c>
      <c r="C79" s="52">
        <v>30907196.170000002</v>
      </c>
      <c r="D79" s="52">
        <v>0</v>
      </c>
      <c r="E79" s="52">
        <v>0</v>
      </c>
      <c r="F79" s="52">
        <v>0</v>
      </c>
      <c r="G79" s="52">
        <v>0</v>
      </c>
      <c r="H79" s="53">
        <v>0</v>
      </c>
      <c r="I79" s="53">
        <v>0</v>
      </c>
    </row>
    <row r="80" spans="1:9" x14ac:dyDescent="0.35">
      <c r="A80" s="47" t="s">
        <v>98</v>
      </c>
      <c r="B80" s="52">
        <v>0</v>
      </c>
      <c r="C80" s="52">
        <v>200000000</v>
      </c>
      <c r="D80" s="52">
        <v>0</v>
      </c>
      <c r="E80" s="52">
        <v>0</v>
      </c>
      <c r="F80" s="52">
        <v>0</v>
      </c>
      <c r="G80" s="52">
        <v>0</v>
      </c>
      <c r="H80" s="53">
        <v>0</v>
      </c>
      <c r="I80" s="53">
        <v>0</v>
      </c>
    </row>
    <row r="81" spans="1:9" x14ac:dyDescent="0.35">
      <c r="A81" s="14" t="s">
        <v>990</v>
      </c>
      <c r="B81" s="21">
        <v>500000000</v>
      </c>
      <c r="C81" s="21">
        <v>500000000</v>
      </c>
      <c r="D81" s="21">
        <v>127780000</v>
      </c>
      <c r="E81" s="21">
        <v>103490000</v>
      </c>
      <c r="F81" s="21">
        <v>103490000</v>
      </c>
      <c r="G81" s="21">
        <v>103490000</v>
      </c>
      <c r="H81" s="34">
        <v>0.20698</v>
      </c>
      <c r="I81" s="34">
        <v>0.20698</v>
      </c>
    </row>
    <row r="82" spans="1:9" ht="29" x14ac:dyDescent="0.35">
      <c r="A82" s="10" t="s">
        <v>1347</v>
      </c>
      <c r="B82" s="22">
        <v>500000000</v>
      </c>
      <c r="C82" s="22">
        <v>500000000</v>
      </c>
      <c r="D82" s="22">
        <v>127780000</v>
      </c>
      <c r="E82" s="22">
        <v>103490000</v>
      </c>
      <c r="F82" s="22">
        <v>103490000</v>
      </c>
      <c r="G82" s="22">
        <v>103490000</v>
      </c>
      <c r="H82" s="35">
        <v>0.20698</v>
      </c>
      <c r="I82" s="35">
        <v>0.20698</v>
      </c>
    </row>
    <row r="83" spans="1:9" x14ac:dyDescent="0.35">
      <c r="A83" s="47" t="s">
        <v>49</v>
      </c>
      <c r="B83" s="52">
        <v>500000000</v>
      </c>
      <c r="C83" s="52">
        <v>500000000</v>
      </c>
      <c r="D83" s="52">
        <v>127780000</v>
      </c>
      <c r="E83" s="52">
        <v>103490000</v>
      </c>
      <c r="F83" s="52">
        <v>103490000</v>
      </c>
      <c r="G83" s="52">
        <v>103490000</v>
      </c>
      <c r="H83" s="53">
        <v>0.20698</v>
      </c>
      <c r="I83" s="53">
        <v>0.20698</v>
      </c>
    </row>
    <row r="84" spans="1:9" x14ac:dyDescent="0.35">
      <c r="A84" s="9" t="s">
        <v>980</v>
      </c>
      <c r="B84" s="20">
        <v>1577830250</v>
      </c>
      <c r="C84" s="20">
        <v>1592740277</v>
      </c>
      <c r="D84" s="20">
        <v>1577830250</v>
      </c>
      <c r="E84" s="20">
        <v>1577830250</v>
      </c>
      <c r="F84" s="20">
        <v>1142830250</v>
      </c>
      <c r="G84" s="20">
        <v>635330250</v>
      </c>
      <c r="H84" s="33">
        <v>0.99063875811059177</v>
      </c>
      <c r="I84" s="33">
        <v>0.71752454967270218</v>
      </c>
    </row>
    <row r="85" spans="1:9" x14ac:dyDescent="0.35">
      <c r="A85" s="14" t="s">
        <v>989</v>
      </c>
      <c r="B85" s="21">
        <v>365830250</v>
      </c>
      <c r="C85" s="21">
        <v>380740277</v>
      </c>
      <c r="D85" s="21">
        <v>365830250</v>
      </c>
      <c r="E85" s="21">
        <v>365830250</v>
      </c>
      <c r="F85" s="21">
        <v>365830250</v>
      </c>
      <c r="G85" s="21">
        <v>127830250</v>
      </c>
      <c r="H85" s="34">
        <v>0.96083937555153909</v>
      </c>
      <c r="I85" s="34">
        <v>0.96083937555153909</v>
      </c>
    </row>
    <row r="86" spans="1:9" ht="29" x14ac:dyDescent="0.35">
      <c r="A86" s="10" t="s">
        <v>1348</v>
      </c>
      <c r="B86" s="22">
        <v>50000000</v>
      </c>
      <c r="C86" s="22">
        <v>142740277</v>
      </c>
      <c r="D86" s="22">
        <v>127830250</v>
      </c>
      <c r="E86" s="22">
        <v>127830250</v>
      </c>
      <c r="F86" s="22">
        <v>127830250</v>
      </c>
      <c r="G86" s="22">
        <v>127830250</v>
      </c>
      <c r="H86" s="35">
        <v>0.89554435991461612</v>
      </c>
      <c r="I86" s="35">
        <v>0.89554435991461612</v>
      </c>
    </row>
    <row r="87" spans="1:9" x14ac:dyDescent="0.35">
      <c r="A87" s="47" t="s">
        <v>49</v>
      </c>
      <c r="B87" s="52">
        <v>50000000</v>
      </c>
      <c r="C87" s="52">
        <v>127830250</v>
      </c>
      <c r="D87" s="52">
        <v>127830250</v>
      </c>
      <c r="E87" s="52">
        <v>127830250</v>
      </c>
      <c r="F87" s="52">
        <v>127830250</v>
      </c>
      <c r="G87" s="52">
        <v>127830250</v>
      </c>
      <c r="H87" s="53">
        <v>1</v>
      </c>
      <c r="I87" s="53">
        <v>1</v>
      </c>
    </row>
    <row r="88" spans="1:9" x14ac:dyDescent="0.35">
      <c r="A88" s="47" t="s">
        <v>37</v>
      </c>
      <c r="B88" s="52">
        <v>0</v>
      </c>
      <c r="C88" s="52">
        <v>14910027</v>
      </c>
      <c r="D88" s="52">
        <v>0</v>
      </c>
      <c r="E88" s="52">
        <v>0</v>
      </c>
      <c r="F88" s="52">
        <v>0</v>
      </c>
      <c r="G88" s="52">
        <v>0</v>
      </c>
      <c r="H88" s="53">
        <v>0</v>
      </c>
      <c r="I88" s="53">
        <v>0</v>
      </c>
    </row>
    <row r="89" spans="1:9" x14ac:dyDescent="0.35">
      <c r="A89" s="10" t="s">
        <v>1349</v>
      </c>
      <c r="B89" s="22">
        <v>238000000</v>
      </c>
      <c r="C89" s="22">
        <v>238000000</v>
      </c>
      <c r="D89" s="22">
        <v>238000000</v>
      </c>
      <c r="E89" s="22">
        <v>238000000</v>
      </c>
      <c r="F89" s="22">
        <v>238000000</v>
      </c>
      <c r="G89" s="22">
        <v>0</v>
      </c>
      <c r="H89" s="35">
        <v>1</v>
      </c>
      <c r="I89" s="35">
        <v>1</v>
      </c>
    </row>
    <row r="90" spans="1:9" x14ac:dyDescent="0.35">
      <c r="A90" s="47" t="s">
        <v>49</v>
      </c>
      <c r="B90" s="52">
        <v>238000000</v>
      </c>
      <c r="C90" s="52">
        <v>238000000</v>
      </c>
      <c r="D90" s="52">
        <v>238000000</v>
      </c>
      <c r="E90" s="52">
        <v>238000000</v>
      </c>
      <c r="F90" s="52">
        <v>238000000</v>
      </c>
      <c r="G90" s="52">
        <v>0</v>
      </c>
      <c r="H90" s="53">
        <v>1</v>
      </c>
      <c r="I90" s="53">
        <v>1</v>
      </c>
    </row>
    <row r="91" spans="1:9" x14ac:dyDescent="0.35">
      <c r="A91" s="10" t="s">
        <v>1350</v>
      </c>
      <c r="B91" s="22">
        <v>50000000</v>
      </c>
      <c r="C91" s="22">
        <v>0</v>
      </c>
      <c r="D91" s="22">
        <v>0</v>
      </c>
      <c r="E91" s="22">
        <v>0</v>
      </c>
      <c r="F91" s="22">
        <v>0</v>
      </c>
      <c r="G91" s="22">
        <v>0</v>
      </c>
      <c r="H91" s="35">
        <v>0</v>
      </c>
      <c r="I91" s="35">
        <v>0</v>
      </c>
    </row>
    <row r="92" spans="1:9" x14ac:dyDescent="0.35">
      <c r="A92" s="47" t="s">
        <v>49</v>
      </c>
      <c r="B92" s="52">
        <v>50000000</v>
      </c>
      <c r="C92" s="52">
        <v>0</v>
      </c>
      <c r="D92" s="52">
        <v>0</v>
      </c>
      <c r="E92" s="52">
        <v>0</v>
      </c>
      <c r="F92" s="52">
        <v>0</v>
      </c>
      <c r="G92" s="52">
        <v>0</v>
      </c>
      <c r="H92" s="53">
        <v>0</v>
      </c>
      <c r="I92" s="53">
        <v>0</v>
      </c>
    </row>
    <row r="93" spans="1:9" ht="29" x14ac:dyDescent="0.35">
      <c r="A93" s="10" t="s">
        <v>1351</v>
      </c>
      <c r="B93" s="22">
        <v>27830250</v>
      </c>
      <c r="C93" s="22">
        <v>0</v>
      </c>
      <c r="D93" s="22">
        <v>0</v>
      </c>
      <c r="E93" s="22">
        <v>0</v>
      </c>
      <c r="F93" s="22">
        <v>0</v>
      </c>
      <c r="G93" s="22">
        <v>0</v>
      </c>
      <c r="H93" s="35">
        <v>0</v>
      </c>
      <c r="I93" s="35">
        <v>0</v>
      </c>
    </row>
    <row r="94" spans="1:9" x14ac:dyDescent="0.35">
      <c r="A94" s="47" t="s">
        <v>49</v>
      </c>
      <c r="B94" s="52">
        <v>27830250</v>
      </c>
      <c r="C94" s="52">
        <v>0</v>
      </c>
      <c r="D94" s="52">
        <v>0</v>
      </c>
      <c r="E94" s="52">
        <v>0</v>
      </c>
      <c r="F94" s="52">
        <v>0</v>
      </c>
      <c r="G94" s="52">
        <v>0</v>
      </c>
      <c r="H94" s="53">
        <v>0</v>
      </c>
      <c r="I94" s="53">
        <v>0</v>
      </c>
    </row>
    <row r="95" spans="1:9" x14ac:dyDescent="0.35">
      <c r="A95" s="14" t="s">
        <v>981</v>
      </c>
      <c r="B95" s="21">
        <v>873000000</v>
      </c>
      <c r="C95" s="21">
        <v>873000000</v>
      </c>
      <c r="D95" s="21">
        <v>873000000</v>
      </c>
      <c r="E95" s="21">
        <v>873000000</v>
      </c>
      <c r="F95" s="21">
        <v>777000000</v>
      </c>
      <c r="G95" s="21">
        <v>507500000</v>
      </c>
      <c r="H95" s="34">
        <v>1</v>
      </c>
      <c r="I95" s="34">
        <v>0.89003436426116833</v>
      </c>
    </row>
    <row r="96" spans="1:9" x14ac:dyDescent="0.35">
      <c r="A96" s="10" t="s">
        <v>1352</v>
      </c>
      <c r="B96" s="22">
        <v>873000000</v>
      </c>
      <c r="C96" s="22">
        <v>873000000</v>
      </c>
      <c r="D96" s="22">
        <v>873000000</v>
      </c>
      <c r="E96" s="22">
        <v>873000000</v>
      </c>
      <c r="F96" s="22">
        <v>777000000</v>
      </c>
      <c r="G96" s="22">
        <v>507500000</v>
      </c>
      <c r="H96" s="35">
        <v>1</v>
      </c>
      <c r="I96" s="35">
        <v>0.89003436426116833</v>
      </c>
    </row>
    <row r="97" spans="1:9" x14ac:dyDescent="0.35">
      <c r="A97" s="47" t="s">
        <v>49</v>
      </c>
      <c r="B97" s="52">
        <v>873000000</v>
      </c>
      <c r="C97" s="52">
        <v>873000000</v>
      </c>
      <c r="D97" s="52">
        <v>873000000</v>
      </c>
      <c r="E97" s="52">
        <v>873000000</v>
      </c>
      <c r="F97" s="52">
        <v>777000000</v>
      </c>
      <c r="G97" s="52">
        <v>507500000</v>
      </c>
      <c r="H97" s="53">
        <v>1</v>
      </c>
      <c r="I97" s="53">
        <v>0.89003436426116833</v>
      </c>
    </row>
    <row r="98" spans="1:9" x14ac:dyDescent="0.35">
      <c r="A98" s="14" t="s">
        <v>993</v>
      </c>
      <c r="B98" s="21">
        <v>339000000</v>
      </c>
      <c r="C98" s="21">
        <v>339000000</v>
      </c>
      <c r="D98" s="21">
        <v>339000000</v>
      </c>
      <c r="E98" s="21">
        <v>339000000</v>
      </c>
      <c r="F98" s="21">
        <v>0</v>
      </c>
      <c r="G98" s="21">
        <v>0</v>
      </c>
      <c r="H98" s="34">
        <v>1</v>
      </c>
      <c r="I98" s="34">
        <v>0</v>
      </c>
    </row>
    <row r="99" spans="1:9" x14ac:dyDescent="0.35">
      <c r="A99" s="10" t="s">
        <v>1353</v>
      </c>
      <c r="B99" s="22">
        <v>339000000</v>
      </c>
      <c r="C99" s="22">
        <v>339000000</v>
      </c>
      <c r="D99" s="22">
        <v>339000000</v>
      </c>
      <c r="E99" s="22">
        <v>339000000</v>
      </c>
      <c r="F99" s="22">
        <v>0</v>
      </c>
      <c r="G99" s="22">
        <v>0</v>
      </c>
      <c r="H99" s="35">
        <v>1</v>
      </c>
      <c r="I99" s="35">
        <v>0</v>
      </c>
    </row>
    <row r="100" spans="1:9" x14ac:dyDescent="0.35">
      <c r="A100" s="47" t="s">
        <v>49</v>
      </c>
      <c r="B100" s="52">
        <v>339000000</v>
      </c>
      <c r="C100" s="52">
        <v>339000000</v>
      </c>
      <c r="D100" s="52">
        <v>339000000</v>
      </c>
      <c r="E100" s="52">
        <v>339000000</v>
      </c>
      <c r="F100" s="52">
        <v>0</v>
      </c>
      <c r="G100" s="52">
        <v>0</v>
      </c>
      <c r="H100" s="53">
        <v>1</v>
      </c>
      <c r="I100" s="53">
        <v>0</v>
      </c>
    </row>
    <row r="101" spans="1:9" x14ac:dyDescent="0.35">
      <c r="A101" s="8" t="s">
        <v>933</v>
      </c>
      <c r="B101" s="19">
        <v>4037400000</v>
      </c>
      <c r="C101" s="19">
        <v>4537400000</v>
      </c>
      <c r="D101" s="19">
        <v>3739689201.8299999</v>
      </c>
      <c r="E101" s="19">
        <v>2698350734</v>
      </c>
      <c r="F101" s="19">
        <v>2388894068</v>
      </c>
      <c r="G101" s="19">
        <v>2190241241.5999999</v>
      </c>
      <c r="H101" s="32">
        <v>0.59469095385022264</v>
      </c>
      <c r="I101" s="32">
        <v>0.52648963459249787</v>
      </c>
    </row>
    <row r="102" spans="1:9" x14ac:dyDescent="0.35">
      <c r="A102" s="9" t="s">
        <v>978</v>
      </c>
      <c r="B102" s="20">
        <v>1591000000</v>
      </c>
      <c r="C102" s="20">
        <v>2091000000</v>
      </c>
      <c r="D102" s="20">
        <v>2075089201.8299999</v>
      </c>
      <c r="E102" s="20">
        <v>1441505352</v>
      </c>
      <c r="F102" s="20">
        <v>1134655352</v>
      </c>
      <c r="G102" s="20">
        <v>1010079277.6</v>
      </c>
      <c r="H102" s="33">
        <v>0.68938562984218077</v>
      </c>
      <c r="I102" s="33">
        <v>0.54263766236250599</v>
      </c>
    </row>
    <row r="103" spans="1:9" x14ac:dyDescent="0.35">
      <c r="A103" s="14" t="s">
        <v>979</v>
      </c>
      <c r="B103" s="21">
        <v>1411000000</v>
      </c>
      <c r="C103" s="21">
        <v>1411000000</v>
      </c>
      <c r="D103" s="21">
        <v>1395089201.8299999</v>
      </c>
      <c r="E103" s="21">
        <v>1017452666</v>
      </c>
      <c r="F103" s="21">
        <v>860602666</v>
      </c>
      <c r="G103" s="21">
        <v>857247666</v>
      </c>
      <c r="H103" s="34">
        <v>0.72108622678951095</v>
      </c>
      <c r="I103" s="34">
        <v>0.60992393054571226</v>
      </c>
    </row>
    <row r="104" spans="1:9" ht="43.5" x14ac:dyDescent="0.35">
      <c r="A104" s="10" t="s">
        <v>1354</v>
      </c>
      <c r="B104" s="22">
        <v>400000000</v>
      </c>
      <c r="C104" s="22">
        <v>400000000</v>
      </c>
      <c r="D104" s="22">
        <v>387072334.82999998</v>
      </c>
      <c r="E104" s="22">
        <v>354450000</v>
      </c>
      <c r="F104" s="22">
        <v>206450000</v>
      </c>
      <c r="G104" s="22">
        <v>206450000</v>
      </c>
      <c r="H104" s="35">
        <v>0.88612500000000005</v>
      </c>
      <c r="I104" s="35">
        <v>0.51612499999999994</v>
      </c>
    </row>
    <row r="105" spans="1:9" x14ac:dyDescent="0.35">
      <c r="A105" s="47" t="s">
        <v>49</v>
      </c>
      <c r="B105" s="52">
        <v>400000000</v>
      </c>
      <c r="C105" s="52">
        <v>400000000</v>
      </c>
      <c r="D105" s="52">
        <v>387072334.82999998</v>
      </c>
      <c r="E105" s="52">
        <v>354450000</v>
      </c>
      <c r="F105" s="52">
        <v>206450000</v>
      </c>
      <c r="G105" s="52">
        <v>206450000</v>
      </c>
      <c r="H105" s="53">
        <v>0.88612500000000005</v>
      </c>
      <c r="I105" s="53">
        <v>0.51612499999999994</v>
      </c>
    </row>
    <row r="106" spans="1:9" ht="29" x14ac:dyDescent="0.35">
      <c r="A106" s="10" t="s">
        <v>1355</v>
      </c>
      <c r="B106" s="22">
        <v>1011000000</v>
      </c>
      <c r="C106" s="22">
        <v>1011000000</v>
      </c>
      <c r="D106" s="22">
        <v>1008016867</v>
      </c>
      <c r="E106" s="22">
        <v>663002666</v>
      </c>
      <c r="F106" s="22">
        <v>654152666</v>
      </c>
      <c r="G106" s="22">
        <v>650797666</v>
      </c>
      <c r="H106" s="35">
        <v>0.65578898714144407</v>
      </c>
      <c r="I106" s="35">
        <v>0.64703527794263105</v>
      </c>
    </row>
    <row r="107" spans="1:9" x14ac:dyDescent="0.35">
      <c r="A107" s="47" t="s">
        <v>49</v>
      </c>
      <c r="B107" s="52">
        <v>1011000000</v>
      </c>
      <c r="C107" s="52">
        <v>1011000000</v>
      </c>
      <c r="D107" s="52">
        <v>1008016867</v>
      </c>
      <c r="E107" s="52">
        <v>663002666</v>
      </c>
      <c r="F107" s="52">
        <v>654152666</v>
      </c>
      <c r="G107" s="52">
        <v>650797666</v>
      </c>
      <c r="H107" s="53">
        <v>0.65578898714144407</v>
      </c>
      <c r="I107" s="53">
        <v>0.64703527794263105</v>
      </c>
    </row>
    <row r="108" spans="1:9" ht="29" x14ac:dyDescent="0.35">
      <c r="A108" s="14" t="s">
        <v>991</v>
      </c>
      <c r="B108" s="21">
        <v>180000000</v>
      </c>
      <c r="C108" s="21">
        <v>680000000</v>
      </c>
      <c r="D108" s="21">
        <v>680000000</v>
      </c>
      <c r="E108" s="21">
        <v>424052686</v>
      </c>
      <c r="F108" s="21">
        <v>274052686</v>
      </c>
      <c r="G108" s="21">
        <v>152831611.59999999</v>
      </c>
      <c r="H108" s="34">
        <v>0.62360689117647061</v>
      </c>
      <c r="I108" s="34">
        <v>0.40301865588235292</v>
      </c>
    </row>
    <row r="109" spans="1:9" ht="43.5" x14ac:dyDescent="0.35">
      <c r="A109" s="10" t="s">
        <v>1356</v>
      </c>
      <c r="B109" s="22">
        <v>180000000</v>
      </c>
      <c r="C109" s="22">
        <v>680000000</v>
      </c>
      <c r="D109" s="22">
        <v>680000000</v>
      </c>
      <c r="E109" s="22">
        <v>424052686</v>
      </c>
      <c r="F109" s="22">
        <v>274052686</v>
      </c>
      <c r="G109" s="22">
        <v>152831611.59999999</v>
      </c>
      <c r="H109" s="35">
        <v>0.62360689117647061</v>
      </c>
      <c r="I109" s="35">
        <v>0.40301865588235292</v>
      </c>
    </row>
    <row r="110" spans="1:9" x14ac:dyDescent="0.35">
      <c r="A110" s="47" t="s">
        <v>49</v>
      </c>
      <c r="B110" s="52">
        <v>180000000</v>
      </c>
      <c r="C110" s="52">
        <v>180000000</v>
      </c>
      <c r="D110" s="52">
        <v>180000000</v>
      </c>
      <c r="E110" s="52">
        <v>100000000</v>
      </c>
      <c r="F110" s="52">
        <v>100000000</v>
      </c>
      <c r="G110" s="52">
        <v>100000000</v>
      </c>
      <c r="H110" s="53">
        <v>0.55555555555555558</v>
      </c>
      <c r="I110" s="53">
        <v>0.55555555555555558</v>
      </c>
    </row>
    <row r="111" spans="1:9" x14ac:dyDescent="0.35">
      <c r="A111" s="47" t="s">
        <v>98</v>
      </c>
      <c r="B111" s="52">
        <v>0</v>
      </c>
      <c r="C111" s="52">
        <v>500000000</v>
      </c>
      <c r="D111" s="52">
        <v>500000000</v>
      </c>
      <c r="E111" s="52">
        <v>324052686</v>
      </c>
      <c r="F111" s="52">
        <v>174052686</v>
      </c>
      <c r="G111" s="52">
        <v>52831611.600000001</v>
      </c>
      <c r="H111" s="53">
        <v>0.64810537199999996</v>
      </c>
      <c r="I111" s="53">
        <v>0.34810537200000002</v>
      </c>
    </row>
    <row r="112" spans="1:9" x14ac:dyDescent="0.35">
      <c r="A112" s="9" t="s">
        <v>982</v>
      </c>
      <c r="B112" s="20">
        <v>2446400000</v>
      </c>
      <c r="C112" s="20">
        <v>2446400000</v>
      </c>
      <c r="D112" s="20">
        <v>1664600000</v>
      </c>
      <c r="E112" s="20">
        <v>1256845382</v>
      </c>
      <c r="F112" s="20">
        <v>1254238716</v>
      </c>
      <c r="G112" s="20">
        <v>1180161964</v>
      </c>
      <c r="H112" s="33">
        <v>0.51375301749509483</v>
      </c>
      <c r="I112" s="33">
        <v>0.51268750654022233</v>
      </c>
    </row>
    <row r="113" spans="1:9" x14ac:dyDescent="0.35">
      <c r="A113" s="14" t="s">
        <v>984</v>
      </c>
      <c r="B113" s="21">
        <v>615384616</v>
      </c>
      <c r="C113" s="21">
        <v>615384616</v>
      </c>
      <c r="D113" s="21">
        <v>615384616</v>
      </c>
      <c r="E113" s="21">
        <v>311406666</v>
      </c>
      <c r="F113" s="21">
        <v>311406666</v>
      </c>
      <c r="G113" s="21">
        <v>311406666</v>
      </c>
      <c r="H113" s="34">
        <v>0.50603583174396416</v>
      </c>
      <c r="I113" s="34">
        <v>0.50603583174396416</v>
      </c>
    </row>
    <row r="114" spans="1:9" ht="29" x14ac:dyDescent="0.35">
      <c r="A114" s="10" t="s">
        <v>1357</v>
      </c>
      <c r="B114" s="22">
        <v>615384616</v>
      </c>
      <c r="C114" s="22">
        <v>615384616</v>
      </c>
      <c r="D114" s="22">
        <v>615384616</v>
      </c>
      <c r="E114" s="22">
        <v>311406666</v>
      </c>
      <c r="F114" s="22">
        <v>311406666</v>
      </c>
      <c r="G114" s="22">
        <v>311406666</v>
      </c>
      <c r="H114" s="35">
        <v>0.50603583174396416</v>
      </c>
      <c r="I114" s="35">
        <v>0.50603583174396416</v>
      </c>
    </row>
    <row r="115" spans="1:9" x14ac:dyDescent="0.35">
      <c r="A115" s="47" t="s">
        <v>49</v>
      </c>
      <c r="B115" s="52">
        <v>615384616</v>
      </c>
      <c r="C115" s="52">
        <v>615384616</v>
      </c>
      <c r="D115" s="52">
        <v>615384616</v>
      </c>
      <c r="E115" s="52">
        <v>311406666</v>
      </c>
      <c r="F115" s="52">
        <v>311406666</v>
      </c>
      <c r="G115" s="52">
        <v>311406666</v>
      </c>
      <c r="H115" s="53">
        <v>0.50603583174396416</v>
      </c>
      <c r="I115" s="53">
        <v>0.50603583174396416</v>
      </c>
    </row>
    <row r="116" spans="1:9" x14ac:dyDescent="0.35">
      <c r="A116" s="14" t="s">
        <v>983</v>
      </c>
      <c r="B116" s="21">
        <v>384615384</v>
      </c>
      <c r="C116" s="21">
        <v>384615384</v>
      </c>
      <c r="D116" s="21">
        <v>380215384</v>
      </c>
      <c r="E116" s="21">
        <v>380032050</v>
      </c>
      <c r="F116" s="21">
        <v>380032050</v>
      </c>
      <c r="G116" s="21">
        <v>323895298</v>
      </c>
      <c r="H116" s="34">
        <v>0.98808333158093331</v>
      </c>
      <c r="I116" s="34">
        <v>0.98808333158093331</v>
      </c>
    </row>
    <row r="117" spans="1:9" x14ac:dyDescent="0.35">
      <c r="A117" s="10" t="s">
        <v>1358</v>
      </c>
      <c r="B117" s="22">
        <v>384615384</v>
      </c>
      <c r="C117" s="22">
        <v>384615384</v>
      </c>
      <c r="D117" s="22">
        <v>380215384</v>
      </c>
      <c r="E117" s="22">
        <v>380032050</v>
      </c>
      <c r="F117" s="22">
        <v>380032050</v>
      </c>
      <c r="G117" s="22">
        <v>323895298</v>
      </c>
      <c r="H117" s="35">
        <v>0.98808333158093331</v>
      </c>
      <c r="I117" s="35">
        <v>0.98808333158093331</v>
      </c>
    </row>
    <row r="118" spans="1:9" x14ac:dyDescent="0.35">
      <c r="A118" s="47" t="s">
        <v>49</v>
      </c>
      <c r="B118" s="52">
        <v>384615384</v>
      </c>
      <c r="C118" s="52">
        <v>384615384</v>
      </c>
      <c r="D118" s="52">
        <v>380215384</v>
      </c>
      <c r="E118" s="52">
        <v>380032050</v>
      </c>
      <c r="F118" s="52">
        <v>380032050</v>
      </c>
      <c r="G118" s="52">
        <v>323895298</v>
      </c>
      <c r="H118" s="53">
        <v>0.98808333158093331</v>
      </c>
      <c r="I118" s="53">
        <v>0.98808333158093331</v>
      </c>
    </row>
    <row r="119" spans="1:9" x14ac:dyDescent="0.35">
      <c r="A119" s="14" t="s">
        <v>985</v>
      </c>
      <c r="B119" s="21">
        <v>700000000</v>
      </c>
      <c r="C119" s="21">
        <v>700000000</v>
      </c>
      <c r="D119" s="21">
        <v>369000000</v>
      </c>
      <c r="E119" s="21">
        <v>277000000</v>
      </c>
      <c r="F119" s="21">
        <v>277000000</v>
      </c>
      <c r="G119" s="21">
        <v>277000000</v>
      </c>
      <c r="H119" s="34">
        <v>0.39571428571428574</v>
      </c>
      <c r="I119" s="34">
        <v>0.39571428571428574</v>
      </c>
    </row>
    <row r="120" spans="1:9" x14ac:dyDescent="0.35">
      <c r="A120" s="10" t="s">
        <v>1359</v>
      </c>
      <c r="B120" s="22">
        <v>700000000</v>
      </c>
      <c r="C120" s="22">
        <v>700000000</v>
      </c>
      <c r="D120" s="22">
        <v>369000000</v>
      </c>
      <c r="E120" s="22">
        <v>277000000</v>
      </c>
      <c r="F120" s="22">
        <v>277000000</v>
      </c>
      <c r="G120" s="22">
        <v>277000000</v>
      </c>
      <c r="H120" s="35">
        <v>0.39571428571428574</v>
      </c>
      <c r="I120" s="35">
        <v>0.39571428571428574</v>
      </c>
    </row>
    <row r="121" spans="1:9" x14ac:dyDescent="0.35">
      <c r="A121" s="47" t="s">
        <v>49</v>
      </c>
      <c r="B121" s="52">
        <v>700000000</v>
      </c>
      <c r="C121" s="52">
        <v>700000000</v>
      </c>
      <c r="D121" s="52">
        <v>369000000</v>
      </c>
      <c r="E121" s="52">
        <v>277000000</v>
      </c>
      <c r="F121" s="52">
        <v>277000000</v>
      </c>
      <c r="G121" s="52">
        <v>277000000</v>
      </c>
      <c r="H121" s="53">
        <v>0.39571428571428574</v>
      </c>
      <c r="I121" s="53">
        <v>0.39571428571428574</v>
      </c>
    </row>
    <row r="122" spans="1:9" x14ac:dyDescent="0.35">
      <c r="A122" s="14" t="s">
        <v>986</v>
      </c>
      <c r="B122" s="21">
        <v>746400000</v>
      </c>
      <c r="C122" s="21">
        <v>746400000</v>
      </c>
      <c r="D122" s="21">
        <v>300000000</v>
      </c>
      <c r="E122" s="21">
        <v>288406666</v>
      </c>
      <c r="F122" s="21">
        <v>285800000</v>
      </c>
      <c r="G122" s="21">
        <v>267860000</v>
      </c>
      <c r="H122" s="34">
        <v>0.38639692658092178</v>
      </c>
      <c r="I122" s="34">
        <v>0.38290460878885318</v>
      </c>
    </row>
    <row r="123" spans="1:9" ht="29" x14ac:dyDescent="0.35">
      <c r="A123" s="10" t="s">
        <v>1360</v>
      </c>
      <c r="B123" s="22">
        <v>300000000</v>
      </c>
      <c r="C123" s="22">
        <v>300000000</v>
      </c>
      <c r="D123" s="22">
        <v>300000000</v>
      </c>
      <c r="E123" s="22">
        <v>288406666</v>
      </c>
      <c r="F123" s="22">
        <v>285800000</v>
      </c>
      <c r="G123" s="22">
        <v>267860000</v>
      </c>
      <c r="H123" s="35">
        <v>0.96135555333333333</v>
      </c>
      <c r="I123" s="35">
        <v>0.95266666666666666</v>
      </c>
    </row>
    <row r="124" spans="1:9" x14ac:dyDescent="0.35">
      <c r="A124" s="47" t="s">
        <v>49</v>
      </c>
      <c r="B124" s="52">
        <v>300000000</v>
      </c>
      <c r="C124" s="52">
        <v>300000000</v>
      </c>
      <c r="D124" s="52">
        <v>300000000</v>
      </c>
      <c r="E124" s="52">
        <v>288406666</v>
      </c>
      <c r="F124" s="52">
        <v>285800000</v>
      </c>
      <c r="G124" s="52">
        <v>267860000</v>
      </c>
      <c r="H124" s="53">
        <v>0.96135555333333333</v>
      </c>
      <c r="I124" s="53">
        <v>0.95266666666666666</v>
      </c>
    </row>
    <row r="125" spans="1:9" ht="29" x14ac:dyDescent="0.35">
      <c r="A125" s="10" t="s">
        <v>1361</v>
      </c>
      <c r="B125" s="22">
        <v>446400000</v>
      </c>
      <c r="C125" s="22">
        <v>446400000</v>
      </c>
      <c r="D125" s="22">
        <v>0</v>
      </c>
      <c r="E125" s="22">
        <v>0</v>
      </c>
      <c r="F125" s="22">
        <v>0</v>
      </c>
      <c r="G125" s="22">
        <v>0</v>
      </c>
      <c r="H125" s="35">
        <v>0</v>
      </c>
      <c r="I125" s="35">
        <v>0</v>
      </c>
    </row>
    <row r="126" spans="1:9" x14ac:dyDescent="0.35">
      <c r="A126" s="47" t="s">
        <v>49</v>
      </c>
      <c r="B126" s="52">
        <v>446400000</v>
      </c>
      <c r="C126" s="52">
        <v>446400000</v>
      </c>
      <c r="D126" s="52">
        <v>0</v>
      </c>
      <c r="E126" s="52">
        <v>0</v>
      </c>
      <c r="F126" s="52">
        <v>0</v>
      </c>
      <c r="G126" s="52">
        <v>0</v>
      </c>
      <c r="H126" s="53">
        <v>0</v>
      </c>
      <c r="I126" s="53">
        <v>0</v>
      </c>
    </row>
    <row r="127" spans="1:9" x14ac:dyDescent="0.35">
      <c r="A127" s="47" t="s">
        <v>1128</v>
      </c>
      <c r="B127" s="52">
        <v>217213422103</v>
      </c>
      <c r="C127" s="52">
        <v>253653570968.48996</v>
      </c>
      <c r="D127" s="52">
        <v>225567758213.64999</v>
      </c>
      <c r="E127" s="52">
        <v>223681702562.60001</v>
      </c>
      <c r="F127" s="52">
        <v>203535659187.24002</v>
      </c>
      <c r="G127" s="52">
        <v>200902723314.28</v>
      </c>
      <c r="H127" s="53">
        <v>0.88183935951915615</v>
      </c>
      <c r="I127" s="53">
        <v>0.80241590295814991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A42D-BB87-42C5-ADBE-C0AAC71638AD}">
  <dimension ref="A1:I47"/>
  <sheetViews>
    <sheetView topLeftCell="A16" workbookViewId="0">
      <selection activeCell="A33" sqref="A33"/>
    </sheetView>
  </sheetViews>
  <sheetFormatPr baseColWidth="10" defaultRowHeight="14.5" x14ac:dyDescent="0.35"/>
  <cols>
    <col min="1" max="1" width="115.453125" style="48" customWidth="1"/>
    <col min="2" max="2" width="18.7265625" style="50" bestFit="1" customWidth="1"/>
    <col min="3" max="3" width="19.7265625" style="50" bestFit="1" customWidth="1"/>
    <col min="4" max="4" width="19" style="50" bestFit="1" customWidth="1"/>
    <col min="5" max="7" width="18.7265625" style="50" bestFit="1" customWidth="1"/>
    <col min="8" max="8" width="17.7265625" style="54" bestFit="1" customWidth="1"/>
    <col min="9" max="9" width="17.453125" style="54" bestFit="1" customWidth="1"/>
  </cols>
  <sheetData>
    <row r="1" spans="1:9" x14ac:dyDescent="0.35">
      <c r="A1" s="45" t="s">
        <v>2</v>
      </c>
      <c r="B1" s="49" t="s">
        <v>1469</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1124</v>
      </c>
      <c r="B4" s="18">
        <v>60066695333</v>
      </c>
      <c r="C4" s="18">
        <v>146703397206.95001</v>
      </c>
      <c r="D4" s="18">
        <v>81718622433.199997</v>
      </c>
      <c r="E4" s="18">
        <v>76958681981.919998</v>
      </c>
      <c r="F4" s="18">
        <v>25158590341.02</v>
      </c>
      <c r="G4" s="18">
        <v>20452208901.880001</v>
      </c>
      <c r="H4" s="31">
        <v>0.52458691105398692</v>
      </c>
      <c r="I4" s="31">
        <v>0.17149289532490883</v>
      </c>
    </row>
    <row r="5" spans="1:9" x14ac:dyDescent="0.35">
      <c r="A5" s="8" t="s">
        <v>906</v>
      </c>
      <c r="B5" s="19">
        <v>59891695333</v>
      </c>
      <c r="C5" s="19">
        <v>146528397206.95001</v>
      </c>
      <c r="D5" s="19">
        <v>81577042244.199997</v>
      </c>
      <c r="E5" s="19">
        <v>76909181981.919998</v>
      </c>
      <c r="F5" s="19">
        <v>25109090341.02</v>
      </c>
      <c r="G5" s="19">
        <v>20402708901.880001</v>
      </c>
      <c r="H5" s="32">
        <v>0.52487561078892431</v>
      </c>
      <c r="I5" s="32">
        <v>0.17135989214129646</v>
      </c>
    </row>
    <row r="6" spans="1:9" x14ac:dyDescent="0.35">
      <c r="A6" s="9" t="s">
        <v>994</v>
      </c>
      <c r="B6" s="20">
        <v>56891695333</v>
      </c>
      <c r="C6" s="20">
        <v>109846800213.79001</v>
      </c>
      <c r="D6" s="20">
        <v>78671159854.199997</v>
      </c>
      <c r="E6" s="20">
        <v>74061054925.919998</v>
      </c>
      <c r="F6" s="20">
        <v>23885631008.02</v>
      </c>
      <c r="G6" s="20">
        <v>19973885568.880001</v>
      </c>
      <c r="H6" s="33">
        <v>0.67422132262185352</v>
      </c>
      <c r="I6" s="33">
        <v>0.21744494115015134</v>
      </c>
    </row>
    <row r="7" spans="1:9" x14ac:dyDescent="0.35">
      <c r="A7" s="14" t="s">
        <v>995</v>
      </c>
      <c r="B7" s="21">
        <v>45891695333</v>
      </c>
      <c r="C7" s="21">
        <v>93261806520.01001</v>
      </c>
      <c r="D7" s="21">
        <v>69127225772.679993</v>
      </c>
      <c r="E7" s="21">
        <v>67877728921.399994</v>
      </c>
      <c r="F7" s="21">
        <v>17702305003.5</v>
      </c>
      <c r="G7" s="21">
        <v>13803649564.360001</v>
      </c>
      <c r="H7" s="34">
        <v>0.7278191518500805</v>
      </c>
      <c r="I7" s="34">
        <v>0.18981301846969734</v>
      </c>
    </row>
    <row r="8" spans="1:9" ht="29" x14ac:dyDescent="0.35">
      <c r="A8" s="10" t="s">
        <v>1362</v>
      </c>
      <c r="B8" s="22">
        <v>40891695333</v>
      </c>
      <c r="C8" s="22">
        <v>88261806520.01001</v>
      </c>
      <c r="D8" s="22">
        <v>66700195261.679993</v>
      </c>
      <c r="E8" s="22">
        <v>66315445079.399994</v>
      </c>
      <c r="F8" s="22">
        <v>17421131670.5</v>
      </c>
      <c r="G8" s="22">
        <v>13525116231.360001</v>
      </c>
      <c r="H8" s="35">
        <v>0.75134928338868168</v>
      </c>
      <c r="I8" s="35">
        <v>0.19738018467308871</v>
      </c>
    </row>
    <row r="9" spans="1:9" x14ac:dyDescent="0.35">
      <c r="A9" s="47" t="s">
        <v>49</v>
      </c>
      <c r="B9" s="52">
        <v>16891695333</v>
      </c>
      <c r="C9" s="52">
        <v>16891695333</v>
      </c>
      <c r="D9" s="52">
        <v>16891695333</v>
      </c>
      <c r="E9" s="52">
        <v>16855846692.98</v>
      </c>
      <c r="F9" s="52">
        <v>2610751263.8299999</v>
      </c>
      <c r="G9" s="52">
        <v>2286214030.23</v>
      </c>
      <c r="H9" s="53">
        <v>0.99787773581554207</v>
      </c>
      <c r="I9" s="53">
        <v>0.15455827330306965</v>
      </c>
    </row>
    <row r="10" spans="1:9" x14ac:dyDescent="0.35">
      <c r="A10" s="47" t="s">
        <v>339</v>
      </c>
      <c r="B10" s="52">
        <v>24000000000</v>
      </c>
      <c r="C10" s="52">
        <v>24000000000</v>
      </c>
      <c r="D10" s="52">
        <v>23052950122.259998</v>
      </c>
      <c r="E10" s="52">
        <v>22746622350</v>
      </c>
      <c r="F10" s="52">
        <v>1793293781.05</v>
      </c>
      <c r="G10" s="52">
        <v>1490932491.9300001</v>
      </c>
      <c r="H10" s="53">
        <v>0.94777593125000004</v>
      </c>
      <c r="I10" s="53">
        <v>7.4720574210416668E-2</v>
      </c>
    </row>
    <row r="11" spans="1:9" x14ac:dyDescent="0.35">
      <c r="A11" s="47" t="s">
        <v>98</v>
      </c>
      <c r="B11" s="52">
        <v>0</v>
      </c>
      <c r="C11" s="52">
        <v>25000000000</v>
      </c>
      <c r="D11" s="52">
        <v>4386409785.4200001</v>
      </c>
      <c r="E11" s="52">
        <v>4343836015.4200001</v>
      </c>
      <c r="F11" s="52">
        <v>4330361015.4200001</v>
      </c>
      <c r="G11" s="52">
        <v>1061244099</v>
      </c>
      <c r="H11" s="53">
        <v>0.17375344061680001</v>
      </c>
      <c r="I11" s="53">
        <v>0.1732144406168</v>
      </c>
    </row>
    <row r="12" spans="1:9" x14ac:dyDescent="0.35">
      <c r="A12" s="47" t="s">
        <v>323</v>
      </c>
      <c r="B12" s="52">
        <v>0</v>
      </c>
      <c r="C12" s="52">
        <v>87712371.760000005</v>
      </c>
      <c r="D12" s="52">
        <v>87712371</v>
      </c>
      <c r="E12" s="52">
        <v>87712371</v>
      </c>
      <c r="F12" s="52">
        <v>87712371</v>
      </c>
      <c r="G12" s="52">
        <v>87712371</v>
      </c>
      <c r="H12" s="53">
        <v>0.99999999133531581</v>
      </c>
      <c r="I12" s="53">
        <v>0.99999999133531581</v>
      </c>
    </row>
    <row r="13" spans="1:9" x14ac:dyDescent="0.35">
      <c r="A13" s="47" t="s">
        <v>341</v>
      </c>
      <c r="B13" s="52">
        <v>0</v>
      </c>
      <c r="C13" s="52">
        <v>971165.25</v>
      </c>
      <c r="D13" s="52">
        <v>0</v>
      </c>
      <c r="E13" s="52">
        <v>0</v>
      </c>
      <c r="F13" s="52">
        <v>0</v>
      </c>
      <c r="G13" s="52">
        <v>0</v>
      </c>
      <c r="H13" s="53">
        <v>0</v>
      </c>
      <c r="I13" s="53">
        <v>0</v>
      </c>
    </row>
    <row r="14" spans="1:9" x14ac:dyDescent="0.35">
      <c r="A14" s="47" t="s">
        <v>342</v>
      </c>
      <c r="B14" s="52">
        <v>0</v>
      </c>
      <c r="C14" s="52">
        <v>22281427650</v>
      </c>
      <c r="D14" s="52">
        <v>22281427650</v>
      </c>
      <c r="E14" s="52">
        <v>22281427650</v>
      </c>
      <c r="F14" s="52">
        <v>8599013239.2000008</v>
      </c>
      <c r="G14" s="52">
        <v>8599013239.2000008</v>
      </c>
      <c r="H14" s="53">
        <v>1</v>
      </c>
      <c r="I14" s="53">
        <v>0.38592739093179251</v>
      </c>
    </row>
    <row r="15" spans="1:9" ht="29" x14ac:dyDescent="0.35">
      <c r="A15" s="10" t="s">
        <v>1363</v>
      </c>
      <c r="B15" s="22">
        <v>5000000000</v>
      </c>
      <c r="C15" s="22">
        <v>5000000000</v>
      </c>
      <c r="D15" s="22">
        <v>2427030511</v>
      </c>
      <c r="E15" s="22">
        <v>1562283842</v>
      </c>
      <c r="F15" s="22">
        <v>281173333</v>
      </c>
      <c r="G15" s="22">
        <v>278533333</v>
      </c>
      <c r="H15" s="35">
        <v>0.31245676839999997</v>
      </c>
      <c r="I15" s="35">
        <v>5.6234666599999997E-2</v>
      </c>
    </row>
    <row r="16" spans="1:9" x14ac:dyDescent="0.35">
      <c r="A16" s="47" t="s">
        <v>49</v>
      </c>
      <c r="B16" s="52">
        <v>5000000000</v>
      </c>
      <c r="C16" s="52">
        <v>5000000000</v>
      </c>
      <c r="D16" s="52">
        <v>2427030511</v>
      </c>
      <c r="E16" s="52">
        <v>1562283842</v>
      </c>
      <c r="F16" s="52">
        <v>281173333</v>
      </c>
      <c r="G16" s="52">
        <v>278533333</v>
      </c>
      <c r="H16" s="53">
        <v>0.31245676839999997</v>
      </c>
      <c r="I16" s="53">
        <v>5.6234666599999997E-2</v>
      </c>
    </row>
    <row r="17" spans="1:9" x14ac:dyDescent="0.35">
      <c r="A17" s="14" t="s">
        <v>996</v>
      </c>
      <c r="B17" s="21">
        <v>5000000000</v>
      </c>
      <c r="C17" s="21">
        <v>7645197807.1700001</v>
      </c>
      <c r="D17" s="21">
        <v>7474750726.5200005</v>
      </c>
      <c r="E17" s="21">
        <v>4489385989.5200005</v>
      </c>
      <c r="F17" s="21">
        <v>4489385989.5200005</v>
      </c>
      <c r="G17" s="21">
        <v>4477835989.5200005</v>
      </c>
      <c r="H17" s="34">
        <v>0.58721645963295521</v>
      </c>
      <c r="I17" s="34">
        <v>0.58721645963295521</v>
      </c>
    </row>
    <row r="18" spans="1:9" ht="29" x14ac:dyDescent="0.35">
      <c r="A18" s="10" t="s">
        <v>1364</v>
      </c>
      <c r="B18" s="22">
        <v>5000000000</v>
      </c>
      <c r="C18" s="22">
        <v>7645197807.1700001</v>
      </c>
      <c r="D18" s="22">
        <v>7474750726.5200005</v>
      </c>
      <c r="E18" s="22">
        <v>4489385989.5200005</v>
      </c>
      <c r="F18" s="22">
        <v>4489385989.5200005</v>
      </c>
      <c r="G18" s="22">
        <v>4477835989.5200005</v>
      </c>
      <c r="H18" s="35">
        <v>0.58721645963295521</v>
      </c>
      <c r="I18" s="35">
        <v>0.58721645963295521</v>
      </c>
    </row>
    <row r="19" spans="1:9" x14ac:dyDescent="0.35">
      <c r="A19" s="47" t="s">
        <v>49</v>
      </c>
      <c r="B19" s="52">
        <v>3732918363</v>
      </c>
      <c r="C19" s="52">
        <v>3732918363</v>
      </c>
      <c r="D19" s="52">
        <v>3732918363</v>
      </c>
      <c r="E19" s="52">
        <v>3644055963</v>
      </c>
      <c r="F19" s="52">
        <v>3644055963</v>
      </c>
      <c r="G19" s="52">
        <v>3632505963</v>
      </c>
      <c r="H19" s="53">
        <v>0.97619492542864372</v>
      </c>
      <c r="I19" s="53">
        <v>0.97619492542864372</v>
      </c>
    </row>
    <row r="20" spans="1:9" x14ac:dyDescent="0.35">
      <c r="A20" s="47" t="s">
        <v>152</v>
      </c>
      <c r="B20" s="52">
        <v>1267081637</v>
      </c>
      <c r="C20" s="52">
        <v>139133446</v>
      </c>
      <c r="D20" s="52">
        <v>139133446</v>
      </c>
      <c r="E20" s="52">
        <v>139133446</v>
      </c>
      <c r="F20" s="52">
        <v>139133446</v>
      </c>
      <c r="G20" s="52">
        <v>139133446</v>
      </c>
      <c r="H20" s="53">
        <v>1</v>
      </c>
      <c r="I20" s="53">
        <v>1</v>
      </c>
    </row>
    <row r="21" spans="1:9" x14ac:dyDescent="0.35">
      <c r="A21" s="47" t="s">
        <v>98</v>
      </c>
      <c r="B21" s="52">
        <v>0</v>
      </c>
      <c r="C21" s="52">
        <v>3000000000</v>
      </c>
      <c r="D21" s="52">
        <v>2999999999.52</v>
      </c>
      <c r="E21" s="52">
        <v>706196580.51999998</v>
      </c>
      <c r="F21" s="52">
        <v>706196580.51999998</v>
      </c>
      <c r="G21" s="52">
        <v>706196580.51999998</v>
      </c>
      <c r="H21" s="53">
        <v>0.23539886017333334</v>
      </c>
      <c r="I21" s="53">
        <v>0.23539886017333334</v>
      </c>
    </row>
    <row r="22" spans="1:9" x14ac:dyDescent="0.35">
      <c r="A22" s="47" t="s">
        <v>158</v>
      </c>
      <c r="B22" s="52">
        <v>0</v>
      </c>
      <c r="C22" s="52">
        <v>773145998.16999996</v>
      </c>
      <c r="D22" s="52">
        <v>602698918</v>
      </c>
      <c r="E22" s="52">
        <v>0</v>
      </c>
      <c r="F22" s="52">
        <v>0</v>
      </c>
      <c r="G22" s="52">
        <v>0</v>
      </c>
      <c r="H22" s="53">
        <v>0</v>
      </c>
      <c r="I22" s="53">
        <v>0</v>
      </c>
    </row>
    <row r="23" spans="1:9" x14ac:dyDescent="0.35">
      <c r="A23" s="14" t="s">
        <v>997</v>
      </c>
      <c r="B23" s="21">
        <v>6000000000</v>
      </c>
      <c r="C23" s="21">
        <v>8939795886.6100006</v>
      </c>
      <c r="D23" s="21">
        <v>2069183355</v>
      </c>
      <c r="E23" s="21">
        <v>1693940015</v>
      </c>
      <c r="F23" s="21">
        <v>1693940015</v>
      </c>
      <c r="G23" s="21">
        <v>1692400015</v>
      </c>
      <c r="H23" s="34">
        <v>0.18948307505959708</v>
      </c>
      <c r="I23" s="34">
        <v>0.18948307505959708</v>
      </c>
    </row>
    <row r="24" spans="1:9" ht="29" x14ac:dyDescent="0.35">
      <c r="A24" s="10" t="s">
        <v>1365</v>
      </c>
      <c r="B24" s="22">
        <v>6000000000</v>
      </c>
      <c r="C24" s="22">
        <v>8939795886.6100006</v>
      </c>
      <c r="D24" s="22">
        <v>2069183355</v>
      </c>
      <c r="E24" s="22">
        <v>1693940015</v>
      </c>
      <c r="F24" s="22">
        <v>1693940015</v>
      </c>
      <c r="G24" s="22">
        <v>1692400015</v>
      </c>
      <c r="H24" s="35">
        <v>0.18948307505959708</v>
      </c>
      <c r="I24" s="35">
        <v>0.18948307505959708</v>
      </c>
    </row>
    <row r="25" spans="1:9" x14ac:dyDescent="0.35">
      <c r="A25" s="47" t="s">
        <v>49</v>
      </c>
      <c r="B25" s="52">
        <v>5000000000</v>
      </c>
      <c r="C25" s="52">
        <v>5000000000</v>
      </c>
      <c r="D25" s="52">
        <v>1900065791</v>
      </c>
      <c r="E25" s="52">
        <v>1693940015</v>
      </c>
      <c r="F25" s="52">
        <v>1693940015</v>
      </c>
      <c r="G25" s="52">
        <v>1692400015</v>
      </c>
      <c r="H25" s="53">
        <v>0.338788003</v>
      </c>
      <c r="I25" s="53">
        <v>0.338788003</v>
      </c>
    </row>
    <row r="26" spans="1:9" x14ac:dyDescent="0.35">
      <c r="A26" s="47" t="s">
        <v>152</v>
      </c>
      <c r="B26" s="52">
        <v>1000000000</v>
      </c>
      <c r="C26" s="52">
        <v>2127948191</v>
      </c>
      <c r="D26" s="52">
        <v>0</v>
      </c>
      <c r="E26" s="52">
        <v>0</v>
      </c>
      <c r="F26" s="52">
        <v>0</v>
      </c>
      <c r="G26" s="52">
        <v>0</v>
      </c>
      <c r="H26" s="53">
        <v>0</v>
      </c>
      <c r="I26" s="53">
        <v>0</v>
      </c>
    </row>
    <row r="27" spans="1:9" x14ac:dyDescent="0.35">
      <c r="A27" s="47" t="s">
        <v>323</v>
      </c>
      <c r="B27" s="52">
        <v>0</v>
      </c>
      <c r="C27" s="52">
        <v>567844209</v>
      </c>
      <c r="D27" s="52">
        <v>0</v>
      </c>
      <c r="E27" s="52">
        <v>0</v>
      </c>
      <c r="F27" s="52">
        <v>0</v>
      </c>
      <c r="G27" s="52">
        <v>0</v>
      </c>
      <c r="H27" s="53">
        <v>0</v>
      </c>
      <c r="I27" s="53">
        <v>0</v>
      </c>
    </row>
    <row r="28" spans="1:9" x14ac:dyDescent="0.35">
      <c r="A28" s="47" t="s">
        <v>158</v>
      </c>
      <c r="B28" s="52">
        <v>0</v>
      </c>
      <c r="C28" s="52">
        <v>599067842</v>
      </c>
      <c r="D28" s="52">
        <v>169117564</v>
      </c>
      <c r="E28" s="52">
        <v>0</v>
      </c>
      <c r="F28" s="52">
        <v>0</v>
      </c>
      <c r="G28" s="52">
        <v>0</v>
      </c>
      <c r="H28" s="53">
        <v>0</v>
      </c>
      <c r="I28" s="53">
        <v>0</v>
      </c>
    </row>
    <row r="29" spans="1:9" x14ac:dyDescent="0.35">
      <c r="A29" s="47" t="s">
        <v>345</v>
      </c>
      <c r="B29" s="52">
        <v>0</v>
      </c>
      <c r="C29" s="52">
        <v>904345.61</v>
      </c>
      <c r="D29" s="52">
        <v>0</v>
      </c>
      <c r="E29" s="52">
        <v>0</v>
      </c>
      <c r="F29" s="52">
        <v>0</v>
      </c>
      <c r="G29" s="52">
        <v>0</v>
      </c>
      <c r="H29" s="53">
        <v>0</v>
      </c>
      <c r="I29" s="53">
        <v>0</v>
      </c>
    </row>
    <row r="30" spans="1:9" x14ac:dyDescent="0.35">
      <c r="A30" s="47" t="s">
        <v>109</v>
      </c>
      <c r="B30" s="52">
        <v>0</v>
      </c>
      <c r="C30" s="52">
        <v>644031299</v>
      </c>
      <c r="D30" s="52">
        <v>0</v>
      </c>
      <c r="E30" s="52">
        <v>0</v>
      </c>
      <c r="F30" s="52">
        <v>0</v>
      </c>
      <c r="G30" s="52">
        <v>0</v>
      </c>
      <c r="H30" s="53">
        <v>0</v>
      </c>
      <c r="I30" s="53">
        <v>0</v>
      </c>
    </row>
    <row r="31" spans="1:9" x14ac:dyDescent="0.35">
      <c r="A31" s="9" t="s">
        <v>998</v>
      </c>
      <c r="B31" s="20">
        <v>3000000000</v>
      </c>
      <c r="C31" s="20">
        <v>36681596993.160004</v>
      </c>
      <c r="D31" s="20">
        <v>2905882390</v>
      </c>
      <c r="E31" s="20">
        <v>2848127056</v>
      </c>
      <c r="F31" s="20">
        <v>1223459333</v>
      </c>
      <c r="G31" s="20">
        <v>428823333</v>
      </c>
      <c r="H31" s="33">
        <v>7.7644576285244307E-2</v>
      </c>
      <c r="I31" s="33">
        <v>3.3353491485884262E-2</v>
      </c>
    </row>
    <row r="32" spans="1:9" x14ac:dyDescent="0.35">
      <c r="A32" s="14" t="s">
        <v>999</v>
      </c>
      <c r="B32" s="21">
        <v>2000000000</v>
      </c>
      <c r="C32" s="21">
        <v>2000000000</v>
      </c>
      <c r="D32" s="21">
        <v>1995446390</v>
      </c>
      <c r="E32" s="21">
        <v>1947187723</v>
      </c>
      <c r="F32" s="21">
        <v>324573333</v>
      </c>
      <c r="G32" s="21">
        <v>321573333</v>
      </c>
      <c r="H32" s="34">
        <v>0.97359386150000005</v>
      </c>
      <c r="I32" s="34">
        <v>0.16228666650000001</v>
      </c>
    </row>
    <row r="33" spans="1:9" ht="29" x14ac:dyDescent="0.35">
      <c r="A33" s="10" t="s">
        <v>1366</v>
      </c>
      <c r="B33" s="22">
        <v>2000000000</v>
      </c>
      <c r="C33" s="22">
        <v>2000000000</v>
      </c>
      <c r="D33" s="22">
        <v>1995446390</v>
      </c>
      <c r="E33" s="22">
        <v>1947187723</v>
      </c>
      <c r="F33" s="22">
        <v>324573333</v>
      </c>
      <c r="G33" s="22">
        <v>321573333</v>
      </c>
      <c r="H33" s="35">
        <v>0.97359386150000005</v>
      </c>
      <c r="I33" s="35">
        <v>0.16228666650000001</v>
      </c>
    </row>
    <row r="34" spans="1:9" x14ac:dyDescent="0.35">
      <c r="A34" s="47" t="s">
        <v>49</v>
      </c>
      <c r="B34" s="52">
        <v>2000000000</v>
      </c>
      <c r="C34" s="52">
        <v>2000000000</v>
      </c>
      <c r="D34" s="52">
        <v>1995446390</v>
      </c>
      <c r="E34" s="52">
        <v>1947187723</v>
      </c>
      <c r="F34" s="52">
        <v>324573333</v>
      </c>
      <c r="G34" s="52">
        <v>321573333</v>
      </c>
      <c r="H34" s="53">
        <v>0.97359386150000005</v>
      </c>
      <c r="I34" s="53">
        <v>0.16228666650000001</v>
      </c>
    </row>
    <row r="35" spans="1:9" x14ac:dyDescent="0.35">
      <c r="A35" s="14" t="s">
        <v>1000</v>
      </c>
      <c r="B35" s="21">
        <v>1000000000</v>
      </c>
      <c r="C35" s="21">
        <v>34681596993.160004</v>
      </c>
      <c r="D35" s="21">
        <v>910436000</v>
      </c>
      <c r="E35" s="21">
        <v>900939333</v>
      </c>
      <c r="F35" s="21">
        <v>898886000</v>
      </c>
      <c r="G35" s="21">
        <v>107250000</v>
      </c>
      <c r="H35" s="34">
        <v>2.5977446574264894E-2</v>
      </c>
      <c r="I35" s="34">
        <v>2.5918241313319011E-2</v>
      </c>
    </row>
    <row r="36" spans="1:9" ht="43.5" x14ac:dyDescent="0.35">
      <c r="A36" s="10" t="s">
        <v>1367</v>
      </c>
      <c r="B36" s="22">
        <v>1000000000</v>
      </c>
      <c r="C36" s="22">
        <v>1000000000</v>
      </c>
      <c r="D36" s="22">
        <v>910436000</v>
      </c>
      <c r="E36" s="22">
        <v>900939333</v>
      </c>
      <c r="F36" s="22">
        <v>898886000</v>
      </c>
      <c r="G36" s="22">
        <v>107250000</v>
      </c>
      <c r="H36" s="35">
        <v>0.90093933299999995</v>
      </c>
      <c r="I36" s="35">
        <v>0.89888599999999996</v>
      </c>
    </row>
    <row r="37" spans="1:9" x14ac:dyDescent="0.35">
      <c r="A37" s="47" t="s">
        <v>49</v>
      </c>
      <c r="B37" s="52">
        <v>500000000</v>
      </c>
      <c r="C37" s="52">
        <v>500000000</v>
      </c>
      <c r="D37" s="52">
        <v>410436000</v>
      </c>
      <c r="E37" s="52">
        <v>400939333</v>
      </c>
      <c r="F37" s="52">
        <v>398886000</v>
      </c>
      <c r="G37" s="52">
        <v>107250000</v>
      </c>
      <c r="H37" s="53">
        <v>0.80187866600000002</v>
      </c>
      <c r="I37" s="53">
        <v>0.79777200000000004</v>
      </c>
    </row>
    <row r="38" spans="1:9" x14ac:dyDescent="0.35">
      <c r="A38" s="47" t="s">
        <v>152</v>
      </c>
      <c r="B38" s="52">
        <v>500000000</v>
      </c>
      <c r="C38" s="52">
        <v>500000000</v>
      </c>
      <c r="D38" s="52">
        <v>500000000</v>
      </c>
      <c r="E38" s="52">
        <v>500000000</v>
      </c>
      <c r="F38" s="52">
        <v>500000000</v>
      </c>
      <c r="G38" s="52">
        <v>0</v>
      </c>
      <c r="H38" s="53">
        <v>1</v>
      </c>
      <c r="I38" s="53">
        <v>1</v>
      </c>
    </row>
    <row r="39" spans="1:9" ht="29" x14ac:dyDescent="0.35">
      <c r="A39" s="10" t="s">
        <v>1368</v>
      </c>
      <c r="B39" s="22">
        <v>0</v>
      </c>
      <c r="C39" s="22">
        <v>33681596993.16</v>
      </c>
      <c r="D39" s="22">
        <v>0</v>
      </c>
      <c r="E39" s="22">
        <v>0</v>
      </c>
      <c r="F39" s="22">
        <v>0</v>
      </c>
      <c r="G39" s="22">
        <v>0</v>
      </c>
      <c r="H39" s="35">
        <v>0</v>
      </c>
      <c r="I39" s="35">
        <v>0</v>
      </c>
    </row>
    <row r="40" spans="1:9" x14ac:dyDescent="0.35">
      <c r="A40" s="47" t="s">
        <v>98</v>
      </c>
      <c r="B40" s="52">
        <v>0</v>
      </c>
      <c r="C40" s="52">
        <v>33681596993.16</v>
      </c>
      <c r="D40" s="52">
        <v>0</v>
      </c>
      <c r="E40" s="52">
        <v>0</v>
      </c>
      <c r="F40" s="52">
        <v>0</v>
      </c>
      <c r="G40" s="52">
        <v>0</v>
      </c>
      <c r="H40" s="53">
        <v>0</v>
      </c>
      <c r="I40" s="53">
        <v>0</v>
      </c>
    </row>
    <row r="41" spans="1:9" x14ac:dyDescent="0.35">
      <c r="A41" s="8" t="s">
        <v>944</v>
      </c>
      <c r="B41" s="19">
        <v>175000000</v>
      </c>
      <c r="C41" s="19">
        <v>175000000</v>
      </c>
      <c r="D41" s="19">
        <v>141580189</v>
      </c>
      <c r="E41" s="19">
        <v>49500000</v>
      </c>
      <c r="F41" s="19">
        <v>49500000</v>
      </c>
      <c r="G41" s="19">
        <v>49500000</v>
      </c>
      <c r="H41" s="32">
        <v>0.28285714285714286</v>
      </c>
      <c r="I41" s="32">
        <v>0.28285714285714286</v>
      </c>
    </row>
    <row r="42" spans="1:9" x14ac:dyDescent="0.35">
      <c r="A42" s="9" t="s">
        <v>945</v>
      </c>
      <c r="B42" s="20">
        <v>175000000</v>
      </c>
      <c r="C42" s="20">
        <v>175000000</v>
      </c>
      <c r="D42" s="20">
        <v>141580189</v>
      </c>
      <c r="E42" s="20">
        <v>49500000</v>
      </c>
      <c r="F42" s="20">
        <v>49500000</v>
      </c>
      <c r="G42" s="20">
        <v>49500000</v>
      </c>
      <c r="H42" s="33">
        <v>0.28285714285714286</v>
      </c>
      <c r="I42" s="33">
        <v>0.28285714285714286</v>
      </c>
    </row>
    <row r="43" spans="1:9" ht="29" x14ac:dyDescent="0.35">
      <c r="A43" s="14" t="s">
        <v>1001</v>
      </c>
      <c r="B43" s="21">
        <v>175000000</v>
      </c>
      <c r="C43" s="21">
        <v>175000000</v>
      </c>
      <c r="D43" s="21">
        <v>141580189</v>
      </c>
      <c r="E43" s="21">
        <v>49500000</v>
      </c>
      <c r="F43" s="21">
        <v>49500000</v>
      </c>
      <c r="G43" s="21">
        <v>49500000</v>
      </c>
      <c r="H43" s="34">
        <v>0.28285714285714286</v>
      </c>
      <c r="I43" s="34">
        <v>0.28285714285714286</v>
      </c>
    </row>
    <row r="44" spans="1:9" ht="29" x14ac:dyDescent="0.35">
      <c r="A44" s="10" t="s">
        <v>1369</v>
      </c>
      <c r="B44" s="22">
        <v>175000000</v>
      </c>
      <c r="C44" s="22">
        <v>175000000</v>
      </c>
      <c r="D44" s="22">
        <v>141580189</v>
      </c>
      <c r="E44" s="22">
        <v>49500000</v>
      </c>
      <c r="F44" s="22">
        <v>49500000</v>
      </c>
      <c r="G44" s="22">
        <v>49500000</v>
      </c>
      <c r="H44" s="35">
        <v>0.28285714285714286</v>
      </c>
      <c r="I44" s="35">
        <v>0.28285714285714286</v>
      </c>
    </row>
    <row r="45" spans="1:9" x14ac:dyDescent="0.35">
      <c r="A45" s="47" t="s">
        <v>49</v>
      </c>
      <c r="B45" s="52">
        <v>125000000</v>
      </c>
      <c r="C45" s="52">
        <v>125000000</v>
      </c>
      <c r="D45" s="52">
        <v>125000000</v>
      </c>
      <c r="E45" s="52">
        <v>49500000</v>
      </c>
      <c r="F45" s="52">
        <v>49500000</v>
      </c>
      <c r="G45" s="52">
        <v>49500000</v>
      </c>
      <c r="H45" s="53">
        <v>0.39600000000000002</v>
      </c>
      <c r="I45" s="53">
        <v>0.39600000000000002</v>
      </c>
    </row>
    <row r="46" spans="1:9" x14ac:dyDescent="0.35">
      <c r="A46" s="47" t="s">
        <v>152</v>
      </c>
      <c r="B46" s="52">
        <v>50000000</v>
      </c>
      <c r="C46" s="52">
        <v>50000000</v>
      </c>
      <c r="D46" s="52">
        <v>16580189</v>
      </c>
      <c r="E46" s="52">
        <v>0</v>
      </c>
      <c r="F46" s="52">
        <v>0</v>
      </c>
      <c r="G46" s="52">
        <v>0</v>
      </c>
      <c r="H46" s="53">
        <v>0</v>
      </c>
      <c r="I46" s="53">
        <v>0</v>
      </c>
    </row>
    <row r="47" spans="1:9" x14ac:dyDescent="0.35">
      <c r="A47" s="47" t="s">
        <v>1128</v>
      </c>
      <c r="B47" s="52">
        <v>60066695333</v>
      </c>
      <c r="C47" s="52">
        <v>146703397206.95001</v>
      </c>
      <c r="D47" s="52">
        <v>81718622433.199997</v>
      </c>
      <c r="E47" s="52">
        <v>76958681981.919998</v>
      </c>
      <c r="F47" s="52">
        <v>25158590341.02</v>
      </c>
      <c r="G47" s="52">
        <v>20452208901.880001</v>
      </c>
      <c r="H47" s="53">
        <v>0.52458691105398692</v>
      </c>
      <c r="I47" s="53">
        <v>0.17149289532490883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1BFF-A58A-41F7-BB56-6F035820F8E0}">
  <dimension ref="A1:I115"/>
  <sheetViews>
    <sheetView topLeftCell="A98" workbookViewId="0">
      <selection activeCell="H1" sqref="H1:I1048576"/>
    </sheetView>
  </sheetViews>
  <sheetFormatPr baseColWidth="10" defaultRowHeight="14.5" x14ac:dyDescent="0.35"/>
  <cols>
    <col min="1" max="1" width="90.453125" style="48" customWidth="1"/>
    <col min="2" max="7" width="19.7265625" style="50" bestFit="1" customWidth="1"/>
    <col min="8" max="8" width="17.7265625" style="54" bestFit="1" customWidth="1"/>
    <col min="9" max="9" width="17.453125" style="54" bestFit="1" customWidth="1"/>
  </cols>
  <sheetData>
    <row r="1" spans="1:9" x14ac:dyDescent="0.35">
      <c r="A1" s="45" t="s">
        <v>2</v>
      </c>
      <c r="B1" s="49" t="s">
        <v>1468</v>
      </c>
      <c r="C1" s="49"/>
      <c r="D1" s="49"/>
      <c r="E1" s="49"/>
      <c r="F1" s="49"/>
      <c r="G1" s="49"/>
      <c r="H1" s="53"/>
      <c r="I1" s="53"/>
    </row>
    <row r="3" spans="1:9" x14ac:dyDescent="0.35">
      <c r="A3" s="46" t="s">
        <v>1453</v>
      </c>
      <c r="B3" s="51" t="s">
        <v>1445</v>
      </c>
      <c r="C3" s="51" t="s">
        <v>1446</v>
      </c>
      <c r="D3" s="51" t="s">
        <v>1447</v>
      </c>
      <c r="E3" s="51" t="s">
        <v>1448</v>
      </c>
      <c r="F3" s="51" t="s">
        <v>1449</v>
      </c>
      <c r="G3" s="51" t="s">
        <v>1450</v>
      </c>
      <c r="H3" s="53" t="s">
        <v>1451</v>
      </c>
      <c r="I3" s="53" t="s">
        <v>1452</v>
      </c>
    </row>
    <row r="4" spans="1:9" x14ac:dyDescent="0.35">
      <c r="A4" s="11" t="s">
        <v>1125</v>
      </c>
      <c r="B4" s="18">
        <v>712495017949</v>
      </c>
      <c r="C4" s="18">
        <v>756152071798.69983</v>
      </c>
      <c r="D4" s="18">
        <v>745951601966.4801</v>
      </c>
      <c r="E4" s="18">
        <v>742331337451.44995</v>
      </c>
      <c r="F4" s="18">
        <v>717220800976.96008</v>
      </c>
      <c r="G4" s="18">
        <v>694435560891.96997</v>
      </c>
      <c r="H4" s="31">
        <v>0.98172228198175304</v>
      </c>
      <c r="I4" s="31">
        <v>0.9485139666031307</v>
      </c>
    </row>
    <row r="5" spans="1:9" x14ac:dyDescent="0.35">
      <c r="A5" s="8" t="s">
        <v>909</v>
      </c>
      <c r="B5" s="19">
        <v>712495017949</v>
      </c>
      <c r="C5" s="19">
        <v>756152071798.69983</v>
      </c>
      <c r="D5" s="19">
        <v>745951601966.4801</v>
      </c>
      <c r="E5" s="19">
        <v>742331337451.44995</v>
      </c>
      <c r="F5" s="19">
        <v>717220800976.96008</v>
      </c>
      <c r="G5" s="19">
        <v>694435560891.96997</v>
      </c>
      <c r="H5" s="32">
        <v>0.98172228198175304</v>
      </c>
      <c r="I5" s="32">
        <v>0.9485139666031307</v>
      </c>
    </row>
    <row r="6" spans="1:9" ht="29" x14ac:dyDescent="0.35">
      <c r="A6" s="9" t="s">
        <v>975</v>
      </c>
      <c r="B6" s="20">
        <v>712495017949</v>
      </c>
      <c r="C6" s="20">
        <v>756152071798.69983</v>
      </c>
      <c r="D6" s="20">
        <v>745951601966.4801</v>
      </c>
      <c r="E6" s="20">
        <v>742331337451.44995</v>
      </c>
      <c r="F6" s="20">
        <v>717220800976.96008</v>
      </c>
      <c r="G6" s="20">
        <v>694435560891.96997</v>
      </c>
      <c r="H6" s="33">
        <v>0.98172228198175304</v>
      </c>
      <c r="I6" s="33">
        <v>0.9485139666031307</v>
      </c>
    </row>
    <row r="7" spans="1:9" x14ac:dyDescent="0.35">
      <c r="A7" s="14" t="s">
        <v>1002</v>
      </c>
      <c r="B7" s="21">
        <v>686246882979</v>
      </c>
      <c r="C7" s="21">
        <v>720733186811.44983</v>
      </c>
      <c r="D7" s="21">
        <v>711601109394.20007</v>
      </c>
      <c r="E7" s="21">
        <v>709893523981.03003</v>
      </c>
      <c r="F7" s="21">
        <v>688976687993.49011</v>
      </c>
      <c r="G7" s="21">
        <v>681229607274.39001</v>
      </c>
      <c r="H7" s="34">
        <v>0.98496022796123084</v>
      </c>
      <c r="I7" s="34">
        <v>0.95593862000659124</v>
      </c>
    </row>
    <row r="8" spans="1:9" ht="29" x14ac:dyDescent="0.35">
      <c r="A8" s="10" t="s">
        <v>1370</v>
      </c>
      <c r="B8" s="22">
        <v>447421365387</v>
      </c>
      <c r="C8" s="22">
        <v>465466317159.69</v>
      </c>
      <c r="D8" s="22">
        <v>465466317158</v>
      </c>
      <c r="E8" s="22">
        <v>463822990741.5</v>
      </c>
      <c r="F8" s="22">
        <v>463418658788.5</v>
      </c>
      <c r="G8" s="22">
        <v>456763809790</v>
      </c>
      <c r="H8" s="35">
        <v>0.99646950518736199</v>
      </c>
      <c r="I8" s="35">
        <v>0.99560084522617021</v>
      </c>
    </row>
    <row r="9" spans="1:9" x14ac:dyDescent="0.35">
      <c r="A9" s="47" t="s">
        <v>49</v>
      </c>
      <c r="B9" s="52">
        <v>5667993941</v>
      </c>
      <c r="C9" s="52">
        <v>7305019412.8900003</v>
      </c>
      <c r="D9" s="52">
        <v>7305019412</v>
      </c>
      <c r="E9" s="52">
        <v>5937056955</v>
      </c>
      <c r="F9" s="52">
        <v>5717290506</v>
      </c>
      <c r="G9" s="52">
        <v>5636166007.5</v>
      </c>
      <c r="H9" s="53">
        <v>0.81273664304352489</v>
      </c>
      <c r="I9" s="53">
        <v>0.78265233572297033</v>
      </c>
    </row>
    <row r="10" spans="1:9" x14ac:dyDescent="0.35">
      <c r="A10" s="47" t="s">
        <v>404</v>
      </c>
      <c r="B10" s="52">
        <v>441753371446</v>
      </c>
      <c r="C10" s="52">
        <v>454719446884</v>
      </c>
      <c r="D10" s="52">
        <v>454719446884</v>
      </c>
      <c r="E10" s="52">
        <v>454715695957.5</v>
      </c>
      <c r="F10" s="52">
        <v>454531130453.5</v>
      </c>
      <c r="G10" s="52">
        <v>449088620953.5</v>
      </c>
      <c r="H10" s="53">
        <v>0.99999175111923255</v>
      </c>
      <c r="I10" s="53">
        <v>0.99958586237780145</v>
      </c>
    </row>
    <row r="11" spans="1:9" x14ac:dyDescent="0.35">
      <c r="A11" s="47" t="s">
        <v>366</v>
      </c>
      <c r="B11" s="52">
        <v>0</v>
      </c>
      <c r="C11" s="52">
        <v>890204130</v>
      </c>
      <c r="D11" s="52">
        <v>890204130</v>
      </c>
      <c r="E11" s="52">
        <v>890204130</v>
      </c>
      <c r="F11" s="52">
        <v>890204130</v>
      </c>
      <c r="G11" s="52">
        <v>0</v>
      </c>
      <c r="H11" s="53">
        <v>1</v>
      </c>
      <c r="I11" s="53">
        <v>1</v>
      </c>
    </row>
    <row r="12" spans="1:9" x14ac:dyDescent="0.35">
      <c r="A12" s="47" t="s">
        <v>98</v>
      </c>
      <c r="B12" s="52">
        <v>0</v>
      </c>
      <c r="C12" s="52">
        <v>271613033</v>
      </c>
      <c r="D12" s="52">
        <v>271613033</v>
      </c>
      <c r="E12" s="52">
        <v>0</v>
      </c>
      <c r="F12" s="52">
        <v>0</v>
      </c>
      <c r="G12" s="52">
        <v>0</v>
      </c>
      <c r="H12" s="53">
        <v>0</v>
      </c>
      <c r="I12" s="53">
        <v>0</v>
      </c>
    </row>
    <row r="13" spans="1:9" x14ac:dyDescent="0.35">
      <c r="A13" s="47" t="s">
        <v>416</v>
      </c>
      <c r="B13" s="52">
        <v>0</v>
      </c>
      <c r="C13" s="52">
        <v>1049149445</v>
      </c>
      <c r="D13" s="52">
        <v>1049149445</v>
      </c>
      <c r="E13" s="52">
        <v>1049149445</v>
      </c>
      <c r="F13" s="52">
        <v>1049149445</v>
      </c>
      <c r="G13" s="52">
        <v>808138575</v>
      </c>
      <c r="H13" s="53">
        <v>1</v>
      </c>
      <c r="I13" s="53">
        <v>1</v>
      </c>
    </row>
    <row r="14" spans="1:9" x14ac:dyDescent="0.35">
      <c r="A14" s="47" t="s">
        <v>363</v>
      </c>
      <c r="B14" s="52">
        <v>0</v>
      </c>
      <c r="C14" s="52">
        <v>1230884254.8</v>
      </c>
      <c r="D14" s="52">
        <v>1230884254</v>
      </c>
      <c r="E14" s="52">
        <v>1230884254</v>
      </c>
      <c r="F14" s="52">
        <v>1230884254</v>
      </c>
      <c r="G14" s="52">
        <v>1230884254</v>
      </c>
      <c r="H14" s="53">
        <v>0.99999999935006079</v>
      </c>
      <c r="I14" s="53">
        <v>0.99999999935006079</v>
      </c>
    </row>
    <row r="15" spans="1:9" ht="29" x14ac:dyDescent="0.35">
      <c r="A15" s="10" t="s">
        <v>1371</v>
      </c>
      <c r="B15" s="22">
        <v>82374574713</v>
      </c>
      <c r="C15" s="22">
        <v>78390730843.709991</v>
      </c>
      <c r="D15" s="22">
        <v>77266441150.98999</v>
      </c>
      <c r="E15" s="22">
        <v>77266441134.23999</v>
      </c>
      <c r="F15" s="22">
        <v>68918381995.289993</v>
      </c>
      <c r="G15" s="22">
        <v>68632419396.550003</v>
      </c>
      <c r="H15" s="35">
        <v>0.98565787437660801</v>
      </c>
      <c r="I15" s="35">
        <v>0.87916493765946246</v>
      </c>
    </row>
    <row r="16" spans="1:9" x14ac:dyDescent="0.35">
      <c r="A16" s="47" t="s">
        <v>49</v>
      </c>
      <c r="B16" s="52">
        <v>67797791725</v>
      </c>
      <c r="C16" s="52">
        <v>64931841571.620003</v>
      </c>
      <c r="D16" s="52">
        <v>64931841571.620003</v>
      </c>
      <c r="E16" s="52">
        <v>64931841571.620003</v>
      </c>
      <c r="F16" s="52">
        <v>56583782434.709999</v>
      </c>
      <c r="G16" s="52">
        <v>56390793253.970001</v>
      </c>
      <c r="H16" s="53">
        <v>1</v>
      </c>
      <c r="I16" s="53">
        <v>0.87143350727697944</v>
      </c>
    </row>
    <row r="17" spans="1:9" x14ac:dyDescent="0.35">
      <c r="A17" s="47" t="s">
        <v>409</v>
      </c>
      <c r="B17" s="52">
        <v>3192296644</v>
      </c>
      <c r="C17" s="52">
        <v>3192296644</v>
      </c>
      <c r="D17" s="52">
        <v>2730979517.2800002</v>
      </c>
      <c r="E17" s="52">
        <v>2730979500.5300002</v>
      </c>
      <c r="F17" s="52">
        <v>2730979498.4899998</v>
      </c>
      <c r="G17" s="52">
        <v>2638006080.4899998</v>
      </c>
      <c r="H17" s="53">
        <v>0.85549051516341479</v>
      </c>
      <c r="I17" s="53">
        <v>0.8554905145243763</v>
      </c>
    </row>
    <row r="18" spans="1:9" x14ac:dyDescent="0.35">
      <c r="A18" s="47" t="s">
        <v>410</v>
      </c>
      <c r="B18" s="52">
        <v>10436072410</v>
      </c>
      <c r="C18" s="52">
        <v>9127191562</v>
      </c>
      <c r="D18" s="52">
        <v>9127191562</v>
      </c>
      <c r="E18" s="52">
        <v>9127191562</v>
      </c>
      <c r="F18" s="52">
        <v>9127191562</v>
      </c>
      <c r="G18" s="52">
        <v>9127191562</v>
      </c>
      <c r="H18" s="53">
        <v>1</v>
      </c>
      <c r="I18" s="53">
        <v>1</v>
      </c>
    </row>
    <row r="19" spans="1:9" x14ac:dyDescent="0.35">
      <c r="A19" s="47" t="s">
        <v>361</v>
      </c>
      <c r="B19" s="52">
        <v>948413934</v>
      </c>
      <c r="C19" s="52">
        <v>748413934</v>
      </c>
      <c r="D19" s="52">
        <v>102213389</v>
      </c>
      <c r="E19" s="52">
        <v>102213389</v>
      </c>
      <c r="F19" s="52">
        <v>102213389</v>
      </c>
      <c r="G19" s="52">
        <v>102213389</v>
      </c>
      <c r="H19" s="53">
        <v>0.13657333777005815</v>
      </c>
      <c r="I19" s="53">
        <v>0.13657333777005815</v>
      </c>
    </row>
    <row r="20" spans="1:9" x14ac:dyDescent="0.35">
      <c r="A20" s="47" t="s">
        <v>364</v>
      </c>
      <c r="B20" s="52">
        <v>0</v>
      </c>
      <c r="C20" s="52">
        <v>175920350.22999999</v>
      </c>
      <c r="D20" s="52">
        <v>175920350.22999999</v>
      </c>
      <c r="E20" s="52">
        <v>175920350.22999999</v>
      </c>
      <c r="F20" s="52">
        <v>175920350.22999999</v>
      </c>
      <c r="G20" s="52">
        <v>175920350.22999999</v>
      </c>
      <c r="H20" s="53">
        <v>1</v>
      </c>
      <c r="I20" s="53">
        <v>1</v>
      </c>
    </row>
    <row r="21" spans="1:9" x14ac:dyDescent="0.35">
      <c r="A21" s="47" t="s">
        <v>419</v>
      </c>
      <c r="B21" s="52">
        <v>0</v>
      </c>
      <c r="C21" s="52">
        <v>183090186</v>
      </c>
      <c r="D21" s="52">
        <v>183090186</v>
      </c>
      <c r="E21" s="52">
        <v>183090186</v>
      </c>
      <c r="F21" s="52">
        <v>183090186</v>
      </c>
      <c r="G21" s="52">
        <v>183090186</v>
      </c>
      <c r="H21" s="53">
        <v>1</v>
      </c>
      <c r="I21" s="53">
        <v>1</v>
      </c>
    </row>
    <row r="22" spans="1:9" x14ac:dyDescent="0.35">
      <c r="A22" s="47" t="s">
        <v>349</v>
      </c>
      <c r="B22" s="52">
        <v>0</v>
      </c>
      <c r="C22" s="52">
        <v>31976595.859999999</v>
      </c>
      <c r="D22" s="52">
        <v>15204574.859999999</v>
      </c>
      <c r="E22" s="52">
        <v>15204574.859999999</v>
      </c>
      <c r="F22" s="52">
        <v>15204574.859999999</v>
      </c>
      <c r="G22" s="52">
        <v>15204574.859999999</v>
      </c>
      <c r="H22" s="53">
        <v>0.47549072848681895</v>
      </c>
      <c r="I22" s="53">
        <v>0.47549072848681895</v>
      </c>
    </row>
    <row r="23" spans="1:9" ht="29" x14ac:dyDescent="0.35">
      <c r="A23" s="10" t="s">
        <v>1372</v>
      </c>
      <c r="B23" s="22">
        <v>78099939152</v>
      </c>
      <c r="C23" s="22">
        <v>84666345037</v>
      </c>
      <c r="D23" s="22">
        <v>84097197879</v>
      </c>
      <c r="E23" s="22">
        <v>84085704215</v>
      </c>
      <c r="F23" s="22">
        <v>84085704215</v>
      </c>
      <c r="G23" s="22">
        <v>84071620308</v>
      </c>
      <c r="H23" s="35">
        <v>0.9931420114834737</v>
      </c>
      <c r="I23" s="35">
        <v>0.9931420114834737</v>
      </c>
    </row>
    <row r="24" spans="1:9" x14ac:dyDescent="0.35">
      <c r="A24" s="47" t="s">
        <v>49</v>
      </c>
      <c r="B24" s="52">
        <v>1200000000</v>
      </c>
      <c r="C24" s="52">
        <v>1159603541</v>
      </c>
      <c r="D24" s="52">
        <v>1159603540</v>
      </c>
      <c r="E24" s="52">
        <v>1151145940</v>
      </c>
      <c r="F24" s="52">
        <v>1151145940</v>
      </c>
      <c r="G24" s="52">
        <v>1151145940</v>
      </c>
      <c r="H24" s="53">
        <v>0.99270647190960937</v>
      </c>
      <c r="I24" s="53">
        <v>0.99270647190960937</v>
      </c>
    </row>
    <row r="25" spans="1:9" x14ac:dyDescent="0.35">
      <c r="A25" s="47" t="s">
        <v>404</v>
      </c>
      <c r="B25" s="52">
        <v>76899939152</v>
      </c>
      <c r="C25" s="52">
        <v>82919472921</v>
      </c>
      <c r="D25" s="52">
        <v>82452992434</v>
      </c>
      <c r="E25" s="52">
        <v>82452992434</v>
      </c>
      <c r="F25" s="52">
        <v>82452992434</v>
      </c>
      <c r="G25" s="52">
        <v>82452992434</v>
      </c>
      <c r="H25" s="53">
        <v>0.99437429507729225</v>
      </c>
      <c r="I25" s="53">
        <v>0.99437429507729225</v>
      </c>
    </row>
    <row r="26" spans="1:9" x14ac:dyDescent="0.35">
      <c r="A26" s="47" t="s">
        <v>98</v>
      </c>
      <c r="B26" s="52">
        <v>0</v>
      </c>
      <c r="C26" s="52">
        <v>587268575</v>
      </c>
      <c r="D26" s="52">
        <v>484601905</v>
      </c>
      <c r="E26" s="52">
        <v>481565841</v>
      </c>
      <c r="F26" s="52">
        <v>481565841</v>
      </c>
      <c r="G26" s="52">
        <v>467481934</v>
      </c>
      <c r="H26" s="53">
        <v>0.82000955184772151</v>
      </c>
      <c r="I26" s="53">
        <v>0.82000955184772151</v>
      </c>
    </row>
    <row r="27" spans="1:9" x14ac:dyDescent="0.35">
      <c r="A27" s="47" t="s">
        <v>363</v>
      </c>
      <c r="B27" s="52">
        <v>0</v>
      </c>
      <c r="C27" s="52">
        <v>0</v>
      </c>
      <c r="D27" s="52">
        <v>0</v>
      </c>
      <c r="E27" s="52">
        <v>0</v>
      </c>
      <c r="F27" s="52">
        <v>0</v>
      </c>
      <c r="G27" s="52">
        <v>0</v>
      </c>
      <c r="H27" s="53">
        <v>0</v>
      </c>
      <c r="I27" s="53">
        <v>0</v>
      </c>
    </row>
    <row r="28" spans="1:9" ht="29" x14ac:dyDescent="0.35">
      <c r="A28" s="10" t="s">
        <v>1373</v>
      </c>
      <c r="B28" s="22">
        <v>4000000000</v>
      </c>
      <c r="C28" s="22">
        <v>6852788432.9700003</v>
      </c>
      <c r="D28" s="22">
        <v>6188347902.7600002</v>
      </c>
      <c r="E28" s="22">
        <v>6188347902.7600002</v>
      </c>
      <c r="F28" s="22">
        <v>5507909553</v>
      </c>
      <c r="G28" s="22">
        <v>5496858645</v>
      </c>
      <c r="H28" s="35">
        <v>0.9030408516607259</v>
      </c>
      <c r="I28" s="35">
        <v>0.8037472055171665</v>
      </c>
    </row>
    <row r="29" spans="1:9" x14ac:dyDescent="0.35">
      <c r="A29" s="47" t="s">
        <v>49</v>
      </c>
      <c r="B29" s="52">
        <v>4000000000</v>
      </c>
      <c r="C29" s="52">
        <v>3940790793.71</v>
      </c>
      <c r="D29" s="52">
        <v>3940790792.7600002</v>
      </c>
      <c r="E29" s="52">
        <v>3940790792.7600002</v>
      </c>
      <c r="F29" s="52">
        <v>3940790791</v>
      </c>
      <c r="G29" s="52">
        <v>3931635505</v>
      </c>
      <c r="H29" s="53">
        <v>0.99999999975893172</v>
      </c>
      <c r="I29" s="53">
        <v>0.99999999931232075</v>
      </c>
    </row>
    <row r="30" spans="1:9" x14ac:dyDescent="0.35">
      <c r="A30" s="47" t="s">
        <v>409</v>
      </c>
      <c r="B30" s="52">
        <v>0</v>
      </c>
      <c r="C30" s="52">
        <v>2066246074</v>
      </c>
      <c r="D30" s="52">
        <v>1443807200</v>
      </c>
      <c r="E30" s="52">
        <v>1443807200</v>
      </c>
      <c r="F30" s="52">
        <v>1312921246</v>
      </c>
      <c r="G30" s="52">
        <v>1312921246</v>
      </c>
      <c r="H30" s="53">
        <v>0.69875859326133682</v>
      </c>
      <c r="I30" s="53">
        <v>0.63541378857085729</v>
      </c>
    </row>
    <row r="31" spans="1:9" x14ac:dyDescent="0.35">
      <c r="A31" s="47" t="s">
        <v>98</v>
      </c>
      <c r="B31" s="52">
        <v>0</v>
      </c>
      <c r="C31" s="52">
        <v>254197516.91</v>
      </c>
      <c r="D31" s="52">
        <v>254197516</v>
      </c>
      <c r="E31" s="52">
        <v>254197516</v>
      </c>
      <c r="F31" s="52">
        <v>254197516</v>
      </c>
      <c r="G31" s="52">
        <v>252301894</v>
      </c>
      <c r="H31" s="53">
        <v>0.99999999642010662</v>
      </c>
      <c r="I31" s="53">
        <v>0.99999999642010662</v>
      </c>
    </row>
    <row r="32" spans="1:9" x14ac:dyDescent="0.35">
      <c r="A32" s="47" t="s">
        <v>349</v>
      </c>
      <c r="B32" s="52">
        <v>0</v>
      </c>
      <c r="C32" s="52">
        <v>591554048.35000002</v>
      </c>
      <c r="D32" s="52">
        <v>549552394</v>
      </c>
      <c r="E32" s="52">
        <v>549552394</v>
      </c>
      <c r="F32" s="52">
        <v>0</v>
      </c>
      <c r="G32" s="52">
        <v>0</v>
      </c>
      <c r="H32" s="53">
        <v>0.92899777380079862</v>
      </c>
      <c r="I32" s="53">
        <v>0</v>
      </c>
    </row>
    <row r="33" spans="1:9" ht="29" x14ac:dyDescent="0.35">
      <c r="A33" s="10" t="s">
        <v>1374</v>
      </c>
      <c r="B33" s="22">
        <v>10713505066</v>
      </c>
      <c r="C33" s="22">
        <v>16496287526.440001</v>
      </c>
      <c r="D33" s="22">
        <v>16226140418.68</v>
      </c>
      <c r="E33" s="22">
        <v>16226140267.76</v>
      </c>
      <c r="F33" s="22">
        <v>4855109728.6199999</v>
      </c>
      <c r="G33" s="22">
        <v>4152514016.7600002</v>
      </c>
      <c r="H33" s="35">
        <v>0.9836237542388242</v>
      </c>
      <c r="I33" s="35">
        <v>0.29431529493155978</v>
      </c>
    </row>
    <row r="34" spans="1:9" x14ac:dyDescent="0.35">
      <c r="A34" s="47" t="s">
        <v>49</v>
      </c>
      <c r="B34" s="52">
        <v>8109712187</v>
      </c>
      <c r="C34" s="52">
        <v>8569807187</v>
      </c>
      <c r="D34" s="52">
        <v>8453047798</v>
      </c>
      <c r="E34" s="52">
        <v>8453047798</v>
      </c>
      <c r="F34" s="52">
        <v>2250383975</v>
      </c>
      <c r="G34" s="52">
        <v>2158013776</v>
      </c>
      <c r="H34" s="53">
        <v>0.98637549405112424</v>
      </c>
      <c r="I34" s="53">
        <v>0.26259446985151874</v>
      </c>
    </row>
    <row r="35" spans="1:9" x14ac:dyDescent="0.35">
      <c r="A35" s="47" t="s">
        <v>409</v>
      </c>
      <c r="B35" s="52">
        <v>2603792879</v>
      </c>
      <c r="C35" s="52">
        <v>2604427142</v>
      </c>
      <c r="D35" s="52">
        <v>2603779666.6799998</v>
      </c>
      <c r="E35" s="52">
        <v>2603779515.7600002</v>
      </c>
      <c r="F35" s="52">
        <v>2435412799.6199999</v>
      </c>
      <c r="G35" s="52">
        <v>1825187286.76</v>
      </c>
      <c r="H35" s="53">
        <v>0.99975133639580238</v>
      </c>
      <c r="I35" s="53">
        <v>0.93510498348968596</v>
      </c>
    </row>
    <row r="36" spans="1:9" x14ac:dyDescent="0.35">
      <c r="A36" s="47" t="s">
        <v>361</v>
      </c>
      <c r="B36" s="52">
        <v>0</v>
      </c>
      <c r="C36" s="52">
        <v>200000000</v>
      </c>
      <c r="D36" s="52">
        <v>112228956</v>
      </c>
      <c r="E36" s="52">
        <v>112228956</v>
      </c>
      <c r="F36" s="52">
        <v>112228956</v>
      </c>
      <c r="G36" s="52">
        <v>112228956</v>
      </c>
      <c r="H36" s="53">
        <v>0.56114478000000001</v>
      </c>
      <c r="I36" s="53">
        <v>0.56114478000000001</v>
      </c>
    </row>
    <row r="37" spans="1:9" x14ac:dyDescent="0.35">
      <c r="A37" s="47" t="s">
        <v>98</v>
      </c>
      <c r="B37" s="52">
        <v>0</v>
      </c>
      <c r="C37" s="52">
        <v>5000000000</v>
      </c>
      <c r="D37" s="52">
        <v>5000000000</v>
      </c>
      <c r="E37" s="52">
        <v>5000000000</v>
      </c>
      <c r="F37" s="52">
        <v>0</v>
      </c>
      <c r="G37" s="52">
        <v>0</v>
      </c>
      <c r="H37" s="53">
        <v>1</v>
      </c>
      <c r="I37" s="53">
        <v>0</v>
      </c>
    </row>
    <row r="38" spans="1:9" x14ac:dyDescent="0.35">
      <c r="A38" s="47" t="s">
        <v>364</v>
      </c>
      <c r="B38" s="52">
        <v>0</v>
      </c>
      <c r="C38" s="52">
        <v>17249598.579999998</v>
      </c>
      <c r="D38" s="52">
        <v>0</v>
      </c>
      <c r="E38" s="52">
        <v>0</v>
      </c>
      <c r="F38" s="52">
        <v>0</v>
      </c>
      <c r="G38" s="52">
        <v>0</v>
      </c>
      <c r="H38" s="53">
        <v>0</v>
      </c>
      <c r="I38" s="53">
        <v>0</v>
      </c>
    </row>
    <row r="39" spans="1:9" x14ac:dyDescent="0.35">
      <c r="A39" s="47" t="s">
        <v>349</v>
      </c>
      <c r="B39" s="52">
        <v>0</v>
      </c>
      <c r="C39" s="52">
        <v>104803598.86</v>
      </c>
      <c r="D39" s="52">
        <v>57083998</v>
      </c>
      <c r="E39" s="52">
        <v>57083998</v>
      </c>
      <c r="F39" s="52">
        <v>57083998</v>
      </c>
      <c r="G39" s="52">
        <v>57083998</v>
      </c>
      <c r="H39" s="53">
        <v>0.54467593308751383</v>
      </c>
      <c r="I39" s="53">
        <v>0.54467593308751383</v>
      </c>
    </row>
    <row r="40" spans="1:9" ht="29" x14ac:dyDescent="0.35">
      <c r="A40" s="10" t="s">
        <v>1375</v>
      </c>
      <c r="B40" s="22">
        <v>3079536994</v>
      </c>
      <c r="C40" s="22">
        <v>1927345573</v>
      </c>
      <c r="D40" s="22">
        <v>1491503715.5</v>
      </c>
      <c r="E40" s="22">
        <v>1484848466</v>
      </c>
      <c r="F40" s="22">
        <v>1465221060</v>
      </c>
      <c r="G40" s="22">
        <v>1457705712</v>
      </c>
      <c r="H40" s="35">
        <v>0.77041112232341735</v>
      </c>
      <c r="I40" s="35">
        <v>0.76022747582278027</v>
      </c>
    </row>
    <row r="41" spans="1:9" x14ac:dyDescent="0.35">
      <c r="A41" s="47" t="s">
        <v>49</v>
      </c>
      <c r="B41" s="52">
        <v>100000000</v>
      </c>
      <c r="C41" s="52">
        <v>100000000</v>
      </c>
      <c r="D41" s="52">
        <v>100000000</v>
      </c>
      <c r="E41" s="52">
        <v>98583040</v>
      </c>
      <c r="F41" s="52">
        <v>79794670</v>
      </c>
      <c r="G41" s="52">
        <v>76036996</v>
      </c>
      <c r="H41" s="53">
        <v>0.9858304</v>
      </c>
      <c r="I41" s="53">
        <v>0.79794670000000001</v>
      </c>
    </row>
    <row r="42" spans="1:9" x14ac:dyDescent="0.35">
      <c r="A42" s="47" t="s">
        <v>404</v>
      </c>
      <c r="B42" s="52">
        <v>2979536994</v>
      </c>
      <c r="C42" s="52">
        <v>1693504114</v>
      </c>
      <c r="D42" s="52">
        <v>1391503715.5</v>
      </c>
      <c r="E42" s="52">
        <v>1386265426</v>
      </c>
      <c r="F42" s="52">
        <v>1385426390</v>
      </c>
      <c r="G42" s="52">
        <v>1381668716</v>
      </c>
      <c r="H42" s="53">
        <v>0.8185781271742455</v>
      </c>
      <c r="I42" s="53">
        <v>0.81808268344129931</v>
      </c>
    </row>
    <row r="43" spans="1:9" x14ac:dyDescent="0.35">
      <c r="A43" s="47" t="s">
        <v>98</v>
      </c>
      <c r="B43" s="52">
        <v>0</v>
      </c>
      <c r="C43" s="52">
        <v>133841459</v>
      </c>
      <c r="D43" s="52">
        <v>0</v>
      </c>
      <c r="E43" s="52">
        <v>0</v>
      </c>
      <c r="F43" s="52">
        <v>0</v>
      </c>
      <c r="G43" s="52">
        <v>0</v>
      </c>
      <c r="H43" s="53">
        <v>0</v>
      </c>
      <c r="I43" s="53">
        <v>0</v>
      </c>
    </row>
    <row r="44" spans="1:9" ht="29" x14ac:dyDescent="0.35">
      <c r="A44" s="10" t="s">
        <v>1376</v>
      </c>
      <c r="B44" s="22">
        <v>1000000000</v>
      </c>
      <c r="C44" s="22">
        <v>808659126</v>
      </c>
      <c r="D44" s="22">
        <v>808659126</v>
      </c>
      <c r="E44" s="22">
        <v>803919286.5</v>
      </c>
      <c r="F44" s="22">
        <v>803919286.5</v>
      </c>
      <c r="G44" s="22">
        <v>801145818.5</v>
      </c>
      <c r="H44" s="35">
        <v>0.99413864340659153</v>
      </c>
      <c r="I44" s="35">
        <v>0.99413864340659153</v>
      </c>
    </row>
    <row r="45" spans="1:9" x14ac:dyDescent="0.35">
      <c r="A45" s="47" t="s">
        <v>49</v>
      </c>
      <c r="B45" s="52">
        <v>1000000000</v>
      </c>
      <c r="C45" s="52">
        <v>808659126</v>
      </c>
      <c r="D45" s="52">
        <v>808659126</v>
      </c>
      <c r="E45" s="52">
        <v>803919286.5</v>
      </c>
      <c r="F45" s="52">
        <v>803919286.5</v>
      </c>
      <c r="G45" s="52">
        <v>801145818.5</v>
      </c>
      <c r="H45" s="53">
        <v>0.99413864340659153</v>
      </c>
      <c r="I45" s="53">
        <v>0.99413864340659153</v>
      </c>
    </row>
    <row r="46" spans="1:9" ht="29" x14ac:dyDescent="0.35">
      <c r="A46" s="10" t="s">
        <v>1377</v>
      </c>
      <c r="B46" s="22">
        <v>58550395788</v>
      </c>
      <c r="C46" s="22">
        <v>64889062794.639999</v>
      </c>
      <c r="D46" s="22">
        <v>58825038930.269997</v>
      </c>
      <c r="E46" s="22">
        <v>58809182170.269997</v>
      </c>
      <c r="F46" s="22">
        <v>58715833569.579994</v>
      </c>
      <c r="G46" s="22">
        <v>58652515651.579994</v>
      </c>
      <c r="H46" s="35">
        <v>0.90630346066776268</v>
      </c>
      <c r="I46" s="35">
        <v>0.90486487307426589</v>
      </c>
    </row>
    <row r="47" spans="1:9" x14ac:dyDescent="0.35">
      <c r="A47" s="47" t="s">
        <v>49</v>
      </c>
      <c r="B47" s="52">
        <v>36557279364</v>
      </c>
      <c r="C47" s="52">
        <v>36557279364</v>
      </c>
      <c r="D47" s="52">
        <v>36557279364</v>
      </c>
      <c r="E47" s="52">
        <v>36541422604</v>
      </c>
      <c r="F47" s="52">
        <v>36513161958.629997</v>
      </c>
      <c r="G47" s="52">
        <v>36449844040.629997</v>
      </c>
      <c r="H47" s="53">
        <v>0.99956624890375145</v>
      </c>
      <c r="I47" s="53">
        <v>0.99879319779432363</v>
      </c>
    </row>
    <row r="48" spans="1:9" x14ac:dyDescent="0.35">
      <c r="A48" s="47" t="s">
        <v>408</v>
      </c>
      <c r="B48" s="52">
        <v>5177908510</v>
      </c>
      <c r="C48" s="52">
        <v>5177908510</v>
      </c>
      <c r="D48" s="52">
        <v>3000000000</v>
      </c>
      <c r="E48" s="52">
        <v>3000000000</v>
      </c>
      <c r="F48" s="52">
        <v>3000000000</v>
      </c>
      <c r="G48" s="52">
        <v>3000000000</v>
      </c>
      <c r="H48" s="53">
        <v>0.5793845129179388</v>
      </c>
      <c r="I48" s="53">
        <v>0.5793845129179388</v>
      </c>
    </row>
    <row r="49" spans="1:9" x14ac:dyDescent="0.35">
      <c r="A49" s="47" t="s">
        <v>401</v>
      </c>
      <c r="B49" s="52">
        <v>3776440296</v>
      </c>
      <c r="C49" s="52">
        <v>6215809005</v>
      </c>
      <c r="D49" s="52">
        <v>2877560005</v>
      </c>
      <c r="E49" s="52">
        <v>2877560005</v>
      </c>
      <c r="F49" s="52">
        <v>2877560005</v>
      </c>
      <c r="G49" s="52">
        <v>2877560005</v>
      </c>
      <c r="H49" s="53">
        <v>0.46294215325556004</v>
      </c>
      <c r="I49" s="53">
        <v>0.46294215325556004</v>
      </c>
    </row>
    <row r="50" spans="1:9" x14ac:dyDescent="0.35">
      <c r="A50" s="47" t="s">
        <v>83</v>
      </c>
      <c r="B50" s="52">
        <v>6593082715</v>
      </c>
      <c r="C50" s="52">
        <v>6593082715</v>
      </c>
      <c r="D50" s="52">
        <v>6593082715</v>
      </c>
      <c r="E50" s="52">
        <v>6593082715</v>
      </c>
      <c r="F50" s="52">
        <v>6593082715</v>
      </c>
      <c r="G50" s="52">
        <v>6593082715</v>
      </c>
      <c r="H50" s="53">
        <v>1</v>
      </c>
      <c r="I50" s="53">
        <v>1</v>
      </c>
    </row>
    <row r="51" spans="1:9" x14ac:dyDescent="0.35">
      <c r="A51" s="47" t="s">
        <v>405</v>
      </c>
      <c r="B51" s="52">
        <v>4037821100</v>
      </c>
      <c r="C51" s="52">
        <v>4337840471</v>
      </c>
      <c r="D51" s="52">
        <v>4337840471</v>
      </c>
      <c r="E51" s="52">
        <v>4337840471</v>
      </c>
      <c r="F51" s="52">
        <v>4337840471</v>
      </c>
      <c r="G51" s="52">
        <v>4337840471</v>
      </c>
      <c r="H51" s="53">
        <v>1</v>
      </c>
      <c r="I51" s="53">
        <v>1</v>
      </c>
    </row>
    <row r="52" spans="1:9" x14ac:dyDescent="0.35">
      <c r="A52" s="47" t="s">
        <v>302</v>
      </c>
      <c r="B52" s="52">
        <v>1624178456</v>
      </c>
      <c r="C52" s="52">
        <v>1624178456</v>
      </c>
      <c r="D52" s="52">
        <v>1624178456</v>
      </c>
      <c r="E52" s="52">
        <v>1624178456</v>
      </c>
      <c r="F52" s="52">
        <v>1624178456</v>
      </c>
      <c r="G52" s="52">
        <v>1624178456</v>
      </c>
      <c r="H52" s="53">
        <v>1</v>
      </c>
      <c r="I52" s="53">
        <v>1</v>
      </c>
    </row>
    <row r="53" spans="1:9" x14ac:dyDescent="0.35">
      <c r="A53" s="47" t="s">
        <v>406</v>
      </c>
      <c r="B53" s="52">
        <v>500000000</v>
      </c>
      <c r="C53" s="52">
        <v>500000000</v>
      </c>
      <c r="D53" s="52">
        <v>500000000</v>
      </c>
      <c r="E53" s="52">
        <v>500000000</v>
      </c>
      <c r="F53" s="52">
        <v>500000000</v>
      </c>
      <c r="G53" s="52">
        <v>500000000</v>
      </c>
      <c r="H53" s="53">
        <v>1</v>
      </c>
      <c r="I53" s="53">
        <v>1</v>
      </c>
    </row>
    <row r="54" spans="1:9" x14ac:dyDescent="0.35">
      <c r="A54" s="47" t="s">
        <v>407</v>
      </c>
      <c r="B54" s="52">
        <v>283685347</v>
      </c>
      <c r="C54" s="52">
        <v>283685347</v>
      </c>
      <c r="D54" s="52">
        <v>173302476</v>
      </c>
      <c r="E54" s="52">
        <v>173302476</v>
      </c>
      <c r="F54" s="52">
        <v>108214520.68000001</v>
      </c>
      <c r="G54" s="52">
        <v>108214520.68000001</v>
      </c>
      <c r="H54" s="53">
        <v>0.61089681872077795</v>
      </c>
      <c r="I54" s="53">
        <v>0.38145967644920342</v>
      </c>
    </row>
    <row r="55" spans="1:9" x14ac:dyDescent="0.35">
      <c r="A55" s="47" t="s">
        <v>369</v>
      </c>
      <c r="B55" s="52">
        <v>0</v>
      </c>
      <c r="C55" s="52">
        <v>437203574</v>
      </c>
      <c r="D55" s="52">
        <v>0</v>
      </c>
      <c r="E55" s="52">
        <v>0</v>
      </c>
      <c r="F55" s="52">
        <v>0</v>
      </c>
      <c r="G55" s="52">
        <v>0</v>
      </c>
      <c r="H55" s="53">
        <v>0</v>
      </c>
      <c r="I55" s="53">
        <v>0</v>
      </c>
    </row>
    <row r="56" spans="1:9" x14ac:dyDescent="0.35">
      <c r="A56" s="47" t="s">
        <v>411</v>
      </c>
      <c r="B56" s="52">
        <v>0</v>
      </c>
      <c r="C56" s="52">
        <v>2033321970.8199999</v>
      </c>
      <c r="D56" s="52">
        <v>2033321970.8199999</v>
      </c>
      <c r="E56" s="52">
        <v>2033321970.8199999</v>
      </c>
      <c r="F56" s="52">
        <v>2033321970.8199999</v>
      </c>
      <c r="G56" s="52">
        <v>2033321970.8199999</v>
      </c>
      <c r="H56" s="53">
        <v>1</v>
      </c>
      <c r="I56" s="53">
        <v>1</v>
      </c>
    </row>
    <row r="57" spans="1:9" x14ac:dyDescent="0.35">
      <c r="A57" s="47" t="s">
        <v>415</v>
      </c>
      <c r="B57" s="52">
        <v>0</v>
      </c>
      <c r="C57" s="52">
        <v>429529951.93000001</v>
      </c>
      <c r="D57" s="52">
        <v>429529951.93000001</v>
      </c>
      <c r="E57" s="52">
        <v>429529951.93000001</v>
      </c>
      <c r="F57" s="52">
        <v>429529951.93000001</v>
      </c>
      <c r="G57" s="52">
        <v>429529951.93000001</v>
      </c>
      <c r="H57" s="53">
        <v>1</v>
      </c>
      <c r="I57" s="53">
        <v>1</v>
      </c>
    </row>
    <row r="58" spans="1:9" x14ac:dyDescent="0.35">
      <c r="A58" s="47" t="s">
        <v>417</v>
      </c>
      <c r="B58" s="52">
        <v>0</v>
      </c>
      <c r="C58" s="52">
        <v>458874622</v>
      </c>
      <c r="D58" s="52">
        <v>458874622</v>
      </c>
      <c r="E58" s="52">
        <v>458874622</v>
      </c>
      <c r="F58" s="52">
        <v>458874622</v>
      </c>
      <c r="G58" s="52">
        <v>458874622</v>
      </c>
      <c r="H58" s="53">
        <v>1</v>
      </c>
      <c r="I58" s="53">
        <v>1</v>
      </c>
    </row>
    <row r="59" spans="1:9" x14ac:dyDescent="0.35">
      <c r="A59" s="47" t="s">
        <v>418</v>
      </c>
      <c r="B59" s="52">
        <v>0</v>
      </c>
      <c r="C59" s="52">
        <v>240348807.88999999</v>
      </c>
      <c r="D59" s="52">
        <v>240068898.52000001</v>
      </c>
      <c r="E59" s="52">
        <v>240068898.52000001</v>
      </c>
      <c r="F59" s="52">
        <v>240068898.52000001</v>
      </c>
      <c r="G59" s="52">
        <v>240068898.52000001</v>
      </c>
      <c r="H59" s="53">
        <v>0.99883540354346967</v>
      </c>
      <c r="I59" s="53">
        <v>0.99883540354346967</v>
      </c>
    </row>
    <row r="60" spans="1:9" ht="29" x14ac:dyDescent="0.35">
      <c r="A60" s="10" t="s">
        <v>1378</v>
      </c>
      <c r="B60" s="22">
        <v>1007565879</v>
      </c>
      <c r="C60" s="22">
        <v>1235650318</v>
      </c>
      <c r="D60" s="22">
        <v>1231463113</v>
      </c>
      <c r="E60" s="22">
        <v>1205949797</v>
      </c>
      <c r="F60" s="22">
        <v>1205949797</v>
      </c>
      <c r="G60" s="22">
        <v>1201017936</v>
      </c>
      <c r="H60" s="35">
        <v>0.97596365204026925</v>
      </c>
      <c r="I60" s="35">
        <v>0.97596365204026925</v>
      </c>
    </row>
    <row r="61" spans="1:9" x14ac:dyDescent="0.35">
      <c r="A61" s="47" t="s">
        <v>49</v>
      </c>
      <c r="B61" s="52">
        <v>1000000000</v>
      </c>
      <c r="C61" s="52">
        <v>988934531</v>
      </c>
      <c r="D61" s="52">
        <v>988934531</v>
      </c>
      <c r="E61" s="52">
        <v>963884899</v>
      </c>
      <c r="F61" s="52">
        <v>963884899</v>
      </c>
      <c r="G61" s="52">
        <v>962172136</v>
      </c>
      <c r="H61" s="53">
        <v>0.97467008056168281</v>
      </c>
      <c r="I61" s="53">
        <v>0.97467008056168281</v>
      </c>
    </row>
    <row r="62" spans="1:9" x14ac:dyDescent="0.35">
      <c r="A62" s="47" t="s">
        <v>404</v>
      </c>
      <c r="B62" s="52">
        <v>7565879</v>
      </c>
      <c r="C62" s="52">
        <v>11753084</v>
      </c>
      <c r="D62" s="52">
        <v>7565879</v>
      </c>
      <c r="E62" s="52">
        <v>7565879</v>
      </c>
      <c r="F62" s="52">
        <v>7565879</v>
      </c>
      <c r="G62" s="52">
        <v>7565879</v>
      </c>
      <c r="H62" s="53">
        <v>0.64373563568506786</v>
      </c>
      <c r="I62" s="53">
        <v>0.64373563568506786</v>
      </c>
    </row>
    <row r="63" spans="1:9" x14ac:dyDescent="0.35">
      <c r="A63" s="47" t="s">
        <v>98</v>
      </c>
      <c r="B63" s="52">
        <v>0</v>
      </c>
      <c r="C63" s="52">
        <v>231285435</v>
      </c>
      <c r="D63" s="52">
        <v>231285435</v>
      </c>
      <c r="E63" s="52">
        <v>230821751</v>
      </c>
      <c r="F63" s="52">
        <v>230821751</v>
      </c>
      <c r="G63" s="52">
        <v>227602653</v>
      </c>
      <c r="H63" s="53">
        <v>0.99799518720234159</v>
      </c>
      <c r="I63" s="53">
        <v>0.99799518720234159</v>
      </c>
    </row>
    <row r="64" spans="1:9" x14ac:dyDescent="0.35">
      <c r="A64" s="47" t="s">
        <v>363</v>
      </c>
      <c r="B64" s="52">
        <v>0</v>
      </c>
      <c r="C64" s="52">
        <v>3677268</v>
      </c>
      <c r="D64" s="52">
        <v>3677268</v>
      </c>
      <c r="E64" s="52">
        <v>3677268</v>
      </c>
      <c r="F64" s="52">
        <v>3677268</v>
      </c>
      <c r="G64" s="52">
        <v>3677268</v>
      </c>
      <c r="H64" s="53">
        <v>1</v>
      </c>
      <c r="I64" s="53">
        <v>1</v>
      </c>
    </row>
    <row r="65" spans="1:9" ht="29" x14ac:dyDescent="0.35">
      <c r="A65" s="14" t="s">
        <v>1009</v>
      </c>
      <c r="B65" s="21">
        <v>624336130</v>
      </c>
      <c r="C65" s="21">
        <v>620054199</v>
      </c>
      <c r="D65" s="21">
        <v>616298651.37</v>
      </c>
      <c r="E65" s="21">
        <v>616298651.37</v>
      </c>
      <c r="F65" s="21">
        <v>616298651.37</v>
      </c>
      <c r="G65" s="21">
        <v>616298651.37</v>
      </c>
      <c r="H65" s="34">
        <v>0.9939431945851559</v>
      </c>
      <c r="I65" s="34">
        <v>0.9939431945851559</v>
      </c>
    </row>
    <row r="66" spans="1:9" ht="43.5" x14ac:dyDescent="0.35">
      <c r="A66" s="10" t="s">
        <v>1379</v>
      </c>
      <c r="B66" s="22">
        <v>170000000</v>
      </c>
      <c r="C66" s="22">
        <v>159501356</v>
      </c>
      <c r="D66" s="22">
        <v>159501356</v>
      </c>
      <c r="E66" s="22">
        <v>159501356</v>
      </c>
      <c r="F66" s="22">
        <v>159501356</v>
      </c>
      <c r="G66" s="22">
        <v>159501356</v>
      </c>
      <c r="H66" s="35">
        <v>1</v>
      </c>
      <c r="I66" s="35">
        <v>1</v>
      </c>
    </row>
    <row r="67" spans="1:9" x14ac:dyDescent="0.35">
      <c r="A67" s="47" t="s">
        <v>49</v>
      </c>
      <c r="B67" s="52">
        <v>170000000</v>
      </c>
      <c r="C67" s="52">
        <v>159501356</v>
      </c>
      <c r="D67" s="52">
        <v>159501356</v>
      </c>
      <c r="E67" s="52">
        <v>159501356</v>
      </c>
      <c r="F67" s="52">
        <v>159501356</v>
      </c>
      <c r="G67" s="52">
        <v>159501356</v>
      </c>
      <c r="H67" s="53">
        <v>1</v>
      </c>
      <c r="I67" s="53">
        <v>1</v>
      </c>
    </row>
    <row r="68" spans="1:9" ht="43.5" x14ac:dyDescent="0.35">
      <c r="A68" s="10" t="s">
        <v>1380</v>
      </c>
      <c r="B68" s="22">
        <v>315511202</v>
      </c>
      <c r="C68" s="22">
        <v>335306811</v>
      </c>
      <c r="D68" s="22">
        <v>331551263.37</v>
      </c>
      <c r="E68" s="22">
        <v>331551263.37</v>
      </c>
      <c r="F68" s="22">
        <v>331551263.37</v>
      </c>
      <c r="G68" s="22">
        <v>331551263.37</v>
      </c>
      <c r="H68" s="35">
        <v>0.98879966792562413</v>
      </c>
      <c r="I68" s="35">
        <v>0.98879966792562413</v>
      </c>
    </row>
    <row r="69" spans="1:9" x14ac:dyDescent="0.35">
      <c r="A69" s="47" t="s">
        <v>49</v>
      </c>
      <c r="B69" s="52">
        <v>315511202</v>
      </c>
      <c r="C69" s="52">
        <v>335306811</v>
      </c>
      <c r="D69" s="52">
        <v>331551263.37</v>
      </c>
      <c r="E69" s="52">
        <v>331551263.37</v>
      </c>
      <c r="F69" s="52">
        <v>331551263.37</v>
      </c>
      <c r="G69" s="52">
        <v>331551263.37</v>
      </c>
      <c r="H69" s="53">
        <v>0.98879966792562413</v>
      </c>
      <c r="I69" s="53">
        <v>0.98879966792562413</v>
      </c>
    </row>
    <row r="70" spans="1:9" ht="43.5" x14ac:dyDescent="0.35">
      <c r="A70" s="10" t="s">
        <v>1381</v>
      </c>
      <c r="B70" s="22">
        <v>138824928</v>
      </c>
      <c r="C70" s="22">
        <v>125246032</v>
      </c>
      <c r="D70" s="22">
        <v>125246032</v>
      </c>
      <c r="E70" s="22">
        <v>125246032</v>
      </c>
      <c r="F70" s="22">
        <v>125246032</v>
      </c>
      <c r="G70" s="22">
        <v>125246032</v>
      </c>
      <c r="H70" s="35">
        <v>1</v>
      </c>
      <c r="I70" s="35">
        <v>1</v>
      </c>
    </row>
    <row r="71" spans="1:9" x14ac:dyDescent="0.35">
      <c r="A71" s="47" t="s">
        <v>49</v>
      </c>
      <c r="B71" s="52">
        <v>138824928</v>
      </c>
      <c r="C71" s="52">
        <v>125246032</v>
      </c>
      <c r="D71" s="52">
        <v>125246032</v>
      </c>
      <c r="E71" s="52">
        <v>125246032</v>
      </c>
      <c r="F71" s="52">
        <v>125246032</v>
      </c>
      <c r="G71" s="52">
        <v>125246032</v>
      </c>
      <c r="H71" s="53">
        <v>1</v>
      </c>
      <c r="I71" s="53">
        <v>1</v>
      </c>
    </row>
    <row r="72" spans="1:9" x14ac:dyDescent="0.35">
      <c r="A72" s="14" t="s">
        <v>1007</v>
      </c>
      <c r="B72" s="21">
        <v>1218889835</v>
      </c>
      <c r="C72" s="21">
        <v>1184971572</v>
      </c>
      <c r="D72" s="21">
        <v>1184971572</v>
      </c>
      <c r="E72" s="21">
        <v>1184971572</v>
      </c>
      <c r="F72" s="21">
        <v>1184971572</v>
      </c>
      <c r="G72" s="21">
        <v>1184971572</v>
      </c>
      <c r="H72" s="34">
        <v>1</v>
      </c>
      <c r="I72" s="34">
        <v>1</v>
      </c>
    </row>
    <row r="73" spans="1:9" ht="29" x14ac:dyDescent="0.35">
      <c r="A73" s="10" t="s">
        <v>1382</v>
      </c>
      <c r="B73" s="22">
        <v>1136389835</v>
      </c>
      <c r="C73" s="22">
        <v>1104631572</v>
      </c>
      <c r="D73" s="22">
        <v>1104631572</v>
      </c>
      <c r="E73" s="22">
        <v>1104631572</v>
      </c>
      <c r="F73" s="22">
        <v>1104631572</v>
      </c>
      <c r="G73" s="22">
        <v>1104631572</v>
      </c>
      <c r="H73" s="35">
        <v>1</v>
      </c>
      <c r="I73" s="35">
        <v>1</v>
      </c>
    </row>
    <row r="74" spans="1:9" x14ac:dyDescent="0.35">
      <c r="A74" s="47" t="s">
        <v>49</v>
      </c>
      <c r="B74" s="52">
        <v>729426000</v>
      </c>
      <c r="C74" s="52">
        <v>698302000</v>
      </c>
      <c r="D74" s="52">
        <v>698302000</v>
      </c>
      <c r="E74" s="52">
        <v>698302000</v>
      </c>
      <c r="F74" s="52">
        <v>698302000</v>
      </c>
      <c r="G74" s="52">
        <v>698302000</v>
      </c>
      <c r="H74" s="53">
        <v>1</v>
      </c>
      <c r="I74" s="53">
        <v>1</v>
      </c>
    </row>
    <row r="75" spans="1:9" x14ac:dyDescent="0.35">
      <c r="A75" s="47" t="s">
        <v>409</v>
      </c>
      <c r="B75" s="52">
        <v>406963835</v>
      </c>
      <c r="C75" s="52">
        <v>406329572</v>
      </c>
      <c r="D75" s="52">
        <v>406329572</v>
      </c>
      <c r="E75" s="52">
        <v>406329572</v>
      </c>
      <c r="F75" s="52">
        <v>406329572</v>
      </c>
      <c r="G75" s="52">
        <v>406329572</v>
      </c>
      <c r="H75" s="53">
        <v>1</v>
      </c>
      <c r="I75" s="53">
        <v>1</v>
      </c>
    </row>
    <row r="76" spans="1:9" x14ac:dyDescent="0.35">
      <c r="A76" s="47" t="s">
        <v>349</v>
      </c>
      <c r="B76" s="52">
        <v>0</v>
      </c>
      <c r="C76" s="52">
        <v>0</v>
      </c>
      <c r="D76" s="52">
        <v>0</v>
      </c>
      <c r="E76" s="52">
        <v>0</v>
      </c>
      <c r="F76" s="52">
        <v>0</v>
      </c>
      <c r="G76" s="52">
        <v>0</v>
      </c>
      <c r="H76" s="53">
        <v>0</v>
      </c>
      <c r="I76" s="53">
        <v>0</v>
      </c>
    </row>
    <row r="77" spans="1:9" ht="29" x14ac:dyDescent="0.35">
      <c r="A77" s="10" t="s">
        <v>1383</v>
      </c>
      <c r="B77" s="22">
        <v>82500000</v>
      </c>
      <c r="C77" s="22">
        <v>80340000</v>
      </c>
      <c r="D77" s="22">
        <v>80340000</v>
      </c>
      <c r="E77" s="22">
        <v>80340000</v>
      </c>
      <c r="F77" s="22">
        <v>80340000</v>
      </c>
      <c r="G77" s="22">
        <v>80340000</v>
      </c>
      <c r="H77" s="35">
        <v>1</v>
      </c>
      <c r="I77" s="35">
        <v>1</v>
      </c>
    </row>
    <row r="78" spans="1:9" x14ac:dyDescent="0.35">
      <c r="A78" s="47" t="s">
        <v>49</v>
      </c>
      <c r="B78" s="52">
        <v>82500000</v>
      </c>
      <c r="C78" s="52">
        <v>80340000</v>
      </c>
      <c r="D78" s="52">
        <v>80340000</v>
      </c>
      <c r="E78" s="52">
        <v>80340000</v>
      </c>
      <c r="F78" s="52">
        <v>80340000</v>
      </c>
      <c r="G78" s="52">
        <v>80340000</v>
      </c>
      <c r="H78" s="53">
        <v>1</v>
      </c>
      <c r="I78" s="53">
        <v>1</v>
      </c>
    </row>
    <row r="79" spans="1:9" x14ac:dyDescent="0.35">
      <c r="A79" s="14" t="s">
        <v>1008</v>
      </c>
      <c r="B79" s="21">
        <v>5449107200</v>
      </c>
      <c r="C79" s="21">
        <v>3246995719</v>
      </c>
      <c r="D79" s="21">
        <v>2432252791.9899998</v>
      </c>
      <c r="E79" s="21">
        <v>2129086575.0700002</v>
      </c>
      <c r="F79" s="21">
        <v>557302045.75999999</v>
      </c>
      <c r="G79" s="21">
        <v>427978124</v>
      </c>
      <c r="H79" s="34">
        <v>0.65570969576938953</v>
      </c>
      <c r="I79" s="34">
        <v>0.17163621205254814</v>
      </c>
    </row>
    <row r="80" spans="1:9" ht="29" x14ac:dyDescent="0.35">
      <c r="A80" s="10" t="s">
        <v>1384</v>
      </c>
      <c r="B80" s="22">
        <v>710000000</v>
      </c>
      <c r="C80" s="22">
        <v>914187714</v>
      </c>
      <c r="D80" s="22">
        <v>914187713.99000001</v>
      </c>
      <c r="E80" s="22">
        <v>611021497.07000005</v>
      </c>
      <c r="F80" s="22">
        <v>504114452.75999999</v>
      </c>
      <c r="G80" s="22">
        <v>427978124</v>
      </c>
      <c r="H80" s="35">
        <v>0.6683764042250081</v>
      </c>
      <c r="I80" s="35">
        <v>0.55143428974150488</v>
      </c>
    </row>
    <row r="81" spans="1:9" x14ac:dyDescent="0.35">
      <c r="A81" s="47" t="s">
        <v>409</v>
      </c>
      <c r="B81" s="52">
        <v>710000000</v>
      </c>
      <c r="C81" s="52">
        <v>710000000</v>
      </c>
      <c r="D81" s="52">
        <v>709999999.99000001</v>
      </c>
      <c r="E81" s="52">
        <v>500353979.41000003</v>
      </c>
      <c r="F81" s="52">
        <v>443593425.60000002</v>
      </c>
      <c r="G81" s="52">
        <v>427978124</v>
      </c>
      <c r="H81" s="53">
        <v>0.70472391466197182</v>
      </c>
      <c r="I81" s="53">
        <v>0.62477947267605638</v>
      </c>
    </row>
    <row r="82" spans="1:9" x14ac:dyDescent="0.35">
      <c r="A82" s="47" t="s">
        <v>349</v>
      </c>
      <c r="B82" s="52">
        <v>0</v>
      </c>
      <c r="C82" s="52">
        <v>204187714</v>
      </c>
      <c r="D82" s="52">
        <v>204187714</v>
      </c>
      <c r="E82" s="52">
        <v>110667517.66</v>
      </c>
      <c r="F82" s="52">
        <v>60521027.159999996</v>
      </c>
      <c r="G82" s="52">
        <v>0</v>
      </c>
      <c r="H82" s="53">
        <v>0.54198911135270356</v>
      </c>
      <c r="I82" s="53">
        <v>0.29639896531678689</v>
      </c>
    </row>
    <row r="83" spans="1:9" ht="29" x14ac:dyDescent="0.35">
      <c r="A83" s="10" t="s">
        <v>1385</v>
      </c>
      <c r="B83" s="22">
        <v>4739107200</v>
      </c>
      <c r="C83" s="22">
        <v>2332808005</v>
      </c>
      <c r="D83" s="22">
        <v>1518065078</v>
      </c>
      <c r="E83" s="22">
        <v>1518065078</v>
      </c>
      <c r="F83" s="22">
        <v>53187593</v>
      </c>
      <c r="G83" s="22">
        <v>0</v>
      </c>
      <c r="H83" s="35">
        <v>0.65074582852350937</v>
      </c>
      <c r="I83" s="35">
        <v>2.2799815881118773E-2</v>
      </c>
    </row>
    <row r="84" spans="1:9" x14ac:dyDescent="0.35">
      <c r="A84" s="47" t="s">
        <v>409</v>
      </c>
      <c r="B84" s="52">
        <v>4739107200</v>
      </c>
      <c r="C84" s="52">
        <v>2191606680</v>
      </c>
      <c r="D84" s="52">
        <v>1376863753</v>
      </c>
      <c r="E84" s="52">
        <v>1376863753</v>
      </c>
      <c r="F84" s="52">
        <v>53187593</v>
      </c>
      <c r="G84" s="52">
        <v>0</v>
      </c>
      <c r="H84" s="53">
        <v>0.62824400270581393</v>
      </c>
      <c r="I84" s="53">
        <v>2.4268767514433749E-2</v>
      </c>
    </row>
    <row r="85" spans="1:9" x14ac:dyDescent="0.35">
      <c r="A85" s="47" t="s">
        <v>349</v>
      </c>
      <c r="B85" s="52">
        <v>0</v>
      </c>
      <c r="C85" s="52">
        <v>141201325</v>
      </c>
      <c r="D85" s="52">
        <v>141201325</v>
      </c>
      <c r="E85" s="52">
        <v>141201325</v>
      </c>
      <c r="F85" s="52">
        <v>0</v>
      </c>
      <c r="G85" s="52">
        <v>0</v>
      </c>
      <c r="H85" s="53">
        <v>1</v>
      </c>
      <c r="I85" s="53">
        <v>0</v>
      </c>
    </row>
    <row r="86" spans="1:9" x14ac:dyDescent="0.35">
      <c r="A86" s="14" t="s">
        <v>1004</v>
      </c>
      <c r="B86" s="21">
        <v>1207845727</v>
      </c>
      <c r="C86" s="21">
        <v>1551632589</v>
      </c>
      <c r="D86" s="21">
        <v>1532083239</v>
      </c>
      <c r="E86" s="21">
        <v>1509441439</v>
      </c>
      <c r="F86" s="21">
        <v>1464404239</v>
      </c>
      <c r="G86" s="21">
        <v>1464404239</v>
      </c>
      <c r="H86" s="34">
        <v>0.97280854353079071</v>
      </c>
      <c r="I86" s="34">
        <v>0.94378285773424164</v>
      </c>
    </row>
    <row r="87" spans="1:9" ht="43.5" x14ac:dyDescent="0.35">
      <c r="A87" s="10" t="s">
        <v>1386</v>
      </c>
      <c r="B87" s="22">
        <v>262152000</v>
      </c>
      <c r="C87" s="22">
        <v>257281650</v>
      </c>
      <c r="D87" s="22">
        <v>257281650</v>
      </c>
      <c r="E87" s="22">
        <v>257281650</v>
      </c>
      <c r="F87" s="22">
        <v>250895650</v>
      </c>
      <c r="G87" s="22">
        <v>250895650</v>
      </c>
      <c r="H87" s="35">
        <v>1</v>
      </c>
      <c r="I87" s="35">
        <v>0.97517895271582722</v>
      </c>
    </row>
    <row r="88" spans="1:9" x14ac:dyDescent="0.35">
      <c r="A88" s="47" t="s">
        <v>49</v>
      </c>
      <c r="B88" s="52">
        <v>262152000</v>
      </c>
      <c r="C88" s="52">
        <v>257281650</v>
      </c>
      <c r="D88" s="52">
        <v>257281650</v>
      </c>
      <c r="E88" s="52">
        <v>257281650</v>
      </c>
      <c r="F88" s="52">
        <v>250895650</v>
      </c>
      <c r="G88" s="52">
        <v>250895650</v>
      </c>
      <c r="H88" s="53">
        <v>1</v>
      </c>
      <c r="I88" s="53">
        <v>0.97517895271582722</v>
      </c>
    </row>
    <row r="89" spans="1:9" ht="29" x14ac:dyDescent="0.35">
      <c r="A89" s="10" t="s">
        <v>1387</v>
      </c>
      <c r="B89" s="22">
        <v>945693727</v>
      </c>
      <c r="C89" s="22">
        <v>1294350939</v>
      </c>
      <c r="D89" s="22">
        <v>1274801589</v>
      </c>
      <c r="E89" s="22">
        <v>1252159789</v>
      </c>
      <c r="F89" s="22">
        <v>1213508589</v>
      </c>
      <c r="G89" s="22">
        <v>1213508589</v>
      </c>
      <c r="H89" s="35">
        <v>0.96740362391006851</v>
      </c>
      <c r="I89" s="35">
        <v>0.93754217070182078</v>
      </c>
    </row>
    <row r="90" spans="1:9" x14ac:dyDescent="0.35">
      <c r="A90" s="47" t="s">
        <v>49</v>
      </c>
      <c r="B90" s="52">
        <v>945693727</v>
      </c>
      <c r="C90" s="52">
        <v>1272556957.9100001</v>
      </c>
      <c r="D90" s="52">
        <v>1256612608</v>
      </c>
      <c r="E90" s="52">
        <v>1237575808</v>
      </c>
      <c r="F90" s="52">
        <v>1198924608</v>
      </c>
      <c r="G90" s="52">
        <v>1198924608</v>
      </c>
      <c r="H90" s="53">
        <v>0.97251113225811769</v>
      </c>
      <c r="I90" s="53">
        <v>0.94213826779829868</v>
      </c>
    </row>
    <row r="91" spans="1:9" x14ac:dyDescent="0.35">
      <c r="A91" s="47" t="s">
        <v>98</v>
      </c>
      <c r="B91" s="52">
        <v>0</v>
      </c>
      <c r="C91" s="52">
        <v>21793981.09</v>
      </c>
      <c r="D91" s="52">
        <v>18188981</v>
      </c>
      <c r="E91" s="52">
        <v>14583981</v>
      </c>
      <c r="F91" s="52">
        <v>14583981</v>
      </c>
      <c r="G91" s="52">
        <v>14583981</v>
      </c>
      <c r="H91" s="53">
        <v>0.66917471111745375</v>
      </c>
      <c r="I91" s="53">
        <v>0.66917471111745375</v>
      </c>
    </row>
    <row r="92" spans="1:9" ht="29" x14ac:dyDescent="0.35">
      <c r="A92" s="14" t="s">
        <v>1006</v>
      </c>
      <c r="B92" s="21">
        <v>3166006944</v>
      </c>
      <c r="C92" s="21">
        <v>4681751547</v>
      </c>
      <c r="D92" s="21">
        <v>4673561777.0500002</v>
      </c>
      <c r="E92" s="21">
        <v>3587547895.46</v>
      </c>
      <c r="F92" s="21">
        <v>1689670684.54</v>
      </c>
      <c r="G92" s="21">
        <v>1646676360</v>
      </c>
      <c r="H92" s="34">
        <v>0.76628327228488868</v>
      </c>
      <c r="I92" s="34">
        <v>0.36090567121673017</v>
      </c>
    </row>
    <row r="93" spans="1:9" ht="43.5" x14ac:dyDescent="0.35">
      <c r="A93" s="10" t="s">
        <v>1388</v>
      </c>
      <c r="B93" s="22">
        <v>3166006944</v>
      </c>
      <c r="C93" s="22">
        <v>4681751547</v>
      </c>
      <c r="D93" s="22">
        <v>4673561777.0500002</v>
      </c>
      <c r="E93" s="22">
        <v>3587547895.46</v>
      </c>
      <c r="F93" s="22">
        <v>1689670684.54</v>
      </c>
      <c r="G93" s="22">
        <v>1646676360</v>
      </c>
      <c r="H93" s="35">
        <v>0.76628327228488868</v>
      </c>
      <c r="I93" s="35">
        <v>0.36090567121673017</v>
      </c>
    </row>
    <row r="94" spans="1:9" x14ac:dyDescent="0.35">
      <c r="A94" s="47" t="s">
        <v>49</v>
      </c>
      <c r="B94" s="52">
        <v>500000000</v>
      </c>
      <c r="C94" s="52">
        <v>697550977</v>
      </c>
      <c r="D94" s="52">
        <v>689830536</v>
      </c>
      <c r="E94" s="52">
        <v>689830536</v>
      </c>
      <c r="F94" s="52">
        <v>668957020</v>
      </c>
      <c r="G94" s="52">
        <v>640363163</v>
      </c>
      <c r="H94" s="53">
        <v>0.98893207628608915</v>
      </c>
      <c r="I94" s="53">
        <v>0.95900807547718481</v>
      </c>
    </row>
    <row r="95" spans="1:9" x14ac:dyDescent="0.35">
      <c r="A95" s="47" t="s">
        <v>404</v>
      </c>
      <c r="B95" s="52">
        <v>2666006944</v>
      </c>
      <c r="C95" s="52">
        <v>1807630962</v>
      </c>
      <c r="D95" s="52">
        <v>1807161633.05</v>
      </c>
      <c r="E95" s="52">
        <v>872626161</v>
      </c>
      <c r="F95" s="52">
        <v>773060338</v>
      </c>
      <c r="G95" s="52">
        <v>773060338</v>
      </c>
      <c r="H95" s="53">
        <v>0.48274574807819648</v>
      </c>
      <c r="I95" s="53">
        <v>0.42766491294476955</v>
      </c>
    </row>
    <row r="96" spans="1:9" x14ac:dyDescent="0.35">
      <c r="A96" s="47" t="s">
        <v>363</v>
      </c>
      <c r="B96" s="52">
        <v>0</v>
      </c>
      <c r="C96" s="52">
        <v>0</v>
      </c>
      <c r="D96" s="52">
        <v>0</v>
      </c>
      <c r="E96" s="52">
        <v>0</v>
      </c>
      <c r="F96" s="52">
        <v>0</v>
      </c>
      <c r="G96" s="52">
        <v>0</v>
      </c>
      <c r="H96" s="53">
        <v>0</v>
      </c>
      <c r="I96" s="53">
        <v>0</v>
      </c>
    </row>
    <row r="97" spans="1:9" x14ac:dyDescent="0.35">
      <c r="A97" s="47" t="s">
        <v>349</v>
      </c>
      <c r="B97" s="52">
        <v>0</v>
      </c>
      <c r="C97" s="52">
        <v>2176569608</v>
      </c>
      <c r="D97" s="52">
        <v>2176569608</v>
      </c>
      <c r="E97" s="52">
        <v>2025091198.46</v>
      </c>
      <c r="F97" s="52">
        <v>247653326.53999999</v>
      </c>
      <c r="G97" s="52">
        <v>233252859</v>
      </c>
      <c r="H97" s="53">
        <v>0.93040497809799427</v>
      </c>
      <c r="I97" s="53">
        <v>0.11378148699207602</v>
      </c>
    </row>
    <row r="98" spans="1:9" x14ac:dyDescent="0.35">
      <c r="A98" s="14" t="s">
        <v>1003</v>
      </c>
      <c r="B98" s="21">
        <v>13081949134</v>
      </c>
      <c r="C98" s="21">
        <v>20921569398.380001</v>
      </c>
      <c r="D98" s="21">
        <v>20699414578</v>
      </c>
      <c r="E98" s="21">
        <v>20454515943.919998</v>
      </c>
      <c r="F98" s="21">
        <v>20444112652.959999</v>
      </c>
      <c r="G98" s="21">
        <v>5607871371.8299999</v>
      </c>
      <c r="H98" s="34">
        <v>0.97767598378656206</v>
      </c>
      <c r="I98" s="34">
        <v>0.97717873184709692</v>
      </c>
    </row>
    <row r="99" spans="1:9" ht="29" x14ac:dyDescent="0.35">
      <c r="A99" s="10" t="s">
        <v>1389</v>
      </c>
      <c r="B99" s="22">
        <v>432000000</v>
      </c>
      <c r="C99" s="22">
        <v>905221801</v>
      </c>
      <c r="D99" s="22">
        <v>685765468.17000008</v>
      </c>
      <c r="E99" s="22">
        <v>440866834.09000003</v>
      </c>
      <c r="F99" s="22">
        <v>430463543.13</v>
      </c>
      <c r="G99" s="22">
        <v>385913800</v>
      </c>
      <c r="H99" s="35">
        <v>0.48702631068206015</v>
      </c>
      <c r="I99" s="35">
        <v>0.47553377819056747</v>
      </c>
    </row>
    <row r="100" spans="1:9" x14ac:dyDescent="0.35">
      <c r="A100" s="47" t="s">
        <v>49</v>
      </c>
      <c r="B100" s="52">
        <v>432000000</v>
      </c>
      <c r="C100" s="52">
        <v>408953800</v>
      </c>
      <c r="D100" s="52">
        <v>408953800</v>
      </c>
      <c r="E100" s="52">
        <v>399374800</v>
      </c>
      <c r="F100" s="52">
        <v>399374800</v>
      </c>
      <c r="G100" s="52">
        <v>385913800</v>
      </c>
      <c r="H100" s="53">
        <v>0.97657681625650627</v>
      </c>
      <c r="I100" s="53">
        <v>0.97657681625650627</v>
      </c>
    </row>
    <row r="101" spans="1:9" x14ac:dyDescent="0.35">
      <c r="A101" s="47" t="s">
        <v>349</v>
      </c>
      <c r="B101" s="52">
        <v>0</v>
      </c>
      <c r="C101" s="52">
        <v>496268001</v>
      </c>
      <c r="D101" s="52">
        <v>276811668.17000002</v>
      </c>
      <c r="E101" s="52">
        <v>41492034.090000004</v>
      </c>
      <c r="F101" s="52">
        <v>31088743.129999999</v>
      </c>
      <c r="G101" s="52">
        <v>0</v>
      </c>
      <c r="H101" s="53">
        <v>8.3608119013097532E-2</v>
      </c>
      <c r="I101" s="53">
        <v>6.2645068929197384E-2</v>
      </c>
    </row>
    <row r="102" spans="1:9" ht="29" x14ac:dyDescent="0.35">
      <c r="A102" s="10" t="s">
        <v>1390</v>
      </c>
      <c r="B102" s="22">
        <v>12449949134</v>
      </c>
      <c r="C102" s="22">
        <v>19816347597.380001</v>
      </c>
      <c r="D102" s="22">
        <v>19813649111.830002</v>
      </c>
      <c r="E102" s="22">
        <v>19813649111.830002</v>
      </c>
      <c r="F102" s="22">
        <v>19813649111.830002</v>
      </c>
      <c r="G102" s="22">
        <v>5021957573.8299999</v>
      </c>
      <c r="H102" s="35">
        <v>0.9998638252817913</v>
      </c>
      <c r="I102" s="35">
        <v>0.9998638252817913</v>
      </c>
    </row>
    <row r="103" spans="1:9" x14ac:dyDescent="0.35">
      <c r="A103" s="47" t="s">
        <v>403</v>
      </c>
      <c r="B103" s="52">
        <v>12449949134</v>
      </c>
      <c r="C103" s="52">
        <v>15411640672</v>
      </c>
      <c r="D103" s="52">
        <v>15411640672</v>
      </c>
      <c r="E103" s="52">
        <v>15411640672</v>
      </c>
      <c r="F103" s="52">
        <v>15411640672</v>
      </c>
      <c r="G103" s="52">
        <v>5021957573.8299999</v>
      </c>
      <c r="H103" s="53">
        <v>1</v>
      </c>
      <c r="I103" s="53">
        <v>1</v>
      </c>
    </row>
    <row r="104" spans="1:9" x14ac:dyDescent="0.35">
      <c r="A104" s="47" t="s">
        <v>413</v>
      </c>
      <c r="B104" s="52">
        <v>0</v>
      </c>
      <c r="C104" s="52">
        <v>4404706925.3800001</v>
      </c>
      <c r="D104" s="52">
        <v>4402008439.8299999</v>
      </c>
      <c r="E104" s="52">
        <v>4402008439.8299999</v>
      </c>
      <c r="F104" s="52">
        <v>4402008439.8299999</v>
      </c>
      <c r="G104" s="52">
        <v>0</v>
      </c>
      <c r="H104" s="53">
        <v>0.99938736320129462</v>
      </c>
      <c r="I104" s="53">
        <v>0.99938736320129462</v>
      </c>
    </row>
    <row r="105" spans="1:9" ht="29" x14ac:dyDescent="0.35">
      <c r="A105" s="10" t="s">
        <v>1391</v>
      </c>
      <c r="B105" s="22">
        <v>200000000</v>
      </c>
      <c r="C105" s="22">
        <v>200000000</v>
      </c>
      <c r="D105" s="22">
        <v>199999998</v>
      </c>
      <c r="E105" s="22">
        <v>199999998</v>
      </c>
      <c r="F105" s="22">
        <v>199999998</v>
      </c>
      <c r="G105" s="22">
        <v>199999998</v>
      </c>
      <c r="H105" s="35">
        <v>0.99999998999999995</v>
      </c>
      <c r="I105" s="35">
        <v>0.99999998999999995</v>
      </c>
    </row>
    <row r="106" spans="1:9" x14ac:dyDescent="0.35">
      <c r="A106" s="47" t="s">
        <v>49</v>
      </c>
      <c r="B106" s="52">
        <v>200000000</v>
      </c>
      <c r="C106" s="52">
        <v>200000000</v>
      </c>
      <c r="D106" s="52">
        <v>199999998</v>
      </c>
      <c r="E106" s="52">
        <v>199999998</v>
      </c>
      <c r="F106" s="52">
        <v>199999998</v>
      </c>
      <c r="G106" s="52">
        <v>199999998</v>
      </c>
      <c r="H106" s="53">
        <v>0.99999998999999995</v>
      </c>
      <c r="I106" s="53">
        <v>0.99999998999999995</v>
      </c>
    </row>
    <row r="107" spans="1:9" ht="29" x14ac:dyDescent="0.35">
      <c r="A107" s="14" t="s">
        <v>1005</v>
      </c>
      <c r="B107" s="21">
        <v>1500000000</v>
      </c>
      <c r="C107" s="21">
        <v>3211909962.8699999</v>
      </c>
      <c r="D107" s="21">
        <v>3211909962.8699999</v>
      </c>
      <c r="E107" s="21">
        <v>2955951393.5999999</v>
      </c>
      <c r="F107" s="21">
        <v>2287353137.8399997</v>
      </c>
      <c r="G107" s="21">
        <v>2257753299.3800001</v>
      </c>
      <c r="H107" s="34">
        <v>0.92030954409404164</v>
      </c>
      <c r="I107" s="34">
        <v>0.7121473404553772</v>
      </c>
    </row>
    <row r="108" spans="1:9" ht="29" x14ac:dyDescent="0.35">
      <c r="A108" s="10" t="s">
        <v>1392</v>
      </c>
      <c r="B108" s="22">
        <v>400000000</v>
      </c>
      <c r="C108" s="22">
        <v>363623962.87</v>
      </c>
      <c r="D108" s="22">
        <v>363623962.87</v>
      </c>
      <c r="E108" s="22">
        <v>356997629.19999999</v>
      </c>
      <c r="F108" s="22">
        <v>336958911.63999999</v>
      </c>
      <c r="G108" s="22">
        <v>307591073.18000001</v>
      </c>
      <c r="H108" s="35">
        <v>0.98177696096346379</v>
      </c>
      <c r="I108" s="35">
        <v>0.9266686083624992</v>
      </c>
    </row>
    <row r="109" spans="1:9" x14ac:dyDescent="0.35">
      <c r="A109" s="47" t="s">
        <v>49</v>
      </c>
      <c r="B109" s="52">
        <v>400000000</v>
      </c>
      <c r="C109" s="52">
        <v>363623962.87</v>
      </c>
      <c r="D109" s="52">
        <v>363623962.87</v>
      </c>
      <c r="E109" s="52">
        <v>356997629.19999999</v>
      </c>
      <c r="F109" s="52">
        <v>336958911.63999999</v>
      </c>
      <c r="G109" s="52">
        <v>307591073.18000001</v>
      </c>
      <c r="H109" s="53">
        <v>0.98177696096346379</v>
      </c>
      <c r="I109" s="53">
        <v>0.9266686083624992</v>
      </c>
    </row>
    <row r="110" spans="1:9" ht="43.5" x14ac:dyDescent="0.35">
      <c r="A110" s="10" t="s">
        <v>1393</v>
      </c>
      <c r="B110" s="22">
        <v>1000000000</v>
      </c>
      <c r="C110" s="22">
        <v>2750000000</v>
      </c>
      <c r="D110" s="22">
        <v>2750000000</v>
      </c>
      <c r="E110" s="22">
        <v>2500667764.4000001</v>
      </c>
      <c r="F110" s="22">
        <v>1852108226.1999998</v>
      </c>
      <c r="G110" s="22">
        <v>1851876226.1999998</v>
      </c>
      <c r="H110" s="35">
        <v>0.909333732509091</v>
      </c>
      <c r="I110" s="35">
        <v>0.67349390043636359</v>
      </c>
    </row>
    <row r="111" spans="1:9" x14ac:dyDescent="0.35">
      <c r="A111" s="47" t="s">
        <v>49</v>
      </c>
      <c r="B111" s="52">
        <v>1000000000</v>
      </c>
      <c r="C111" s="52">
        <v>1650000000</v>
      </c>
      <c r="D111" s="52">
        <v>1650000000</v>
      </c>
      <c r="E111" s="52">
        <v>1527498927.3</v>
      </c>
      <c r="F111" s="52">
        <v>1189240655.0999999</v>
      </c>
      <c r="G111" s="52">
        <v>1189240655.0999999</v>
      </c>
      <c r="H111" s="53">
        <v>0.92575692563636358</v>
      </c>
      <c r="I111" s="53">
        <v>0.72075191218181811</v>
      </c>
    </row>
    <row r="112" spans="1:9" x14ac:dyDescent="0.35">
      <c r="A112" s="47" t="s">
        <v>98</v>
      </c>
      <c r="B112" s="52">
        <v>0</v>
      </c>
      <c r="C112" s="52">
        <v>1100000000</v>
      </c>
      <c r="D112" s="52">
        <v>1100000000</v>
      </c>
      <c r="E112" s="52">
        <v>973168837.10000002</v>
      </c>
      <c r="F112" s="52">
        <v>662867571.10000002</v>
      </c>
      <c r="G112" s="52">
        <v>662635571.10000002</v>
      </c>
      <c r="H112" s="53">
        <v>0.88469894281818184</v>
      </c>
      <c r="I112" s="53">
        <v>0.60260688281818187</v>
      </c>
    </row>
    <row r="113" spans="1:9" ht="29" x14ac:dyDescent="0.35">
      <c r="A113" s="10" t="s">
        <v>1394</v>
      </c>
      <c r="B113" s="22">
        <v>100000000</v>
      </c>
      <c r="C113" s="22">
        <v>98286000</v>
      </c>
      <c r="D113" s="22">
        <v>98286000</v>
      </c>
      <c r="E113" s="22">
        <v>98286000</v>
      </c>
      <c r="F113" s="22">
        <v>98286000</v>
      </c>
      <c r="G113" s="22">
        <v>98286000</v>
      </c>
      <c r="H113" s="35">
        <v>1</v>
      </c>
      <c r="I113" s="35">
        <v>1</v>
      </c>
    </row>
    <row r="114" spans="1:9" x14ac:dyDescent="0.35">
      <c r="A114" s="47" t="s">
        <v>49</v>
      </c>
      <c r="B114" s="52">
        <v>100000000</v>
      </c>
      <c r="C114" s="52">
        <v>98286000</v>
      </c>
      <c r="D114" s="52">
        <v>98286000</v>
      </c>
      <c r="E114" s="52">
        <v>98286000</v>
      </c>
      <c r="F114" s="52">
        <v>98286000</v>
      </c>
      <c r="G114" s="52">
        <v>98286000</v>
      </c>
      <c r="H114" s="53">
        <v>1</v>
      </c>
      <c r="I114" s="53">
        <v>1</v>
      </c>
    </row>
    <row r="115" spans="1:9" x14ac:dyDescent="0.35">
      <c r="A115" s="47" t="s">
        <v>1128</v>
      </c>
      <c r="B115" s="52">
        <v>712495017949</v>
      </c>
      <c r="C115" s="52">
        <v>756152071798.69983</v>
      </c>
      <c r="D115" s="52">
        <v>745951601966.4801</v>
      </c>
      <c r="E115" s="52">
        <v>742331337451.44995</v>
      </c>
      <c r="F115" s="52">
        <v>717220800976.96008</v>
      </c>
      <c r="G115" s="52">
        <v>694435560891.96997</v>
      </c>
      <c r="H115" s="53">
        <v>0.98172228198175304</v>
      </c>
      <c r="I115" s="53">
        <v>0.9485139666031307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AC7-7683-4461-8165-1FB4BC5E5256}">
  <dimension ref="A1:I133"/>
  <sheetViews>
    <sheetView topLeftCell="A3" workbookViewId="0">
      <selection activeCell="A4" sqref="A4"/>
      <pivotSelection pane="bottomRight" showHeader="1" axis="axisRow" activeRow="3" previousRow="3" click="1" r:id="rId1">
        <pivotArea dataOnly="0" labelOnly="1" fieldPosition="0">
          <references count="1">
            <reference field="2" count="0"/>
          </references>
        </pivotArea>
      </pivotSelection>
    </sheetView>
  </sheetViews>
  <sheetFormatPr baseColWidth="10" defaultRowHeight="14.5" x14ac:dyDescent="0.35"/>
  <cols>
    <col min="1" max="1" width="76.7265625" style="48" customWidth="1"/>
    <col min="2" max="7" width="19.26953125" style="16" bestFit="1" customWidth="1"/>
    <col min="8" max="8" width="17.7265625" style="29" bestFit="1" customWidth="1"/>
    <col min="9" max="9" width="17.453125" style="29" bestFit="1" customWidth="1"/>
  </cols>
  <sheetData>
    <row r="1" spans="1:9" x14ac:dyDescent="0.35">
      <c r="A1" s="45" t="s">
        <v>2</v>
      </c>
      <c r="B1" s="17" t="s">
        <v>1467</v>
      </c>
      <c r="C1" s="17"/>
      <c r="D1" s="17"/>
      <c r="E1" s="17"/>
      <c r="F1" s="17"/>
      <c r="G1" s="17"/>
      <c r="H1" s="30"/>
      <c r="I1" s="30"/>
    </row>
    <row r="3" spans="1:9" x14ac:dyDescent="0.35">
      <c r="A3" s="46" t="s">
        <v>1453</v>
      </c>
      <c r="B3" s="42" t="s">
        <v>1445</v>
      </c>
      <c r="C3" s="42" t="s">
        <v>1446</v>
      </c>
      <c r="D3" s="42" t="s">
        <v>1447</v>
      </c>
      <c r="E3" s="42" t="s">
        <v>1448</v>
      </c>
      <c r="F3" s="42" t="s">
        <v>1449</v>
      </c>
      <c r="G3" s="42" t="s">
        <v>1450</v>
      </c>
      <c r="H3" s="30" t="s">
        <v>1451</v>
      </c>
      <c r="I3" s="30" t="s">
        <v>1452</v>
      </c>
    </row>
    <row r="4" spans="1:9" x14ac:dyDescent="0.35">
      <c r="A4" s="11" t="s">
        <v>1126</v>
      </c>
      <c r="B4" s="28">
        <v>21766892649</v>
      </c>
      <c r="C4" s="28">
        <v>30854004431.329998</v>
      </c>
      <c r="D4" s="28">
        <v>27441396349.27</v>
      </c>
      <c r="E4" s="28">
        <v>24530626096.760002</v>
      </c>
      <c r="F4" s="28">
        <v>17408398045.109997</v>
      </c>
      <c r="G4" s="28">
        <v>14354387535.019999</v>
      </c>
      <c r="H4" s="40">
        <v>0.79505485750987104</v>
      </c>
      <c r="I4" s="40">
        <v>0.56421843342425382</v>
      </c>
    </row>
    <row r="5" spans="1:9" x14ac:dyDescent="0.35">
      <c r="A5" s="8" t="s">
        <v>906</v>
      </c>
      <c r="B5" s="27">
        <v>833845000</v>
      </c>
      <c r="C5" s="27">
        <v>949845000</v>
      </c>
      <c r="D5" s="27">
        <v>833744091</v>
      </c>
      <c r="E5" s="27">
        <v>832609821</v>
      </c>
      <c r="F5" s="27">
        <v>788512961</v>
      </c>
      <c r="G5" s="27">
        <v>676259476</v>
      </c>
      <c r="H5" s="39">
        <v>0.87657441056172325</v>
      </c>
      <c r="I5" s="39">
        <v>0.83014908853549785</v>
      </c>
    </row>
    <row r="6" spans="1:9" x14ac:dyDescent="0.35">
      <c r="A6" s="9" t="s">
        <v>930</v>
      </c>
      <c r="B6" s="24">
        <v>833845000</v>
      </c>
      <c r="C6" s="24">
        <v>949845000</v>
      </c>
      <c r="D6" s="24">
        <v>833744091</v>
      </c>
      <c r="E6" s="24">
        <v>832609821</v>
      </c>
      <c r="F6" s="24">
        <v>788512961</v>
      </c>
      <c r="G6" s="24">
        <v>676259476</v>
      </c>
      <c r="H6" s="36">
        <v>0.87657441056172325</v>
      </c>
      <c r="I6" s="36">
        <v>0.83014908853549785</v>
      </c>
    </row>
    <row r="7" spans="1:9" x14ac:dyDescent="0.35">
      <c r="A7" s="14" t="s">
        <v>1021</v>
      </c>
      <c r="B7" s="25">
        <v>833845000</v>
      </c>
      <c r="C7" s="25">
        <v>949845000</v>
      </c>
      <c r="D7" s="25">
        <v>833744091</v>
      </c>
      <c r="E7" s="25">
        <v>832609821</v>
      </c>
      <c r="F7" s="25">
        <v>788512961</v>
      </c>
      <c r="G7" s="25">
        <v>676259476</v>
      </c>
      <c r="H7" s="37">
        <v>0.87657441056172325</v>
      </c>
      <c r="I7" s="37">
        <v>0.83014908853549785</v>
      </c>
    </row>
    <row r="8" spans="1:9" ht="29" x14ac:dyDescent="0.35">
      <c r="A8" s="10" t="s">
        <v>1395</v>
      </c>
      <c r="B8" s="26">
        <v>356013500</v>
      </c>
      <c r="C8" s="26">
        <v>472013500</v>
      </c>
      <c r="D8" s="26">
        <v>356012723</v>
      </c>
      <c r="E8" s="26">
        <v>355972852</v>
      </c>
      <c r="F8" s="26">
        <v>324900692</v>
      </c>
      <c r="G8" s="26">
        <v>324900692</v>
      </c>
      <c r="H8" s="38">
        <v>0.75415820098365827</v>
      </c>
      <c r="I8" s="38">
        <v>0.6883292363459943</v>
      </c>
    </row>
    <row r="9" spans="1:9" x14ac:dyDescent="0.35">
      <c r="A9" s="47" t="s">
        <v>49</v>
      </c>
      <c r="B9" s="23">
        <v>356013500</v>
      </c>
      <c r="C9" s="23">
        <v>472013500</v>
      </c>
      <c r="D9" s="23">
        <v>356012723</v>
      </c>
      <c r="E9" s="23">
        <v>355972852</v>
      </c>
      <c r="F9" s="23">
        <v>324900692</v>
      </c>
      <c r="G9" s="23">
        <v>324900692</v>
      </c>
      <c r="H9" s="30">
        <v>0.75415820098365827</v>
      </c>
      <c r="I9" s="30">
        <v>0.6883292363459943</v>
      </c>
    </row>
    <row r="10" spans="1:9" ht="29" x14ac:dyDescent="0.35">
      <c r="A10" s="10" t="s">
        <v>1396</v>
      </c>
      <c r="B10" s="26">
        <v>314147132</v>
      </c>
      <c r="C10" s="26">
        <v>314147132</v>
      </c>
      <c r="D10" s="26">
        <v>314147000</v>
      </c>
      <c r="E10" s="26">
        <v>313227000</v>
      </c>
      <c r="F10" s="26">
        <v>300202300</v>
      </c>
      <c r="G10" s="26">
        <v>235078800</v>
      </c>
      <c r="H10" s="38">
        <v>0.99707101575576373</v>
      </c>
      <c r="I10" s="38">
        <v>0.95561050673542358</v>
      </c>
    </row>
    <row r="11" spans="1:9" x14ac:dyDescent="0.35">
      <c r="A11" s="47" t="s">
        <v>49</v>
      </c>
      <c r="B11" s="23">
        <v>314147132</v>
      </c>
      <c r="C11" s="23">
        <v>314147132</v>
      </c>
      <c r="D11" s="23">
        <v>314147000</v>
      </c>
      <c r="E11" s="23">
        <v>313227000</v>
      </c>
      <c r="F11" s="23">
        <v>300202300</v>
      </c>
      <c r="G11" s="23">
        <v>235078800</v>
      </c>
      <c r="H11" s="30">
        <v>0.99707101575576373</v>
      </c>
      <c r="I11" s="30">
        <v>0.95561050673542358</v>
      </c>
    </row>
    <row r="12" spans="1:9" ht="29" x14ac:dyDescent="0.35">
      <c r="A12" s="10" t="s">
        <v>1397</v>
      </c>
      <c r="B12" s="26">
        <v>163684368</v>
      </c>
      <c r="C12" s="26">
        <v>163684368</v>
      </c>
      <c r="D12" s="26">
        <v>163584368</v>
      </c>
      <c r="E12" s="26">
        <v>163409969</v>
      </c>
      <c r="F12" s="26">
        <v>163409969</v>
      </c>
      <c r="G12" s="26">
        <v>116279984</v>
      </c>
      <c r="H12" s="38">
        <v>0.99832360900828354</v>
      </c>
      <c r="I12" s="38">
        <v>0.99832360900828354</v>
      </c>
    </row>
    <row r="13" spans="1:9" x14ac:dyDescent="0.35">
      <c r="A13" s="47" t="s">
        <v>49</v>
      </c>
      <c r="B13" s="23">
        <v>163684368</v>
      </c>
      <c r="C13" s="23">
        <v>163684368</v>
      </c>
      <c r="D13" s="23">
        <v>163584368</v>
      </c>
      <c r="E13" s="23">
        <v>163409969</v>
      </c>
      <c r="F13" s="23">
        <v>163409969</v>
      </c>
      <c r="G13" s="23">
        <v>116279984</v>
      </c>
      <c r="H13" s="30">
        <v>0.99832360900828354</v>
      </c>
      <c r="I13" s="30">
        <v>0.99832360900828354</v>
      </c>
    </row>
    <row r="14" spans="1:9" x14ac:dyDescent="0.35">
      <c r="A14" s="8" t="s">
        <v>958</v>
      </c>
      <c r="B14" s="27">
        <v>1137686500</v>
      </c>
      <c r="C14" s="27">
        <v>1377686500</v>
      </c>
      <c r="D14" s="27">
        <v>1354286316</v>
      </c>
      <c r="E14" s="27">
        <v>1083041826</v>
      </c>
      <c r="F14" s="27">
        <v>1043046866</v>
      </c>
      <c r="G14" s="27">
        <v>864148780</v>
      </c>
      <c r="H14" s="39">
        <v>0.78613082584463156</v>
      </c>
      <c r="I14" s="39">
        <v>0.75710030257246475</v>
      </c>
    </row>
    <row r="15" spans="1:9" x14ac:dyDescent="0.35">
      <c r="A15" s="9" t="s">
        <v>959</v>
      </c>
      <c r="B15" s="24">
        <v>787686500</v>
      </c>
      <c r="C15" s="24">
        <v>1027686500</v>
      </c>
      <c r="D15" s="24">
        <v>1004286500</v>
      </c>
      <c r="E15" s="24">
        <v>734053166</v>
      </c>
      <c r="F15" s="24">
        <v>734053166</v>
      </c>
      <c r="G15" s="24">
        <v>560755080</v>
      </c>
      <c r="H15" s="36">
        <v>0.71427732679177935</v>
      </c>
      <c r="I15" s="36">
        <v>0.71427732679177935</v>
      </c>
    </row>
    <row r="16" spans="1:9" ht="29" x14ac:dyDescent="0.35">
      <c r="A16" s="14" t="s">
        <v>1020</v>
      </c>
      <c r="B16" s="25">
        <v>460000000</v>
      </c>
      <c r="C16" s="25">
        <v>700000000</v>
      </c>
      <c r="D16" s="25">
        <v>700000000</v>
      </c>
      <c r="E16" s="25">
        <v>441600000</v>
      </c>
      <c r="F16" s="25">
        <v>441600000</v>
      </c>
      <c r="G16" s="25">
        <v>427218580</v>
      </c>
      <c r="H16" s="37">
        <v>0.63085714285714289</v>
      </c>
      <c r="I16" s="37">
        <v>0.63085714285714289</v>
      </c>
    </row>
    <row r="17" spans="1:9" ht="58" x14ac:dyDescent="0.35">
      <c r="A17" s="10" t="s">
        <v>1398</v>
      </c>
      <c r="B17" s="26">
        <v>460000000</v>
      </c>
      <c r="C17" s="26">
        <v>700000000</v>
      </c>
      <c r="D17" s="26">
        <v>700000000</v>
      </c>
      <c r="E17" s="26">
        <v>441600000</v>
      </c>
      <c r="F17" s="26">
        <v>441600000</v>
      </c>
      <c r="G17" s="26">
        <v>427218580</v>
      </c>
      <c r="H17" s="38">
        <v>0.63085714285714289</v>
      </c>
      <c r="I17" s="38">
        <v>0.63085714285714289</v>
      </c>
    </row>
    <row r="18" spans="1:9" x14ac:dyDescent="0.35">
      <c r="A18" s="47" t="s">
        <v>49</v>
      </c>
      <c r="B18" s="23">
        <v>460000000</v>
      </c>
      <c r="C18" s="23">
        <v>460000000</v>
      </c>
      <c r="D18" s="23">
        <v>460000000</v>
      </c>
      <c r="E18" s="23">
        <v>441600000</v>
      </c>
      <c r="F18" s="23">
        <v>441600000</v>
      </c>
      <c r="G18" s="23">
        <v>427218580</v>
      </c>
      <c r="H18" s="30">
        <v>0.96</v>
      </c>
      <c r="I18" s="30">
        <v>0.96</v>
      </c>
    </row>
    <row r="19" spans="1:9" x14ac:dyDescent="0.35">
      <c r="A19" s="47" t="s">
        <v>42</v>
      </c>
      <c r="B19" s="23">
        <v>0</v>
      </c>
      <c r="C19" s="23">
        <v>240000000</v>
      </c>
      <c r="D19" s="23">
        <v>240000000</v>
      </c>
      <c r="E19" s="23">
        <v>0</v>
      </c>
      <c r="F19" s="23">
        <v>0</v>
      </c>
      <c r="G19" s="23">
        <v>0</v>
      </c>
      <c r="H19" s="30">
        <v>0</v>
      </c>
      <c r="I19" s="30">
        <v>0</v>
      </c>
    </row>
    <row r="20" spans="1:9" ht="29" x14ac:dyDescent="0.35">
      <c r="A20" s="14" t="s">
        <v>1032</v>
      </c>
      <c r="B20" s="25">
        <v>104186500</v>
      </c>
      <c r="C20" s="25">
        <v>104186500</v>
      </c>
      <c r="D20" s="25">
        <v>104186500</v>
      </c>
      <c r="E20" s="25">
        <v>100886500</v>
      </c>
      <c r="F20" s="25">
        <v>100886500</v>
      </c>
      <c r="G20" s="25">
        <v>63036500</v>
      </c>
      <c r="H20" s="37">
        <v>0.96832603072375023</v>
      </c>
      <c r="I20" s="37">
        <v>0.96832603072375023</v>
      </c>
    </row>
    <row r="21" spans="1:9" ht="29" x14ac:dyDescent="0.35">
      <c r="A21" s="10" t="s">
        <v>1399</v>
      </c>
      <c r="B21" s="26">
        <v>104186500</v>
      </c>
      <c r="C21" s="26">
        <v>104186500</v>
      </c>
      <c r="D21" s="26">
        <v>104186500</v>
      </c>
      <c r="E21" s="26">
        <v>100886500</v>
      </c>
      <c r="F21" s="26">
        <v>100886500</v>
      </c>
      <c r="G21" s="26">
        <v>63036500</v>
      </c>
      <c r="H21" s="38">
        <v>0.96832603072375023</v>
      </c>
      <c r="I21" s="38">
        <v>0.96832603072375023</v>
      </c>
    </row>
    <row r="22" spans="1:9" x14ac:dyDescent="0.35">
      <c r="A22" s="47" t="s">
        <v>49</v>
      </c>
      <c r="B22" s="23">
        <v>104186500</v>
      </c>
      <c r="C22" s="23">
        <v>104186500</v>
      </c>
      <c r="D22" s="23">
        <v>104186500</v>
      </c>
      <c r="E22" s="23">
        <v>100886500</v>
      </c>
      <c r="F22" s="23">
        <v>100886500</v>
      </c>
      <c r="G22" s="23">
        <v>63036500</v>
      </c>
      <c r="H22" s="30">
        <v>0.96832603072375023</v>
      </c>
      <c r="I22" s="30">
        <v>0.96832603072375023</v>
      </c>
    </row>
    <row r="23" spans="1:9" x14ac:dyDescent="0.35">
      <c r="A23" s="14" t="s">
        <v>1035</v>
      </c>
      <c r="B23" s="25">
        <v>123500000</v>
      </c>
      <c r="C23" s="25">
        <v>123500000</v>
      </c>
      <c r="D23" s="25">
        <v>100100000</v>
      </c>
      <c r="E23" s="25">
        <v>100100000</v>
      </c>
      <c r="F23" s="25">
        <v>100100000</v>
      </c>
      <c r="G23" s="25">
        <v>42500000</v>
      </c>
      <c r="H23" s="37">
        <v>0.81052631578947365</v>
      </c>
      <c r="I23" s="37">
        <v>0.81052631578947365</v>
      </c>
    </row>
    <row r="24" spans="1:9" ht="29" x14ac:dyDescent="0.35">
      <c r="A24" s="10" t="s">
        <v>1400</v>
      </c>
      <c r="B24" s="26">
        <v>123500000</v>
      </c>
      <c r="C24" s="26">
        <v>123500000</v>
      </c>
      <c r="D24" s="26">
        <v>100100000</v>
      </c>
      <c r="E24" s="26">
        <v>100100000</v>
      </c>
      <c r="F24" s="26">
        <v>100100000</v>
      </c>
      <c r="G24" s="26">
        <v>42500000</v>
      </c>
      <c r="H24" s="38">
        <v>0.81052631578947365</v>
      </c>
      <c r="I24" s="38">
        <v>0.81052631578947365</v>
      </c>
    </row>
    <row r="25" spans="1:9" x14ac:dyDescent="0.35">
      <c r="A25" s="47" t="s">
        <v>49</v>
      </c>
      <c r="B25" s="23">
        <v>123500000</v>
      </c>
      <c r="C25" s="23">
        <v>123500000</v>
      </c>
      <c r="D25" s="23">
        <v>100100000</v>
      </c>
      <c r="E25" s="23">
        <v>100100000</v>
      </c>
      <c r="F25" s="23">
        <v>100100000</v>
      </c>
      <c r="G25" s="23">
        <v>42500000</v>
      </c>
      <c r="H25" s="30">
        <v>0.81052631578947365</v>
      </c>
      <c r="I25" s="30">
        <v>0.81052631578947365</v>
      </c>
    </row>
    <row r="26" spans="1:9" x14ac:dyDescent="0.35">
      <c r="A26" s="14" t="s">
        <v>969</v>
      </c>
      <c r="B26" s="25">
        <v>100000000</v>
      </c>
      <c r="C26" s="25">
        <v>100000000</v>
      </c>
      <c r="D26" s="25">
        <v>100000000</v>
      </c>
      <c r="E26" s="25">
        <v>91466666</v>
      </c>
      <c r="F26" s="25">
        <v>91466666</v>
      </c>
      <c r="G26" s="25">
        <v>28000000</v>
      </c>
      <c r="H26" s="37">
        <v>0.91466665999999996</v>
      </c>
      <c r="I26" s="37">
        <v>0.91466665999999996</v>
      </c>
    </row>
    <row r="27" spans="1:9" ht="29" x14ac:dyDescent="0.35">
      <c r="A27" s="10" t="s">
        <v>1401</v>
      </c>
      <c r="B27" s="26">
        <v>100000000</v>
      </c>
      <c r="C27" s="26">
        <v>100000000</v>
      </c>
      <c r="D27" s="26">
        <v>100000000</v>
      </c>
      <c r="E27" s="26">
        <v>91466666</v>
      </c>
      <c r="F27" s="26">
        <v>91466666</v>
      </c>
      <c r="G27" s="26">
        <v>28000000</v>
      </c>
      <c r="H27" s="38">
        <v>0.91466665999999996</v>
      </c>
      <c r="I27" s="38">
        <v>0.91466665999999996</v>
      </c>
    </row>
    <row r="28" spans="1:9" x14ac:dyDescent="0.35">
      <c r="A28" s="47" t="s">
        <v>49</v>
      </c>
      <c r="B28" s="23">
        <v>100000000</v>
      </c>
      <c r="C28" s="23">
        <v>100000000</v>
      </c>
      <c r="D28" s="23">
        <v>100000000</v>
      </c>
      <c r="E28" s="23">
        <v>91466666</v>
      </c>
      <c r="F28" s="23">
        <v>91466666</v>
      </c>
      <c r="G28" s="23">
        <v>28000000</v>
      </c>
      <c r="H28" s="30">
        <v>0.91466665999999996</v>
      </c>
      <c r="I28" s="30">
        <v>0.91466665999999996</v>
      </c>
    </row>
    <row r="29" spans="1:9" x14ac:dyDescent="0.35">
      <c r="A29" s="9" t="s">
        <v>961</v>
      </c>
      <c r="B29" s="24">
        <v>350000000</v>
      </c>
      <c r="C29" s="24">
        <v>350000000</v>
      </c>
      <c r="D29" s="24">
        <v>349999816</v>
      </c>
      <c r="E29" s="24">
        <v>348988660</v>
      </c>
      <c r="F29" s="24">
        <v>308993700</v>
      </c>
      <c r="G29" s="24">
        <v>303393700</v>
      </c>
      <c r="H29" s="36">
        <v>0.99711045714285718</v>
      </c>
      <c r="I29" s="36">
        <v>0.88283914285714282</v>
      </c>
    </row>
    <row r="30" spans="1:9" ht="29" x14ac:dyDescent="0.35">
      <c r="A30" s="14" t="s">
        <v>1022</v>
      </c>
      <c r="B30" s="25">
        <v>350000000</v>
      </c>
      <c r="C30" s="25">
        <v>350000000</v>
      </c>
      <c r="D30" s="25">
        <v>349999816</v>
      </c>
      <c r="E30" s="25">
        <v>348988660</v>
      </c>
      <c r="F30" s="25">
        <v>308993700</v>
      </c>
      <c r="G30" s="25">
        <v>303393700</v>
      </c>
      <c r="H30" s="37">
        <v>0.99711045714285718</v>
      </c>
      <c r="I30" s="37">
        <v>0.88283914285714282</v>
      </c>
    </row>
    <row r="31" spans="1:9" ht="43.5" x14ac:dyDescent="0.35">
      <c r="A31" s="10" t="s">
        <v>1402</v>
      </c>
      <c r="B31" s="26">
        <v>350000000</v>
      </c>
      <c r="C31" s="26">
        <v>350000000</v>
      </c>
      <c r="D31" s="26">
        <v>349999816</v>
      </c>
      <c r="E31" s="26">
        <v>348988660</v>
      </c>
      <c r="F31" s="26">
        <v>308993700</v>
      </c>
      <c r="G31" s="26">
        <v>303393700</v>
      </c>
      <c r="H31" s="38">
        <v>0.99711045714285718</v>
      </c>
      <c r="I31" s="38">
        <v>0.88283914285714282</v>
      </c>
    </row>
    <row r="32" spans="1:9" x14ac:dyDescent="0.35">
      <c r="A32" s="47" t="s">
        <v>49</v>
      </c>
      <c r="B32" s="23">
        <v>350000000</v>
      </c>
      <c r="C32" s="23">
        <v>350000000</v>
      </c>
      <c r="D32" s="23">
        <v>349999816</v>
      </c>
      <c r="E32" s="23">
        <v>348988660</v>
      </c>
      <c r="F32" s="23">
        <v>308993700</v>
      </c>
      <c r="G32" s="23">
        <v>303393700</v>
      </c>
      <c r="H32" s="30">
        <v>0.99711045714285718</v>
      </c>
      <c r="I32" s="30">
        <v>0.88283914285714282</v>
      </c>
    </row>
    <row r="33" spans="1:9" x14ac:dyDescent="0.35">
      <c r="A33" s="8" t="s">
        <v>933</v>
      </c>
      <c r="B33" s="27">
        <v>3025000000</v>
      </c>
      <c r="C33" s="27">
        <v>3767783178</v>
      </c>
      <c r="D33" s="27">
        <v>3734773177.21</v>
      </c>
      <c r="E33" s="27">
        <v>2977458608.6300001</v>
      </c>
      <c r="F33" s="27">
        <v>2320281394.9499998</v>
      </c>
      <c r="G33" s="27">
        <v>1332285683.95</v>
      </c>
      <c r="H33" s="39">
        <v>0.79024149425989076</v>
      </c>
      <c r="I33" s="39">
        <v>0.61582136904747331</v>
      </c>
    </row>
    <row r="34" spans="1:9" x14ac:dyDescent="0.35">
      <c r="A34" s="9" t="s">
        <v>953</v>
      </c>
      <c r="B34" s="24">
        <v>3025000000</v>
      </c>
      <c r="C34" s="24">
        <v>3767783178</v>
      </c>
      <c r="D34" s="24">
        <v>3734773177.21</v>
      </c>
      <c r="E34" s="24">
        <v>2977458608.6300001</v>
      </c>
      <c r="F34" s="24">
        <v>2320281394.9499998</v>
      </c>
      <c r="G34" s="24">
        <v>1332285683.95</v>
      </c>
      <c r="H34" s="36">
        <v>0.79024149425989076</v>
      </c>
      <c r="I34" s="36">
        <v>0.61582136904747331</v>
      </c>
    </row>
    <row r="35" spans="1:9" x14ac:dyDescent="0.35">
      <c r="A35" s="14" t="s">
        <v>1016</v>
      </c>
      <c r="B35" s="25">
        <v>3025000000</v>
      </c>
      <c r="C35" s="25">
        <v>3767783178</v>
      </c>
      <c r="D35" s="25">
        <v>3734773177.21</v>
      </c>
      <c r="E35" s="25">
        <v>2977458608.6300001</v>
      </c>
      <c r="F35" s="25">
        <v>2320281394.9499998</v>
      </c>
      <c r="G35" s="25">
        <v>1332285683.95</v>
      </c>
      <c r="H35" s="37">
        <v>0.79024149425989076</v>
      </c>
      <c r="I35" s="37">
        <v>0.61582136904747331</v>
      </c>
    </row>
    <row r="36" spans="1:9" ht="43.5" x14ac:dyDescent="0.35">
      <c r="A36" s="10" t="s">
        <v>1403</v>
      </c>
      <c r="B36" s="26">
        <v>2500000000</v>
      </c>
      <c r="C36" s="26">
        <v>3122783178</v>
      </c>
      <c r="D36" s="26">
        <v>3089773177.21</v>
      </c>
      <c r="E36" s="26">
        <v>2434050277.6300001</v>
      </c>
      <c r="F36" s="26">
        <v>1963091763.95</v>
      </c>
      <c r="G36" s="26">
        <v>1052985683.95</v>
      </c>
      <c r="H36" s="38">
        <v>0.77944901675463041</v>
      </c>
      <c r="I36" s="38">
        <v>0.62863530768962017</v>
      </c>
    </row>
    <row r="37" spans="1:9" x14ac:dyDescent="0.35">
      <c r="A37" s="47" t="s">
        <v>49</v>
      </c>
      <c r="B37" s="23">
        <v>2500000000</v>
      </c>
      <c r="C37" s="23">
        <v>2442783178</v>
      </c>
      <c r="D37" s="23">
        <v>2409773177.21</v>
      </c>
      <c r="E37" s="23">
        <v>1796495902.6300001</v>
      </c>
      <c r="F37" s="23">
        <v>1325537388.95</v>
      </c>
      <c r="G37" s="23">
        <v>415431308.94999999</v>
      </c>
      <c r="H37" s="30">
        <v>0.73542994679571194</v>
      </c>
      <c r="I37" s="30">
        <v>0.5426340744802689</v>
      </c>
    </row>
    <row r="38" spans="1:9" x14ac:dyDescent="0.35">
      <c r="A38" s="47" t="s">
        <v>42</v>
      </c>
      <c r="B38" s="23">
        <v>0</v>
      </c>
      <c r="C38" s="23">
        <v>680000000</v>
      </c>
      <c r="D38" s="23">
        <v>680000000</v>
      </c>
      <c r="E38" s="23">
        <v>637554375</v>
      </c>
      <c r="F38" s="23">
        <v>637554375</v>
      </c>
      <c r="G38" s="23">
        <v>637554375</v>
      </c>
      <c r="H38" s="30">
        <v>0.93757996323529413</v>
      </c>
      <c r="I38" s="30">
        <v>0.93757996323529413</v>
      </c>
    </row>
    <row r="39" spans="1:9" ht="43.5" x14ac:dyDescent="0.35">
      <c r="A39" s="10" t="s">
        <v>1404</v>
      </c>
      <c r="B39" s="26">
        <v>200000000</v>
      </c>
      <c r="C39" s="26">
        <v>200000000</v>
      </c>
      <c r="D39" s="26">
        <v>200000000</v>
      </c>
      <c r="E39" s="26">
        <v>194995000</v>
      </c>
      <c r="F39" s="26">
        <v>135576300</v>
      </c>
      <c r="G39" s="26">
        <v>79200000</v>
      </c>
      <c r="H39" s="38">
        <v>0.97497500000000004</v>
      </c>
      <c r="I39" s="38">
        <v>0.67788150000000003</v>
      </c>
    </row>
    <row r="40" spans="1:9" x14ac:dyDescent="0.35">
      <c r="A40" s="47" t="s">
        <v>49</v>
      </c>
      <c r="B40" s="23">
        <v>200000000</v>
      </c>
      <c r="C40" s="23">
        <v>200000000</v>
      </c>
      <c r="D40" s="23">
        <v>200000000</v>
      </c>
      <c r="E40" s="23">
        <v>194995000</v>
      </c>
      <c r="F40" s="23">
        <v>135576300</v>
      </c>
      <c r="G40" s="23">
        <v>79200000</v>
      </c>
      <c r="H40" s="30">
        <v>0.97497500000000004</v>
      </c>
      <c r="I40" s="30">
        <v>0.67788150000000003</v>
      </c>
    </row>
    <row r="41" spans="1:9" ht="29" x14ac:dyDescent="0.35">
      <c r="A41" s="10" t="s">
        <v>1405</v>
      </c>
      <c r="B41" s="26">
        <v>325000000</v>
      </c>
      <c r="C41" s="26">
        <v>445000000</v>
      </c>
      <c r="D41" s="26">
        <v>445000000</v>
      </c>
      <c r="E41" s="26">
        <v>348413331</v>
      </c>
      <c r="F41" s="26">
        <v>221613331</v>
      </c>
      <c r="G41" s="26">
        <v>200100000</v>
      </c>
      <c r="H41" s="38">
        <v>0.78295130561797754</v>
      </c>
      <c r="I41" s="38">
        <v>0.49800748539325845</v>
      </c>
    </row>
    <row r="42" spans="1:9" x14ac:dyDescent="0.35">
      <c r="A42" s="47" t="s">
        <v>49</v>
      </c>
      <c r="B42" s="23">
        <v>325000000</v>
      </c>
      <c r="C42" s="23">
        <v>325000000</v>
      </c>
      <c r="D42" s="23">
        <v>325000000</v>
      </c>
      <c r="E42" s="23">
        <v>303413331</v>
      </c>
      <c r="F42" s="23">
        <v>221613331</v>
      </c>
      <c r="G42" s="23">
        <v>200100000</v>
      </c>
      <c r="H42" s="30">
        <v>0.93357948000000002</v>
      </c>
      <c r="I42" s="30">
        <v>0.68188717230769236</v>
      </c>
    </row>
    <row r="43" spans="1:9" x14ac:dyDescent="0.35">
      <c r="A43" s="47" t="s">
        <v>42</v>
      </c>
      <c r="B43" s="23">
        <v>0</v>
      </c>
      <c r="C43" s="23">
        <v>120000000</v>
      </c>
      <c r="D43" s="23">
        <v>120000000</v>
      </c>
      <c r="E43" s="23">
        <v>45000000</v>
      </c>
      <c r="F43" s="23">
        <v>0</v>
      </c>
      <c r="G43" s="23">
        <v>0</v>
      </c>
      <c r="H43" s="30">
        <v>0.375</v>
      </c>
      <c r="I43" s="30">
        <v>0</v>
      </c>
    </row>
    <row r="44" spans="1:9" ht="29" x14ac:dyDescent="0.35">
      <c r="A44" s="8" t="s">
        <v>944</v>
      </c>
      <c r="B44" s="27">
        <v>16770361149</v>
      </c>
      <c r="C44" s="27">
        <v>24758689753.330002</v>
      </c>
      <c r="D44" s="27">
        <v>21518592765.060001</v>
      </c>
      <c r="E44" s="27">
        <v>19637515841.130001</v>
      </c>
      <c r="F44" s="27">
        <v>13256556823.16</v>
      </c>
      <c r="G44" s="27">
        <v>11481693595.07</v>
      </c>
      <c r="H44" s="39">
        <v>0.79315650532309723</v>
      </c>
      <c r="I44" s="39">
        <v>0.53543046725148347</v>
      </c>
    </row>
    <row r="45" spans="1:9" ht="29" x14ac:dyDescent="0.35">
      <c r="A45" s="9" t="s">
        <v>945</v>
      </c>
      <c r="B45" s="24">
        <v>200000000</v>
      </c>
      <c r="C45" s="24">
        <v>200000000</v>
      </c>
      <c r="D45" s="24">
        <v>197795219</v>
      </c>
      <c r="E45" s="24">
        <v>197245133</v>
      </c>
      <c r="F45" s="24">
        <v>197245133</v>
      </c>
      <c r="G45" s="24">
        <v>195345133</v>
      </c>
      <c r="H45" s="36">
        <v>0.98622566499999997</v>
      </c>
      <c r="I45" s="36">
        <v>0.98622566499999997</v>
      </c>
    </row>
    <row r="46" spans="1:9" ht="29" x14ac:dyDescent="0.35">
      <c r="A46" s="14" t="s">
        <v>1029</v>
      </c>
      <c r="B46" s="25">
        <v>100000000</v>
      </c>
      <c r="C46" s="25">
        <v>100000000</v>
      </c>
      <c r="D46" s="25">
        <v>100000000</v>
      </c>
      <c r="E46" s="25">
        <v>99453333</v>
      </c>
      <c r="F46" s="25">
        <v>99453333</v>
      </c>
      <c r="G46" s="25">
        <v>97553333</v>
      </c>
      <c r="H46" s="37">
        <v>0.99453332999999999</v>
      </c>
      <c r="I46" s="37">
        <v>0.99453332999999999</v>
      </c>
    </row>
    <row r="47" spans="1:9" ht="29" x14ac:dyDescent="0.35">
      <c r="A47" s="10" t="s">
        <v>1406</v>
      </c>
      <c r="B47" s="26">
        <v>100000000</v>
      </c>
      <c r="C47" s="26">
        <v>100000000</v>
      </c>
      <c r="D47" s="26">
        <v>100000000</v>
      </c>
      <c r="E47" s="26">
        <v>99453333</v>
      </c>
      <c r="F47" s="26">
        <v>99453333</v>
      </c>
      <c r="G47" s="26">
        <v>97553333</v>
      </c>
      <c r="H47" s="38">
        <v>0.99453332999999999</v>
      </c>
      <c r="I47" s="38">
        <v>0.99453332999999999</v>
      </c>
    </row>
    <row r="48" spans="1:9" x14ac:dyDescent="0.35">
      <c r="A48" s="47" t="s">
        <v>49</v>
      </c>
      <c r="B48" s="23">
        <v>100000000</v>
      </c>
      <c r="C48" s="23">
        <v>100000000</v>
      </c>
      <c r="D48" s="23">
        <v>100000000</v>
      </c>
      <c r="E48" s="23">
        <v>99453333</v>
      </c>
      <c r="F48" s="23">
        <v>99453333</v>
      </c>
      <c r="G48" s="23">
        <v>97553333</v>
      </c>
      <c r="H48" s="30">
        <v>0.99453332999999999</v>
      </c>
      <c r="I48" s="30">
        <v>0.99453332999999999</v>
      </c>
    </row>
    <row r="49" spans="1:9" ht="29" x14ac:dyDescent="0.35">
      <c r="A49" s="14" t="s">
        <v>963</v>
      </c>
      <c r="B49" s="25">
        <v>100000000</v>
      </c>
      <c r="C49" s="25">
        <v>100000000</v>
      </c>
      <c r="D49" s="25">
        <v>97795219</v>
      </c>
      <c r="E49" s="25">
        <v>97791800</v>
      </c>
      <c r="F49" s="25">
        <v>97791800</v>
      </c>
      <c r="G49" s="25">
        <v>97791800</v>
      </c>
      <c r="H49" s="37">
        <v>0.97791799999999995</v>
      </c>
      <c r="I49" s="37">
        <v>0.97791799999999995</v>
      </c>
    </row>
    <row r="50" spans="1:9" ht="29" x14ac:dyDescent="0.35">
      <c r="A50" s="10" t="s">
        <v>1407</v>
      </c>
      <c r="B50" s="26">
        <v>100000000</v>
      </c>
      <c r="C50" s="26">
        <v>100000000</v>
      </c>
      <c r="D50" s="26">
        <v>97795219</v>
      </c>
      <c r="E50" s="26">
        <v>97791800</v>
      </c>
      <c r="F50" s="26">
        <v>97791800</v>
      </c>
      <c r="G50" s="26">
        <v>97791800</v>
      </c>
      <c r="H50" s="38">
        <v>0.97791799999999995</v>
      </c>
      <c r="I50" s="38">
        <v>0.97791799999999995</v>
      </c>
    </row>
    <row r="51" spans="1:9" x14ac:dyDescent="0.35">
      <c r="A51" s="47" t="s">
        <v>49</v>
      </c>
      <c r="B51" s="23">
        <v>100000000</v>
      </c>
      <c r="C51" s="23">
        <v>100000000</v>
      </c>
      <c r="D51" s="23">
        <v>97795219</v>
      </c>
      <c r="E51" s="23">
        <v>97791800</v>
      </c>
      <c r="F51" s="23">
        <v>97791800</v>
      </c>
      <c r="G51" s="23">
        <v>97791800</v>
      </c>
      <c r="H51" s="30">
        <v>0.97791799999999995</v>
      </c>
      <c r="I51" s="30">
        <v>0.97791799999999995</v>
      </c>
    </row>
    <row r="52" spans="1:9" x14ac:dyDescent="0.35">
      <c r="A52" s="9" t="s">
        <v>1012</v>
      </c>
      <c r="B52" s="24">
        <v>2010700002</v>
      </c>
      <c r="C52" s="24">
        <v>1903839984</v>
      </c>
      <c r="D52" s="24">
        <v>1792303595</v>
      </c>
      <c r="E52" s="24">
        <v>1686579043</v>
      </c>
      <c r="F52" s="24">
        <v>1636043421</v>
      </c>
      <c r="G52" s="24">
        <v>1164355725</v>
      </c>
      <c r="H52" s="36">
        <v>0.88588277227819789</v>
      </c>
      <c r="I52" s="36">
        <v>0.859338723185467</v>
      </c>
    </row>
    <row r="53" spans="1:9" x14ac:dyDescent="0.35">
      <c r="A53" s="14" t="s">
        <v>1034</v>
      </c>
      <c r="B53" s="25">
        <v>65000002</v>
      </c>
      <c r="C53" s="25">
        <v>57200000</v>
      </c>
      <c r="D53" s="25">
        <v>43400000</v>
      </c>
      <c r="E53" s="25">
        <v>43400000</v>
      </c>
      <c r="F53" s="25">
        <v>43400000</v>
      </c>
      <c r="G53" s="25">
        <v>43400000</v>
      </c>
      <c r="H53" s="37">
        <v>0.75874125874125875</v>
      </c>
      <c r="I53" s="37">
        <v>0.75874125874125875</v>
      </c>
    </row>
    <row r="54" spans="1:9" ht="29" x14ac:dyDescent="0.35">
      <c r="A54" s="10" t="s">
        <v>1408</v>
      </c>
      <c r="B54" s="26">
        <v>65000000</v>
      </c>
      <c r="C54" s="26">
        <v>57200000</v>
      </c>
      <c r="D54" s="26">
        <v>43400000</v>
      </c>
      <c r="E54" s="26">
        <v>43400000</v>
      </c>
      <c r="F54" s="26">
        <v>43400000</v>
      </c>
      <c r="G54" s="26">
        <v>43400000</v>
      </c>
      <c r="H54" s="38">
        <v>0.75874125874125875</v>
      </c>
      <c r="I54" s="38">
        <v>0.75874125874125875</v>
      </c>
    </row>
    <row r="55" spans="1:9" x14ac:dyDescent="0.35">
      <c r="A55" s="47" t="s">
        <v>49</v>
      </c>
      <c r="B55" s="23">
        <v>65000000</v>
      </c>
      <c r="C55" s="23">
        <v>57200000</v>
      </c>
      <c r="D55" s="23">
        <v>43400000</v>
      </c>
      <c r="E55" s="23">
        <v>43400000</v>
      </c>
      <c r="F55" s="23">
        <v>43400000</v>
      </c>
      <c r="G55" s="23">
        <v>43400000</v>
      </c>
      <c r="H55" s="30">
        <v>0.75874125874125875</v>
      </c>
      <c r="I55" s="30">
        <v>0.75874125874125875</v>
      </c>
    </row>
    <row r="56" spans="1:9" ht="29" x14ac:dyDescent="0.35">
      <c r="A56" s="10" t="s">
        <v>1409</v>
      </c>
      <c r="B56" s="26">
        <v>1</v>
      </c>
      <c r="C56" s="26">
        <v>0</v>
      </c>
      <c r="D56" s="26">
        <v>0</v>
      </c>
      <c r="E56" s="26">
        <v>0</v>
      </c>
      <c r="F56" s="26">
        <v>0</v>
      </c>
      <c r="G56" s="26">
        <v>0</v>
      </c>
      <c r="H56" s="38">
        <v>0</v>
      </c>
      <c r="I56" s="38">
        <v>0</v>
      </c>
    </row>
    <row r="57" spans="1:9" x14ac:dyDescent="0.35">
      <c r="A57" s="47" t="s">
        <v>49</v>
      </c>
      <c r="B57" s="23">
        <v>1</v>
      </c>
      <c r="C57" s="23">
        <v>0</v>
      </c>
      <c r="D57" s="23">
        <v>0</v>
      </c>
      <c r="E57" s="23">
        <v>0</v>
      </c>
      <c r="F57" s="23">
        <v>0</v>
      </c>
      <c r="G57" s="23">
        <v>0</v>
      </c>
      <c r="H57" s="30">
        <v>0</v>
      </c>
      <c r="I57" s="30">
        <v>0</v>
      </c>
    </row>
    <row r="58" spans="1:9" ht="29" x14ac:dyDescent="0.35">
      <c r="A58" s="10" t="s">
        <v>1410</v>
      </c>
      <c r="B58" s="26">
        <v>1</v>
      </c>
      <c r="C58" s="26">
        <v>0</v>
      </c>
      <c r="D58" s="26">
        <v>0</v>
      </c>
      <c r="E58" s="26">
        <v>0</v>
      </c>
      <c r="F58" s="26">
        <v>0</v>
      </c>
      <c r="G58" s="26">
        <v>0</v>
      </c>
      <c r="H58" s="38">
        <v>0</v>
      </c>
      <c r="I58" s="38">
        <v>0</v>
      </c>
    </row>
    <row r="59" spans="1:9" x14ac:dyDescent="0.35">
      <c r="A59" s="47" t="s">
        <v>49</v>
      </c>
      <c r="B59" s="23">
        <v>1</v>
      </c>
      <c r="C59" s="23">
        <v>0</v>
      </c>
      <c r="D59" s="23">
        <v>0</v>
      </c>
      <c r="E59" s="23">
        <v>0</v>
      </c>
      <c r="F59" s="23">
        <v>0</v>
      </c>
      <c r="G59" s="23">
        <v>0</v>
      </c>
      <c r="H59" s="30">
        <v>0</v>
      </c>
      <c r="I59" s="30">
        <v>0</v>
      </c>
    </row>
    <row r="60" spans="1:9" x14ac:dyDescent="0.35">
      <c r="A60" s="14" t="s">
        <v>1038</v>
      </c>
      <c r="B60" s="25">
        <v>88500000</v>
      </c>
      <c r="C60" s="25">
        <v>35000000</v>
      </c>
      <c r="D60" s="25">
        <v>35000000</v>
      </c>
      <c r="E60" s="25">
        <v>35000000</v>
      </c>
      <c r="F60" s="25">
        <v>35000000</v>
      </c>
      <c r="G60" s="25">
        <v>35000000</v>
      </c>
      <c r="H60" s="37">
        <v>1</v>
      </c>
      <c r="I60" s="37">
        <v>1</v>
      </c>
    </row>
    <row r="61" spans="1:9" ht="29" x14ac:dyDescent="0.35">
      <c r="A61" s="10" t="s">
        <v>1411</v>
      </c>
      <c r="B61" s="26">
        <v>88500000</v>
      </c>
      <c r="C61" s="26">
        <v>35000000</v>
      </c>
      <c r="D61" s="26">
        <v>35000000</v>
      </c>
      <c r="E61" s="26">
        <v>35000000</v>
      </c>
      <c r="F61" s="26">
        <v>35000000</v>
      </c>
      <c r="G61" s="26">
        <v>35000000</v>
      </c>
      <c r="H61" s="38">
        <v>1</v>
      </c>
      <c r="I61" s="38">
        <v>1</v>
      </c>
    </row>
    <row r="62" spans="1:9" x14ac:dyDescent="0.35">
      <c r="A62" s="47" t="s">
        <v>49</v>
      </c>
      <c r="B62" s="23">
        <v>88500000</v>
      </c>
      <c r="C62" s="23">
        <v>35000000</v>
      </c>
      <c r="D62" s="23">
        <v>35000000</v>
      </c>
      <c r="E62" s="23">
        <v>35000000</v>
      </c>
      <c r="F62" s="23">
        <v>35000000</v>
      </c>
      <c r="G62" s="23">
        <v>35000000</v>
      </c>
      <c r="H62" s="30">
        <v>1</v>
      </c>
      <c r="I62" s="30">
        <v>1</v>
      </c>
    </row>
    <row r="63" spans="1:9" x14ac:dyDescent="0.35">
      <c r="A63" s="14" t="s">
        <v>1013</v>
      </c>
      <c r="B63" s="25">
        <v>1800000000</v>
      </c>
      <c r="C63" s="25">
        <v>1763839984</v>
      </c>
      <c r="D63" s="25">
        <v>1667096928</v>
      </c>
      <c r="E63" s="25">
        <v>1561465710</v>
      </c>
      <c r="F63" s="25">
        <v>1510930088</v>
      </c>
      <c r="G63" s="25">
        <v>1039242392</v>
      </c>
      <c r="H63" s="37">
        <v>0.88526494702707681</v>
      </c>
      <c r="I63" s="37">
        <v>0.85661403625375576</v>
      </c>
    </row>
    <row r="64" spans="1:9" ht="29" x14ac:dyDescent="0.35">
      <c r="A64" s="10" t="s">
        <v>1412</v>
      </c>
      <c r="B64" s="26">
        <v>1800000000</v>
      </c>
      <c r="C64" s="26">
        <v>1763839984</v>
      </c>
      <c r="D64" s="26">
        <v>1667096928</v>
      </c>
      <c r="E64" s="26">
        <v>1561465710</v>
      </c>
      <c r="F64" s="26">
        <v>1510930088</v>
      </c>
      <c r="G64" s="26">
        <v>1039242392</v>
      </c>
      <c r="H64" s="38">
        <v>0.88526494702707681</v>
      </c>
      <c r="I64" s="38">
        <v>0.85661403625375576</v>
      </c>
    </row>
    <row r="65" spans="1:9" x14ac:dyDescent="0.35">
      <c r="A65" s="47" t="s">
        <v>49</v>
      </c>
      <c r="B65" s="23">
        <v>1800000000</v>
      </c>
      <c r="C65" s="23">
        <v>1604787436</v>
      </c>
      <c r="D65" s="23">
        <v>1508044928</v>
      </c>
      <c r="E65" s="23">
        <v>1408555710</v>
      </c>
      <c r="F65" s="23">
        <v>1358020088</v>
      </c>
      <c r="G65" s="23">
        <v>886332392</v>
      </c>
      <c r="H65" s="30">
        <v>0.8777210479107963</v>
      </c>
      <c r="I65" s="30">
        <v>0.84623050849956927</v>
      </c>
    </row>
    <row r="66" spans="1:9" x14ac:dyDescent="0.35">
      <c r="A66" s="47" t="s">
        <v>42</v>
      </c>
      <c r="B66" s="23">
        <v>0</v>
      </c>
      <c r="C66" s="23">
        <v>159052548</v>
      </c>
      <c r="D66" s="23">
        <v>159052000</v>
      </c>
      <c r="E66" s="23">
        <v>152910000</v>
      </c>
      <c r="F66" s="23">
        <v>152910000</v>
      </c>
      <c r="G66" s="23">
        <v>152910000</v>
      </c>
      <c r="H66" s="30">
        <v>0.96138038605958076</v>
      </c>
      <c r="I66" s="30">
        <v>0.96138038605958076</v>
      </c>
    </row>
    <row r="67" spans="1:9" x14ac:dyDescent="0.35">
      <c r="A67" s="14" t="s">
        <v>1033</v>
      </c>
      <c r="B67" s="25">
        <v>57200000</v>
      </c>
      <c r="C67" s="25">
        <v>47800000</v>
      </c>
      <c r="D67" s="25">
        <v>46806667</v>
      </c>
      <c r="E67" s="25">
        <v>46713333</v>
      </c>
      <c r="F67" s="25">
        <v>46713333</v>
      </c>
      <c r="G67" s="25">
        <v>46713333</v>
      </c>
      <c r="H67" s="37">
        <v>0.9772663807531381</v>
      </c>
      <c r="I67" s="37">
        <v>0.9772663807531381</v>
      </c>
    </row>
    <row r="68" spans="1:9" ht="29" x14ac:dyDescent="0.35">
      <c r="A68" s="10" t="s">
        <v>1413</v>
      </c>
      <c r="B68" s="26">
        <v>57200000</v>
      </c>
      <c r="C68" s="26">
        <v>47800000</v>
      </c>
      <c r="D68" s="26">
        <v>46806667</v>
      </c>
      <c r="E68" s="26">
        <v>46713333</v>
      </c>
      <c r="F68" s="26">
        <v>46713333</v>
      </c>
      <c r="G68" s="26">
        <v>46713333</v>
      </c>
      <c r="H68" s="38">
        <v>0.9772663807531381</v>
      </c>
      <c r="I68" s="38">
        <v>0.9772663807531381</v>
      </c>
    </row>
    <row r="69" spans="1:9" x14ac:dyDescent="0.35">
      <c r="A69" s="47" t="s">
        <v>49</v>
      </c>
      <c r="B69" s="23">
        <v>57200000</v>
      </c>
      <c r="C69" s="23">
        <v>47800000</v>
      </c>
      <c r="D69" s="23">
        <v>46806667</v>
      </c>
      <c r="E69" s="23">
        <v>46713333</v>
      </c>
      <c r="F69" s="23">
        <v>46713333</v>
      </c>
      <c r="G69" s="23">
        <v>46713333</v>
      </c>
      <c r="H69" s="30">
        <v>0.9772663807531381</v>
      </c>
      <c r="I69" s="30">
        <v>0.9772663807531381</v>
      </c>
    </row>
    <row r="70" spans="1:9" ht="29" x14ac:dyDescent="0.35">
      <c r="A70" s="9" t="s">
        <v>1014</v>
      </c>
      <c r="B70" s="24">
        <v>2645000001</v>
      </c>
      <c r="C70" s="24">
        <v>3641854060.6700001</v>
      </c>
      <c r="D70" s="24">
        <v>3339930042.5699997</v>
      </c>
      <c r="E70" s="24">
        <v>2332079713.3299999</v>
      </c>
      <c r="F70" s="24">
        <v>2172442136.6800003</v>
      </c>
      <c r="G70" s="24">
        <v>1230084916.5899999</v>
      </c>
      <c r="H70" s="36">
        <v>0.64035507037889428</v>
      </c>
      <c r="I70" s="36">
        <v>0.59652092052264483</v>
      </c>
    </row>
    <row r="71" spans="1:9" ht="29" x14ac:dyDescent="0.35">
      <c r="A71" s="14" t="s">
        <v>1019</v>
      </c>
      <c r="B71" s="25">
        <v>1000000001</v>
      </c>
      <c r="C71" s="25">
        <v>2152354058.6700001</v>
      </c>
      <c r="D71" s="25">
        <v>1998950485.53</v>
      </c>
      <c r="E71" s="25">
        <v>1211625594.5999999</v>
      </c>
      <c r="F71" s="25">
        <v>1092203027.95</v>
      </c>
      <c r="G71" s="25">
        <v>456824310.94999999</v>
      </c>
      <c r="H71" s="37">
        <v>0.56293042946135796</v>
      </c>
      <c r="I71" s="37">
        <v>0.50744580035540388</v>
      </c>
    </row>
    <row r="72" spans="1:9" ht="29" x14ac:dyDescent="0.35">
      <c r="A72" s="10" t="s">
        <v>1414</v>
      </c>
      <c r="B72" s="26">
        <v>1000000001</v>
      </c>
      <c r="C72" s="26">
        <v>2152354058.6700001</v>
      </c>
      <c r="D72" s="26">
        <v>1998950485.53</v>
      </c>
      <c r="E72" s="26">
        <v>1211625594.5999999</v>
      </c>
      <c r="F72" s="26">
        <v>1092203027.95</v>
      </c>
      <c r="G72" s="26">
        <v>456824310.94999999</v>
      </c>
      <c r="H72" s="38">
        <v>0.56293042946135796</v>
      </c>
      <c r="I72" s="38">
        <v>0.50744580035540388</v>
      </c>
    </row>
    <row r="73" spans="1:9" x14ac:dyDescent="0.35">
      <c r="A73" s="47" t="s">
        <v>49</v>
      </c>
      <c r="B73" s="23">
        <v>1000000000</v>
      </c>
      <c r="C73" s="23">
        <v>1370500000</v>
      </c>
      <c r="D73" s="23">
        <v>1306561191.95</v>
      </c>
      <c r="E73" s="23">
        <v>1211625594.5999999</v>
      </c>
      <c r="F73" s="23">
        <v>1092203027.95</v>
      </c>
      <c r="G73" s="23">
        <v>456824310.94999999</v>
      </c>
      <c r="H73" s="30">
        <v>0.88407558890915716</v>
      </c>
      <c r="I73" s="30">
        <v>0.7969376344035024</v>
      </c>
    </row>
    <row r="74" spans="1:9" x14ac:dyDescent="0.35">
      <c r="A74" s="47" t="s">
        <v>485</v>
      </c>
      <c r="B74" s="23">
        <v>1</v>
      </c>
      <c r="C74" s="23">
        <v>1</v>
      </c>
      <c r="D74" s="23">
        <v>0</v>
      </c>
      <c r="E74" s="23">
        <v>0</v>
      </c>
      <c r="F74" s="23">
        <v>0</v>
      </c>
      <c r="G74" s="23">
        <v>0</v>
      </c>
      <c r="H74" s="30">
        <v>0</v>
      </c>
      <c r="I74" s="30">
        <v>0</v>
      </c>
    </row>
    <row r="75" spans="1:9" x14ac:dyDescent="0.35">
      <c r="A75" s="47" t="s">
        <v>492</v>
      </c>
      <c r="B75" s="23">
        <v>0</v>
      </c>
      <c r="C75" s="23">
        <v>68543167.079999998</v>
      </c>
      <c r="D75" s="23">
        <v>68543167.079999998</v>
      </c>
      <c r="E75" s="23">
        <v>0</v>
      </c>
      <c r="F75" s="23">
        <v>0</v>
      </c>
      <c r="G75" s="23">
        <v>0</v>
      </c>
      <c r="H75" s="30">
        <v>0</v>
      </c>
      <c r="I75" s="30">
        <v>0</v>
      </c>
    </row>
    <row r="76" spans="1:9" x14ac:dyDescent="0.35">
      <c r="A76" s="47" t="s">
        <v>496</v>
      </c>
      <c r="B76" s="23">
        <v>0</v>
      </c>
      <c r="C76" s="23">
        <v>713310890.59000003</v>
      </c>
      <c r="D76" s="23">
        <v>623846126.5</v>
      </c>
      <c r="E76" s="23">
        <v>0</v>
      </c>
      <c r="F76" s="23">
        <v>0</v>
      </c>
      <c r="G76" s="23">
        <v>0</v>
      </c>
      <c r="H76" s="30">
        <v>0</v>
      </c>
      <c r="I76" s="30">
        <v>0</v>
      </c>
    </row>
    <row r="77" spans="1:9" ht="29" x14ac:dyDescent="0.35">
      <c r="A77" s="14" t="s">
        <v>1015</v>
      </c>
      <c r="B77" s="25">
        <v>1475000000</v>
      </c>
      <c r="C77" s="25">
        <v>1319500002</v>
      </c>
      <c r="D77" s="25">
        <v>1171024547.04</v>
      </c>
      <c r="E77" s="25">
        <v>966299108.73000002</v>
      </c>
      <c r="F77" s="25">
        <v>959039108.73000002</v>
      </c>
      <c r="G77" s="25">
        <v>652060605.63999999</v>
      </c>
      <c r="H77" s="37">
        <v>0.73232217299382774</v>
      </c>
      <c r="I77" s="37">
        <v>0.72682008887939364</v>
      </c>
    </row>
    <row r="78" spans="1:9" ht="29" x14ac:dyDescent="0.35">
      <c r="A78" s="10" t="s">
        <v>1415</v>
      </c>
      <c r="B78" s="26">
        <v>1475000000</v>
      </c>
      <c r="C78" s="26">
        <v>1319500002</v>
      </c>
      <c r="D78" s="26">
        <v>1171024547.04</v>
      </c>
      <c r="E78" s="26">
        <v>966299108.73000002</v>
      </c>
      <c r="F78" s="26">
        <v>959039108.73000002</v>
      </c>
      <c r="G78" s="26">
        <v>652060605.63999999</v>
      </c>
      <c r="H78" s="38">
        <v>0.73232217299382774</v>
      </c>
      <c r="I78" s="38">
        <v>0.72682008887939364</v>
      </c>
    </row>
    <row r="79" spans="1:9" x14ac:dyDescent="0.35">
      <c r="A79" s="47" t="s">
        <v>49</v>
      </c>
      <c r="B79" s="23">
        <v>1475000000</v>
      </c>
      <c r="C79" s="23">
        <v>1319500002</v>
      </c>
      <c r="D79" s="23">
        <v>1171024547.04</v>
      </c>
      <c r="E79" s="23">
        <v>966299108.73000002</v>
      </c>
      <c r="F79" s="23">
        <v>959039108.73000002</v>
      </c>
      <c r="G79" s="23">
        <v>652060605.63999999</v>
      </c>
      <c r="H79" s="30">
        <v>0.73232217299382774</v>
      </c>
      <c r="I79" s="30">
        <v>0.72682008887939364</v>
      </c>
    </row>
    <row r="80" spans="1:9" ht="29" x14ac:dyDescent="0.35">
      <c r="A80" s="14" t="s">
        <v>1030</v>
      </c>
      <c r="B80" s="25">
        <v>100000000</v>
      </c>
      <c r="C80" s="25">
        <v>100000000</v>
      </c>
      <c r="D80" s="25">
        <v>100000000</v>
      </c>
      <c r="E80" s="25">
        <v>97200000</v>
      </c>
      <c r="F80" s="25">
        <v>97200000</v>
      </c>
      <c r="G80" s="25">
        <v>97200000</v>
      </c>
      <c r="H80" s="37">
        <v>0.97199999999999998</v>
      </c>
      <c r="I80" s="37">
        <v>0.97199999999999998</v>
      </c>
    </row>
    <row r="81" spans="1:9" ht="29" x14ac:dyDescent="0.35">
      <c r="A81" s="10" t="s">
        <v>1416</v>
      </c>
      <c r="B81" s="26">
        <v>100000000</v>
      </c>
      <c r="C81" s="26">
        <v>100000000</v>
      </c>
      <c r="D81" s="26">
        <v>100000000</v>
      </c>
      <c r="E81" s="26">
        <v>97200000</v>
      </c>
      <c r="F81" s="26">
        <v>97200000</v>
      </c>
      <c r="G81" s="26">
        <v>97200000</v>
      </c>
      <c r="H81" s="38">
        <v>0.97199999999999998</v>
      </c>
      <c r="I81" s="38">
        <v>0.97199999999999998</v>
      </c>
    </row>
    <row r="82" spans="1:9" x14ac:dyDescent="0.35">
      <c r="A82" s="47" t="s">
        <v>49</v>
      </c>
      <c r="B82" s="23">
        <v>100000000</v>
      </c>
      <c r="C82" s="23">
        <v>100000000</v>
      </c>
      <c r="D82" s="23">
        <v>100000000</v>
      </c>
      <c r="E82" s="23">
        <v>97200000</v>
      </c>
      <c r="F82" s="23">
        <v>97200000</v>
      </c>
      <c r="G82" s="23">
        <v>97200000</v>
      </c>
      <c r="H82" s="30">
        <v>0.97199999999999998</v>
      </c>
      <c r="I82" s="30">
        <v>0.97199999999999998</v>
      </c>
    </row>
    <row r="83" spans="1:9" x14ac:dyDescent="0.35">
      <c r="A83" s="14" t="s">
        <v>1039</v>
      </c>
      <c r="B83" s="25">
        <v>70000000</v>
      </c>
      <c r="C83" s="25">
        <v>70000000</v>
      </c>
      <c r="D83" s="25">
        <v>69955010</v>
      </c>
      <c r="E83" s="25">
        <v>56955010</v>
      </c>
      <c r="F83" s="25">
        <v>24000000</v>
      </c>
      <c r="G83" s="25">
        <v>24000000</v>
      </c>
      <c r="H83" s="37">
        <v>0.81364300000000001</v>
      </c>
      <c r="I83" s="37">
        <v>0.34285714285714286</v>
      </c>
    </row>
    <row r="84" spans="1:9" x14ac:dyDescent="0.35">
      <c r="A84" s="10" t="s">
        <v>1417</v>
      </c>
      <c r="B84" s="26">
        <v>70000000</v>
      </c>
      <c r="C84" s="26">
        <v>70000000</v>
      </c>
      <c r="D84" s="26">
        <v>69955010</v>
      </c>
      <c r="E84" s="26">
        <v>56955010</v>
      </c>
      <c r="F84" s="26">
        <v>24000000</v>
      </c>
      <c r="G84" s="26">
        <v>24000000</v>
      </c>
      <c r="H84" s="38">
        <v>0.81364300000000001</v>
      </c>
      <c r="I84" s="38">
        <v>0.34285714285714286</v>
      </c>
    </row>
    <row r="85" spans="1:9" x14ac:dyDescent="0.35">
      <c r="A85" s="47" t="s">
        <v>49</v>
      </c>
      <c r="B85" s="23">
        <v>70000000</v>
      </c>
      <c r="C85" s="23">
        <v>70000000</v>
      </c>
      <c r="D85" s="23">
        <v>69955010</v>
      </c>
      <c r="E85" s="23">
        <v>56955010</v>
      </c>
      <c r="F85" s="23">
        <v>24000000</v>
      </c>
      <c r="G85" s="23">
        <v>24000000</v>
      </c>
      <c r="H85" s="30">
        <v>0.81364300000000001</v>
      </c>
      <c r="I85" s="30">
        <v>0.34285714285714286</v>
      </c>
    </row>
    <row r="86" spans="1:9" x14ac:dyDescent="0.35">
      <c r="A86" s="9" t="s">
        <v>1026</v>
      </c>
      <c r="B86" s="24">
        <v>270000000</v>
      </c>
      <c r="C86" s="24">
        <v>267800000</v>
      </c>
      <c r="D86" s="24">
        <v>245800000</v>
      </c>
      <c r="E86" s="24">
        <v>231873250</v>
      </c>
      <c r="F86" s="24">
        <v>231873250</v>
      </c>
      <c r="G86" s="24">
        <v>229073250</v>
      </c>
      <c r="H86" s="36">
        <v>0.86584484690067209</v>
      </c>
      <c r="I86" s="36">
        <v>0.86584484690067209</v>
      </c>
    </row>
    <row r="87" spans="1:9" x14ac:dyDescent="0.35">
      <c r="A87" s="14" t="s">
        <v>1027</v>
      </c>
      <c r="B87" s="25">
        <v>200000000</v>
      </c>
      <c r="C87" s="25">
        <v>197800000</v>
      </c>
      <c r="D87" s="25">
        <v>175800000</v>
      </c>
      <c r="E87" s="25">
        <v>161873250</v>
      </c>
      <c r="F87" s="25">
        <v>161873250</v>
      </c>
      <c r="G87" s="25">
        <v>161873250</v>
      </c>
      <c r="H87" s="37">
        <v>0.81836830131445903</v>
      </c>
      <c r="I87" s="37">
        <v>0.81836830131445903</v>
      </c>
    </row>
    <row r="88" spans="1:9" ht="29" x14ac:dyDescent="0.35">
      <c r="A88" s="10" t="s">
        <v>1418</v>
      </c>
      <c r="B88" s="26">
        <v>200000000</v>
      </c>
      <c r="C88" s="26">
        <v>197800000</v>
      </c>
      <c r="D88" s="26">
        <v>175800000</v>
      </c>
      <c r="E88" s="26">
        <v>161873250</v>
      </c>
      <c r="F88" s="26">
        <v>161873250</v>
      </c>
      <c r="G88" s="26">
        <v>161873250</v>
      </c>
      <c r="H88" s="38">
        <v>0.81836830131445903</v>
      </c>
      <c r="I88" s="38">
        <v>0.81836830131445903</v>
      </c>
    </row>
    <row r="89" spans="1:9" x14ac:dyDescent="0.35">
      <c r="A89" s="47" t="s">
        <v>49</v>
      </c>
      <c r="B89" s="23">
        <v>200000000</v>
      </c>
      <c r="C89" s="23">
        <v>147800000</v>
      </c>
      <c r="D89" s="23">
        <v>125800000</v>
      </c>
      <c r="E89" s="23">
        <v>111873250</v>
      </c>
      <c r="F89" s="23">
        <v>111873250</v>
      </c>
      <c r="G89" s="23">
        <v>111873250</v>
      </c>
      <c r="H89" s="30">
        <v>0.75692320703653582</v>
      </c>
      <c r="I89" s="30">
        <v>0.75692320703653582</v>
      </c>
    </row>
    <row r="90" spans="1:9" x14ac:dyDescent="0.35">
      <c r="A90" s="47" t="s">
        <v>42</v>
      </c>
      <c r="B90" s="23">
        <v>0</v>
      </c>
      <c r="C90" s="23">
        <v>50000000</v>
      </c>
      <c r="D90" s="23">
        <v>50000000</v>
      </c>
      <c r="E90" s="23">
        <v>50000000</v>
      </c>
      <c r="F90" s="23">
        <v>50000000</v>
      </c>
      <c r="G90" s="23">
        <v>50000000</v>
      </c>
      <c r="H90" s="30">
        <v>1</v>
      </c>
      <c r="I90" s="30">
        <v>1</v>
      </c>
    </row>
    <row r="91" spans="1:9" x14ac:dyDescent="0.35">
      <c r="A91" s="14" t="s">
        <v>1031</v>
      </c>
      <c r="B91" s="25">
        <v>70000000</v>
      </c>
      <c r="C91" s="25">
        <v>70000000</v>
      </c>
      <c r="D91" s="25">
        <v>70000000</v>
      </c>
      <c r="E91" s="25">
        <v>70000000</v>
      </c>
      <c r="F91" s="25">
        <v>70000000</v>
      </c>
      <c r="G91" s="25">
        <v>67200000</v>
      </c>
      <c r="H91" s="37">
        <v>1</v>
      </c>
      <c r="I91" s="37">
        <v>1</v>
      </c>
    </row>
    <row r="92" spans="1:9" ht="29" x14ac:dyDescent="0.35">
      <c r="A92" s="10" t="s">
        <v>1419</v>
      </c>
      <c r="B92" s="26">
        <v>70000000</v>
      </c>
      <c r="C92" s="26">
        <v>70000000</v>
      </c>
      <c r="D92" s="26">
        <v>70000000</v>
      </c>
      <c r="E92" s="26">
        <v>70000000</v>
      </c>
      <c r="F92" s="26">
        <v>70000000</v>
      </c>
      <c r="G92" s="26">
        <v>67200000</v>
      </c>
      <c r="H92" s="38">
        <v>1</v>
      </c>
      <c r="I92" s="38">
        <v>1</v>
      </c>
    </row>
    <row r="93" spans="1:9" x14ac:dyDescent="0.35">
      <c r="A93" s="47" t="s">
        <v>49</v>
      </c>
      <c r="B93" s="23">
        <v>70000000</v>
      </c>
      <c r="C93" s="23">
        <v>70000000</v>
      </c>
      <c r="D93" s="23">
        <v>70000000</v>
      </c>
      <c r="E93" s="23">
        <v>70000000</v>
      </c>
      <c r="F93" s="23">
        <v>70000000</v>
      </c>
      <c r="G93" s="23">
        <v>67200000</v>
      </c>
      <c r="H93" s="30">
        <v>1</v>
      </c>
      <c r="I93" s="30">
        <v>1</v>
      </c>
    </row>
    <row r="94" spans="1:9" x14ac:dyDescent="0.35">
      <c r="A94" s="9" t="s">
        <v>1010</v>
      </c>
      <c r="B94" s="24">
        <v>9999661146</v>
      </c>
      <c r="C94" s="24">
        <v>17237568237.66</v>
      </c>
      <c r="D94" s="24">
        <v>14516154814.49</v>
      </c>
      <c r="E94" s="24">
        <v>13847937877.799999</v>
      </c>
      <c r="F94" s="24">
        <v>7762487154.8299999</v>
      </c>
      <c r="G94" s="24">
        <v>7552292238.8299999</v>
      </c>
      <c r="H94" s="36">
        <v>0.80335797293875466</v>
      </c>
      <c r="I94" s="36">
        <v>0.45032379554969976</v>
      </c>
    </row>
    <row r="95" spans="1:9" ht="29" x14ac:dyDescent="0.35">
      <c r="A95" s="14" t="s">
        <v>1011</v>
      </c>
      <c r="B95" s="25">
        <v>9999661146</v>
      </c>
      <c r="C95" s="25">
        <v>17237568237.66</v>
      </c>
      <c r="D95" s="25">
        <v>14516154814.49</v>
      </c>
      <c r="E95" s="25">
        <v>13847937877.799999</v>
      </c>
      <c r="F95" s="25">
        <v>7762487154.8299999</v>
      </c>
      <c r="G95" s="25">
        <v>7552292238.8299999</v>
      </c>
      <c r="H95" s="37">
        <v>0.80335797293875466</v>
      </c>
      <c r="I95" s="37">
        <v>0.45032379554969976</v>
      </c>
    </row>
    <row r="96" spans="1:9" ht="29" x14ac:dyDescent="0.35">
      <c r="A96" s="10" t="s">
        <v>1420</v>
      </c>
      <c r="B96" s="26">
        <v>7649737793</v>
      </c>
      <c r="C96" s="26">
        <v>14668337344.66</v>
      </c>
      <c r="D96" s="26">
        <v>12172484477.49</v>
      </c>
      <c r="E96" s="26">
        <v>11508379147.799999</v>
      </c>
      <c r="F96" s="26">
        <v>5803554973.0299997</v>
      </c>
      <c r="G96" s="26">
        <v>5620923207.0299997</v>
      </c>
      <c r="H96" s="38">
        <v>0.78457284403740679</v>
      </c>
      <c r="I96" s="38">
        <v>0.39565186132992647</v>
      </c>
    </row>
    <row r="97" spans="1:9" x14ac:dyDescent="0.35">
      <c r="A97" s="47" t="s">
        <v>49</v>
      </c>
      <c r="B97" s="23">
        <v>0</v>
      </c>
      <c r="C97" s="23">
        <v>450701915</v>
      </c>
      <c r="D97" s="23">
        <v>422912611</v>
      </c>
      <c r="E97" s="23">
        <v>422912611</v>
      </c>
      <c r="F97" s="23">
        <v>279920000</v>
      </c>
      <c r="G97" s="23">
        <v>274680000</v>
      </c>
      <c r="H97" s="30">
        <v>0.93834216568616091</v>
      </c>
      <c r="I97" s="30">
        <v>0.62107568369218047</v>
      </c>
    </row>
    <row r="98" spans="1:9" x14ac:dyDescent="0.35">
      <c r="A98" s="47" t="s">
        <v>487</v>
      </c>
      <c r="B98" s="23">
        <v>7499737793</v>
      </c>
      <c r="C98" s="23">
        <v>7505990809</v>
      </c>
      <c r="D98" s="23">
        <v>7470208068</v>
      </c>
      <c r="E98" s="23">
        <v>7464416257.7600002</v>
      </c>
      <c r="F98" s="23">
        <v>4871198539.6999998</v>
      </c>
      <c r="G98" s="23">
        <v>4850109873.6999998</v>
      </c>
      <c r="H98" s="30">
        <v>0.99446115079302388</v>
      </c>
      <c r="I98" s="30">
        <v>0.64897475412029904</v>
      </c>
    </row>
    <row r="99" spans="1:9" x14ac:dyDescent="0.35">
      <c r="A99" s="47" t="s">
        <v>491</v>
      </c>
      <c r="B99" s="23">
        <v>150000000</v>
      </c>
      <c r="C99" s="23">
        <v>150000000</v>
      </c>
      <c r="D99" s="23">
        <v>150000000</v>
      </c>
      <c r="E99" s="23">
        <v>150000000</v>
      </c>
      <c r="F99" s="23">
        <v>0</v>
      </c>
      <c r="G99" s="23">
        <v>0</v>
      </c>
      <c r="H99" s="30">
        <v>1</v>
      </c>
      <c r="I99" s="30">
        <v>0</v>
      </c>
    </row>
    <row r="100" spans="1:9" x14ac:dyDescent="0.35">
      <c r="A100" s="47" t="s">
        <v>42</v>
      </c>
      <c r="B100" s="23">
        <v>0</v>
      </c>
      <c r="C100" s="23">
        <v>0.36</v>
      </c>
      <c r="D100" s="23">
        <v>0</v>
      </c>
      <c r="E100" s="23">
        <v>0</v>
      </c>
      <c r="F100" s="23">
        <v>0</v>
      </c>
      <c r="G100" s="23">
        <v>0</v>
      </c>
      <c r="H100" s="30">
        <v>0</v>
      </c>
      <c r="I100" s="30">
        <v>0</v>
      </c>
    </row>
    <row r="101" spans="1:9" x14ac:dyDescent="0.35">
      <c r="A101" s="47" t="s">
        <v>494</v>
      </c>
      <c r="B101" s="23">
        <v>0</v>
      </c>
      <c r="C101" s="23">
        <v>2238994988.02</v>
      </c>
      <c r="D101" s="23">
        <v>2238994988.02</v>
      </c>
      <c r="E101" s="23">
        <v>2238994988.02</v>
      </c>
      <c r="F101" s="23">
        <v>0</v>
      </c>
      <c r="G101" s="23">
        <v>0</v>
      </c>
      <c r="H101" s="30">
        <v>1</v>
      </c>
      <c r="I101" s="30">
        <v>0</v>
      </c>
    </row>
    <row r="102" spans="1:9" x14ac:dyDescent="0.35">
      <c r="A102" s="47" t="s">
        <v>495</v>
      </c>
      <c r="B102" s="23">
        <v>0</v>
      </c>
      <c r="C102" s="23">
        <v>367693723</v>
      </c>
      <c r="D102" s="23">
        <v>367693723</v>
      </c>
      <c r="E102" s="23">
        <v>62894853</v>
      </c>
      <c r="F102" s="23">
        <v>0</v>
      </c>
      <c r="G102" s="23">
        <v>0</v>
      </c>
      <c r="H102" s="30">
        <v>0.17105228908136677</v>
      </c>
      <c r="I102" s="30">
        <v>0</v>
      </c>
    </row>
    <row r="103" spans="1:9" x14ac:dyDescent="0.35">
      <c r="A103" s="47" t="s">
        <v>493</v>
      </c>
      <c r="B103" s="23">
        <v>0</v>
      </c>
      <c r="C103" s="23">
        <v>3798865020.8000002</v>
      </c>
      <c r="D103" s="23">
        <v>1366584198.99</v>
      </c>
      <c r="E103" s="23">
        <v>1013069549.54</v>
      </c>
      <c r="F103" s="23">
        <v>652436433.33000004</v>
      </c>
      <c r="G103" s="23">
        <v>496133333.32999998</v>
      </c>
      <c r="H103" s="30">
        <v>0.26667690059876314</v>
      </c>
      <c r="I103" s="30">
        <v>0.17174509485272629</v>
      </c>
    </row>
    <row r="104" spans="1:9" x14ac:dyDescent="0.35">
      <c r="A104" s="47" t="s">
        <v>497</v>
      </c>
      <c r="B104" s="23">
        <v>0</v>
      </c>
      <c r="C104" s="23">
        <v>156090888.47999999</v>
      </c>
      <c r="D104" s="23">
        <v>156090888.47999999</v>
      </c>
      <c r="E104" s="23">
        <v>156090888.47999999</v>
      </c>
      <c r="F104" s="23">
        <v>0</v>
      </c>
      <c r="G104" s="23">
        <v>0</v>
      </c>
      <c r="H104" s="30">
        <v>1</v>
      </c>
      <c r="I104" s="30">
        <v>0</v>
      </c>
    </row>
    <row r="105" spans="1:9" ht="43.5" x14ac:dyDescent="0.35">
      <c r="A105" s="10" t="s">
        <v>1421</v>
      </c>
      <c r="B105" s="26">
        <v>2349923353</v>
      </c>
      <c r="C105" s="26">
        <v>2569230893</v>
      </c>
      <c r="D105" s="26">
        <v>2343670337</v>
      </c>
      <c r="E105" s="26">
        <v>2339558730</v>
      </c>
      <c r="F105" s="26">
        <v>1958932181.8</v>
      </c>
      <c r="G105" s="26">
        <v>1931369031.8</v>
      </c>
      <c r="H105" s="38">
        <v>0.91060664745011688</v>
      </c>
      <c r="I105" s="38">
        <v>0.76245859690431483</v>
      </c>
    </row>
    <row r="106" spans="1:9" x14ac:dyDescent="0.35">
      <c r="A106" s="47" t="s">
        <v>487</v>
      </c>
      <c r="B106" s="23">
        <v>2349923353</v>
      </c>
      <c r="C106" s="23">
        <v>2343670337</v>
      </c>
      <c r="D106" s="23">
        <v>2343670337</v>
      </c>
      <c r="E106" s="23">
        <v>2339558730</v>
      </c>
      <c r="F106" s="23">
        <v>1958932181.8</v>
      </c>
      <c r="G106" s="23">
        <v>1931369031.8</v>
      </c>
      <c r="H106" s="30">
        <v>0.99824565471726578</v>
      </c>
      <c r="I106" s="30">
        <v>0.83583947403947534</v>
      </c>
    </row>
    <row r="107" spans="1:9" x14ac:dyDescent="0.35">
      <c r="A107" s="47" t="s">
        <v>493</v>
      </c>
      <c r="B107" s="23">
        <v>0</v>
      </c>
      <c r="C107" s="23">
        <v>225560556</v>
      </c>
      <c r="D107" s="23">
        <v>0</v>
      </c>
      <c r="E107" s="23">
        <v>0</v>
      </c>
      <c r="F107" s="23">
        <v>0</v>
      </c>
      <c r="G107" s="23">
        <v>0</v>
      </c>
      <c r="H107" s="30">
        <v>0</v>
      </c>
      <c r="I107" s="30">
        <v>0</v>
      </c>
    </row>
    <row r="108" spans="1:9" ht="29" x14ac:dyDescent="0.35">
      <c r="A108" s="9" t="s">
        <v>1023</v>
      </c>
      <c r="B108" s="24">
        <v>820000000</v>
      </c>
      <c r="C108" s="24">
        <v>692127471</v>
      </c>
      <c r="D108" s="24">
        <v>611121161</v>
      </c>
      <c r="E108" s="24">
        <v>572134893.60000002</v>
      </c>
      <c r="F108" s="24">
        <v>572134892.46000004</v>
      </c>
      <c r="G108" s="24">
        <v>452529803</v>
      </c>
      <c r="H108" s="36">
        <v>0.82663225716697497</v>
      </c>
      <c r="I108" s="36">
        <v>0.82663225551987962</v>
      </c>
    </row>
    <row r="109" spans="1:9" ht="29" x14ac:dyDescent="0.35">
      <c r="A109" s="14" t="s">
        <v>1024</v>
      </c>
      <c r="B109" s="25">
        <v>320000000</v>
      </c>
      <c r="C109" s="25">
        <v>250264471</v>
      </c>
      <c r="D109" s="25">
        <v>250248161</v>
      </c>
      <c r="E109" s="25">
        <v>236123227.59999999</v>
      </c>
      <c r="F109" s="25">
        <v>236123226.46000001</v>
      </c>
      <c r="G109" s="25">
        <v>195581137</v>
      </c>
      <c r="H109" s="37">
        <v>0.94349480234451655</v>
      </c>
      <c r="I109" s="37">
        <v>0.94349479778933543</v>
      </c>
    </row>
    <row r="110" spans="1:9" ht="43.5" x14ac:dyDescent="0.35">
      <c r="A110" s="10" t="s">
        <v>1422</v>
      </c>
      <c r="B110" s="26">
        <v>320000000</v>
      </c>
      <c r="C110" s="26">
        <v>250264471</v>
      </c>
      <c r="D110" s="26">
        <v>250248161</v>
      </c>
      <c r="E110" s="26">
        <v>236123227.59999999</v>
      </c>
      <c r="F110" s="26">
        <v>236123226.46000001</v>
      </c>
      <c r="G110" s="26">
        <v>195581137</v>
      </c>
      <c r="H110" s="38">
        <v>0.94349480234451655</v>
      </c>
      <c r="I110" s="38">
        <v>0.94349479778933543</v>
      </c>
    </row>
    <row r="111" spans="1:9" x14ac:dyDescent="0.35">
      <c r="A111" s="47" t="s">
        <v>49</v>
      </c>
      <c r="B111" s="23">
        <v>320000000</v>
      </c>
      <c r="C111" s="23">
        <v>250264471</v>
      </c>
      <c r="D111" s="23">
        <v>250248161</v>
      </c>
      <c r="E111" s="23">
        <v>236123227.59999999</v>
      </c>
      <c r="F111" s="23">
        <v>236123226.46000001</v>
      </c>
      <c r="G111" s="23">
        <v>195581137</v>
      </c>
      <c r="H111" s="30">
        <v>0.94349480234451655</v>
      </c>
      <c r="I111" s="30">
        <v>0.94349479778933543</v>
      </c>
    </row>
    <row r="112" spans="1:9" ht="29" x14ac:dyDescent="0.35">
      <c r="A112" s="14" t="s">
        <v>1028</v>
      </c>
      <c r="B112" s="25">
        <v>300000000</v>
      </c>
      <c r="C112" s="25">
        <v>271863000</v>
      </c>
      <c r="D112" s="25">
        <v>190873000</v>
      </c>
      <c r="E112" s="25">
        <v>190851666</v>
      </c>
      <c r="F112" s="25">
        <v>190851666</v>
      </c>
      <c r="G112" s="25">
        <v>129888666</v>
      </c>
      <c r="H112" s="37">
        <v>0.70201412476136882</v>
      </c>
      <c r="I112" s="37">
        <v>0.70201412476136882</v>
      </c>
    </row>
    <row r="113" spans="1:9" ht="29" x14ac:dyDescent="0.35">
      <c r="A113" s="10" t="s">
        <v>1423</v>
      </c>
      <c r="B113" s="26">
        <v>300000000</v>
      </c>
      <c r="C113" s="26">
        <v>271863000</v>
      </c>
      <c r="D113" s="26">
        <v>190873000</v>
      </c>
      <c r="E113" s="26">
        <v>190851666</v>
      </c>
      <c r="F113" s="26">
        <v>190851666</v>
      </c>
      <c r="G113" s="26">
        <v>129888666</v>
      </c>
      <c r="H113" s="38">
        <v>0.70201412476136882</v>
      </c>
      <c r="I113" s="38">
        <v>0.70201412476136882</v>
      </c>
    </row>
    <row r="114" spans="1:9" x14ac:dyDescent="0.35">
      <c r="A114" s="47" t="s">
        <v>49</v>
      </c>
      <c r="B114" s="23">
        <v>300000000</v>
      </c>
      <c r="C114" s="23">
        <v>163863000</v>
      </c>
      <c r="D114" s="23">
        <v>163863000</v>
      </c>
      <c r="E114" s="23">
        <v>163853000</v>
      </c>
      <c r="F114" s="23">
        <v>163853000</v>
      </c>
      <c r="G114" s="23">
        <v>102890000</v>
      </c>
      <c r="H114" s="30">
        <v>0.99993897341071503</v>
      </c>
      <c r="I114" s="30">
        <v>0.99993897341071503</v>
      </c>
    </row>
    <row r="115" spans="1:9" x14ac:dyDescent="0.35">
      <c r="A115" s="47" t="s">
        <v>42</v>
      </c>
      <c r="B115" s="23">
        <v>0</v>
      </c>
      <c r="C115" s="23">
        <v>108000000</v>
      </c>
      <c r="D115" s="23">
        <v>27010000</v>
      </c>
      <c r="E115" s="23">
        <v>26998666</v>
      </c>
      <c r="F115" s="23">
        <v>26998666</v>
      </c>
      <c r="G115" s="23">
        <v>26998666</v>
      </c>
      <c r="H115" s="30">
        <v>0.24998764814814814</v>
      </c>
      <c r="I115" s="30">
        <v>0.24998764814814814</v>
      </c>
    </row>
    <row r="116" spans="1:9" ht="29" x14ac:dyDescent="0.35">
      <c r="A116" s="14" t="s">
        <v>1025</v>
      </c>
      <c r="B116" s="25">
        <v>200000000</v>
      </c>
      <c r="C116" s="25">
        <v>170000000</v>
      </c>
      <c r="D116" s="25">
        <v>170000000</v>
      </c>
      <c r="E116" s="25">
        <v>145160000</v>
      </c>
      <c r="F116" s="25">
        <v>145160000</v>
      </c>
      <c r="G116" s="25">
        <v>127060000</v>
      </c>
      <c r="H116" s="37">
        <v>0.85388235294117643</v>
      </c>
      <c r="I116" s="37">
        <v>0.85388235294117643</v>
      </c>
    </row>
    <row r="117" spans="1:9" ht="43.5" x14ac:dyDescent="0.35">
      <c r="A117" s="10" t="s">
        <v>1424</v>
      </c>
      <c r="B117" s="26">
        <v>200000000</v>
      </c>
      <c r="C117" s="26">
        <v>170000000</v>
      </c>
      <c r="D117" s="26">
        <v>170000000</v>
      </c>
      <c r="E117" s="26">
        <v>145160000</v>
      </c>
      <c r="F117" s="26">
        <v>145160000</v>
      </c>
      <c r="G117" s="26">
        <v>127060000</v>
      </c>
      <c r="H117" s="38">
        <v>0.85388235294117643</v>
      </c>
      <c r="I117" s="38">
        <v>0.85388235294117643</v>
      </c>
    </row>
    <row r="118" spans="1:9" x14ac:dyDescent="0.35">
      <c r="A118" s="47" t="s">
        <v>49</v>
      </c>
      <c r="B118" s="23">
        <v>200000000</v>
      </c>
      <c r="C118" s="23">
        <v>170000000</v>
      </c>
      <c r="D118" s="23">
        <v>170000000</v>
      </c>
      <c r="E118" s="23">
        <v>145160000</v>
      </c>
      <c r="F118" s="23">
        <v>145160000</v>
      </c>
      <c r="G118" s="23">
        <v>127060000</v>
      </c>
      <c r="H118" s="30">
        <v>0.85388235294117643</v>
      </c>
      <c r="I118" s="30">
        <v>0.85388235294117643</v>
      </c>
    </row>
    <row r="119" spans="1:9" x14ac:dyDescent="0.35">
      <c r="A119" s="9" t="s">
        <v>1017</v>
      </c>
      <c r="B119" s="24">
        <v>750000000</v>
      </c>
      <c r="C119" s="24">
        <v>700000000</v>
      </c>
      <c r="D119" s="24">
        <v>700000000</v>
      </c>
      <c r="E119" s="24">
        <v>665847997.39999998</v>
      </c>
      <c r="F119" s="24">
        <v>580512902.19000006</v>
      </c>
      <c r="G119" s="24">
        <v>554194595.64999998</v>
      </c>
      <c r="H119" s="36">
        <v>0.95121142485714283</v>
      </c>
      <c r="I119" s="36">
        <v>0.82930414598571434</v>
      </c>
    </row>
    <row r="120" spans="1:9" x14ac:dyDescent="0.35">
      <c r="A120" s="14" t="s">
        <v>1018</v>
      </c>
      <c r="B120" s="25">
        <v>700000000</v>
      </c>
      <c r="C120" s="25">
        <v>700000000</v>
      </c>
      <c r="D120" s="25">
        <v>700000000</v>
      </c>
      <c r="E120" s="25">
        <v>665847997.39999998</v>
      </c>
      <c r="F120" s="25">
        <v>580512902.19000006</v>
      </c>
      <c r="G120" s="25">
        <v>554194595.64999998</v>
      </c>
      <c r="H120" s="37">
        <v>0.95121142485714283</v>
      </c>
      <c r="I120" s="37">
        <v>0.82930414598571434</v>
      </c>
    </row>
    <row r="121" spans="1:9" ht="29" x14ac:dyDescent="0.35">
      <c r="A121" s="10" t="s">
        <v>1425</v>
      </c>
      <c r="B121" s="26">
        <v>700000000</v>
      </c>
      <c r="C121" s="26">
        <v>700000000</v>
      </c>
      <c r="D121" s="26">
        <v>700000000</v>
      </c>
      <c r="E121" s="26">
        <v>665847997.39999998</v>
      </c>
      <c r="F121" s="26">
        <v>580512902.19000006</v>
      </c>
      <c r="G121" s="26">
        <v>554194595.64999998</v>
      </c>
      <c r="H121" s="38">
        <v>0.95121142485714283</v>
      </c>
      <c r="I121" s="38">
        <v>0.82930414598571434</v>
      </c>
    </row>
    <row r="122" spans="1:9" x14ac:dyDescent="0.35">
      <c r="A122" s="47" t="s">
        <v>49</v>
      </c>
      <c r="B122" s="23">
        <v>700000000</v>
      </c>
      <c r="C122" s="23">
        <v>700000000</v>
      </c>
      <c r="D122" s="23">
        <v>700000000</v>
      </c>
      <c r="E122" s="23">
        <v>665847997.39999998</v>
      </c>
      <c r="F122" s="23">
        <v>580512902.19000006</v>
      </c>
      <c r="G122" s="23">
        <v>554194595.64999998</v>
      </c>
      <c r="H122" s="30">
        <v>0.95121142485714283</v>
      </c>
      <c r="I122" s="30">
        <v>0.82930414598571434</v>
      </c>
    </row>
    <row r="123" spans="1:9" ht="29" x14ac:dyDescent="0.35">
      <c r="A123" s="14" t="s">
        <v>1040</v>
      </c>
      <c r="B123" s="25">
        <v>50000000</v>
      </c>
      <c r="C123" s="25">
        <v>0</v>
      </c>
      <c r="D123" s="25">
        <v>0</v>
      </c>
      <c r="E123" s="25">
        <v>0</v>
      </c>
      <c r="F123" s="25">
        <v>0</v>
      </c>
      <c r="G123" s="25">
        <v>0</v>
      </c>
      <c r="H123" s="37">
        <v>0</v>
      </c>
      <c r="I123" s="37">
        <v>0</v>
      </c>
    </row>
    <row r="124" spans="1:9" ht="43.5" x14ac:dyDescent="0.35">
      <c r="A124" s="10" t="s">
        <v>1426</v>
      </c>
      <c r="B124" s="26">
        <v>50000000</v>
      </c>
      <c r="C124" s="26">
        <v>0</v>
      </c>
      <c r="D124" s="26">
        <v>0</v>
      </c>
      <c r="E124" s="26">
        <v>0</v>
      </c>
      <c r="F124" s="26">
        <v>0</v>
      </c>
      <c r="G124" s="26">
        <v>0</v>
      </c>
      <c r="H124" s="38">
        <v>0</v>
      </c>
      <c r="I124" s="38">
        <v>0</v>
      </c>
    </row>
    <row r="125" spans="1:9" x14ac:dyDescent="0.35">
      <c r="A125" s="47" t="s">
        <v>49</v>
      </c>
      <c r="B125" s="23">
        <v>50000000</v>
      </c>
      <c r="C125" s="23">
        <v>0</v>
      </c>
      <c r="D125" s="23">
        <v>0</v>
      </c>
      <c r="E125" s="23">
        <v>0</v>
      </c>
      <c r="F125" s="23">
        <v>0</v>
      </c>
      <c r="G125" s="23">
        <v>0</v>
      </c>
      <c r="H125" s="30">
        <v>0</v>
      </c>
      <c r="I125" s="30">
        <v>0</v>
      </c>
    </row>
    <row r="126" spans="1:9" x14ac:dyDescent="0.35">
      <c r="A126" s="9" t="s">
        <v>1036</v>
      </c>
      <c r="B126" s="24">
        <v>75000000</v>
      </c>
      <c r="C126" s="24">
        <v>115500000</v>
      </c>
      <c r="D126" s="24">
        <v>115487933</v>
      </c>
      <c r="E126" s="24">
        <v>103817933</v>
      </c>
      <c r="F126" s="24">
        <v>103817933</v>
      </c>
      <c r="G126" s="24">
        <v>103817933</v>
      </c>
      <c r="H126" s="36">
        <v>0.89885656277056281</v>
      </c>
      <c r="I126" s="36">
        <v>0.89885656277056281</v>
      </c>
    </row>
    <row r="127" spans="1:9" x14ac:dyDescent="0.35">
      <c r="A127" s="14" t="s">
        <v>1037</v>
      </c>
      <c r="B127" s="25">
        <v>75000000</v>
      </c>
      <c r="C127" s="25">
        <v>115500000</v>
      </c>
      <c r="D127" s="25">
        <v>115487933</v>
      </c>
      <c r="E127" s="25">
        <v>103817933</v>
      </c>
      <c r="F127" s="25">
        <v>103817933</v>
      </c>
      <c r="G127" s="25">
        <v>103817933</v>
      </c>
      <c r="H127" s="37">
        <v>0.89885656277056281</v>
      </c>
      <c r="I127" s="37">
        <v>0.89885656277056281</v>
      </c>
    </row>
    <row r="128" spans="1:9" ht="29" x14ac:dyDescent="0.35">
      <c r="A128" s="10" t="s">
        <v>1427</v>
      </c>
      <c r="B128" s="26">
        <v>37500000</v>
      </c>
      <c r="C128" s="26">
        <v>78000000</v>
      </c>
      <c r="D128" s="26">
        <v>78000000</v>
      </c>
      <c r="E128" s="26">
        <v>66330000</v>
      </c>
      <c r="F128" s="26">
        <v>66330000</v>
      </c>
      <c r="G128" s="26">
        <v>66330000</v>
      </c>
      <c r="H128" s="38">
        <v>0.85038461538461541</v>
      </c>
      <c r="I128" s="38">
        <v>0.85038461538461541</v>
      </c>
    </row>
    <row r="129" spans="1:9" x14ac:dyDescent="0.35">
      <c r="A129" s="47" t="s">
        <v>49</v>
      </c>
      <c r="B129" s="23">
        <v>37500000</v>
      </c>
      <c r="C129" s="23">
        <v>33000000</v>
      </c>
      <c r="D129" s="23">
        <v>33000000</v>
      </c>
      <c r="E129" s="23">
        <v>31500000</v>
      </c>
      <c r="F129" s="23">
        <v>31500000</v>
      </c>
      <c r="G129" s="23">
        <v>31500000</v>
      </c>
      <c r="H129" s="30">
        <v>0.95454545454545459</v>
      </c>
      <c r="I129" s="30">
        <v>0.95454545454545459</v>
      </c>
    </row>
    <row r="130" spans="1:9" x14ac:dyDescent="0.35">
      <c r="A130" s="47" t="s">
        <v>42</v>
      </c>
      <c r="B130" s="23">
        <v>0</v>
      </c>
      <c r="C130" s="23">
        <v>45000000</v>
      </c>
      <c r="D130" s="23">
        <v>45000000</v>
      </c>
      <c r="E130" s="23">
        <v>34830000</v>
      </c>
      <c r="F130" s="23">
        <v>34830000</v>
      </c>
      <c r="G130" s="23">
        <v>34830000</v>
      </c>
      <c r="H130" s="30">
        <v>0.77400000000000002</v>
      </c>
      <c r="I130" s="30">
        <v>0.77400000000000002</v>
      </c>
    </row>
    <row r="131" spans="1:9" ht="29" x14ac:dyDescent="0.35">
      <c r="A131" s="10" t="s">
        <v>1428</v>
      </c>
      <c r="B131" s="26">
        <v>37500000</v>
      </c>
      <c r="C131" s="26">
        <v>37500000</v>
      </c>
      <c r="D131" s="26">
        <v>37487933</v>
      </c>
      <c r="E131" s="26">
        <v>37487933</v>
      </c>
      <c r="F131" s="26">
        <v>37487933</v>
      </c>
      <c r="G131" s="26">
        <v>37487933</v>
      </c>
      <c r="H131" s="38">
        <v>0.99967821333333329</v>
      </c>
      <c r="I131" s="38">
        <v>0.99967821333333329</v>
      </c>
    </row>
    <row r="132" spans="1:9" x14ac:dyDescent="0.35">
      <c r="A132" s="47" t="s">
        <v>49</v>
      </c>
      <c r="B132" s="23">
        <v>37500000</v>
      </c>
      <c r="C132" s="23">
        <v>37500000</v>
      </c>
      <c r="D132" s="23">
        <v>37487933</v>
      </c>
      <c r="E132" s="23">
        <v>37487933</v>
      </c>
      <c r="F132" s="23">
        <v>37487933</v>
      </c>
      <c r="G132" s="23">
        <v>37487933</v>
      </c>
      <c r="H132" s="30">
        <v>0.99967821333333329</v>
      </c>
      <c r="I132" s="30">
        <v>0.99967821333333329</v>
      </c>
    </row>
    <row r="133" spans="1:9" x14ac:dyDescent="0.35">
      <c r="A133" s="47" t="s">
        <v>1128</v>
      </c>
      <c r="B133" s="23">
        <v>21766892649</v>
      </c>
      <c r="C133" s="23">
        <v>30854004431.329998</v>
      </c>
      <c r="D133" s="23">
        <v>27441396349.27</v>
      </c>
      <c r="E133" s="23">
        <v>24530626096.760002</v>
      </c>
      <c r="F133" s="23">
        <v>17408398045.109997</v>
      </c>
      <c r="G133" s="23">
        <v>14354387535.019999</v>
      </c>
      <c r="H133" s="30">
        <v>0.79505485750987104</v>
      </c>
      <c r="I133" s="30">
        <v>0.56421843342425382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BEE97-43B4-4EF8-9225-81FC095A947C}">
  <dimension ref="A1:I86"/>
  <sheetViews>
    <sheetView tabSelected="1" topLeftCell="A25" workbookViewId="0">
      <selection activeCell="A71" sqref="A71"/>
    </sheetView>
  </sheetViews>
  <sheetFormatPr baseColWidth="10" defaultRowHeight="14.5" x14ac:dyDescent="0.35"/>
  <cols>
    <col min="1" max="1" width="107.26953125" style="48" customWidth="1"/>
    <col min="2" max="7" width="19.26953125" style="16" bestFit="1" customWidth="1"/>
    <col min="8" max="8" width="17.7265625" style="29" bestFit="1" customWidth="1"/>
    <col min="9" max="9" width="17.453125" style="29" bestFit="1" customWidth="1"/>
  </cols>
  <sheetData>
    <row r="1" spans="1:9" x14ac:dyDescent="0.35">
      <c r="A1" s="45" t="s">
        <v>2</v>
      </c>
      <c r="B1" s="17" t="s">
        <v>1466</v>
      </c>
      <c r="C1" s="17"/>
      <c r="D1" s="17"/>
      <c r="E1" s="17"/>
      <c r="F1" s="17"/>
      <c r="G1" s="17"/>
      <c r="H1" s="30"/>
      <c r="I1" s="30"/>
    </row>
    <row r="3" spans="1:9" x14ac:dyDescent="0.35">
      <c r="A3" s="46" t="s">
        <v>1453</v>
      </c>
      <c r="B3" s="42" t="s">
        <v>1445</v>
      </c>
      <c r="C3" s="42" t="s">
        <v>1446</v>
      </c>
      <c r="D3" s="42" t="s">
        <v>1447</v>
      </c>
      <c r="E3" s="42" t="s">
        <v>1448</v>
      </c>
      <c r="F3" s="42" t="s">
        <v>1449</v>
      </c>
      <c r="G3" s="42" t="s">
        <v>1450</v>
      </c>
      <c r="H3" s="30" t="s">
        <v>1451</v>
      </c>
      <c r="I3" s="30" t="s">
        <v>1452</v>
      </c>
    </row>
    <row r="4" spans="1:9" x14ac:dyDescent="0.35">
      <c r="A4" s="11" t="s">
        <v>1127</v>
      </c>
      <c r="B4" s="28">
        <v>22369880643</v>
      </c>
      <c r="C4" s="28">
        <v>32992270038.970001</v>
      </c>
      <c r="D4" s="28">
        <v>21229829703</v>
      </c>
      <c r="E4" s="28">
        <v>17308990622</v>
      </c>
      <c r="F4" s="28">
        <v>13773883222</v>
      </c>
      <c r="G4" s="28">
        <v>12349619930</v>
      </c>
      <c r="H4" s="40">
        <v>0.52463775913433253</v>
      </c>
      <c r="I4" s="40">
        <v>0.41748819362021722</v>
      </c>
    </row>
    <row r="5" spans="1:9" x14ac:dyDescent="0.35">
      <c r="A5" s="8" t="s">
        <v>906</v>
      </c>
      <c r="B5" s="27">
        <v>15990500641</v>
      </c>
      <c r="C5" s="27">
        <v>23384705054.890003</v>
      </c>
      <c r="D5" s="27">
        <v>13307108311</v>
      </c>
      <c r="E5" s="27">
        <v>10280460048</v>
      </c>
      <c r="F5" s="27">
        <v>7739455478</v>
      </c>
      <c r="G5" s="27">
        <v>6396428852</v>
      </c>
      <c r="H5" s="39">
        <v>0.43962325049082629</v>
      </c>
      <c r="I5" s="39">
        <v>0.33096228752227058</v>
      </c>
    </row>
    <row r="6" spans="1:9" x14ac:dyDescent="0.35">
      <c r="A6" s="9" t="s">
        <v>994</v>
      </c>
      <c r="B6" s="24">
        <v>7355800000</v>
      </c>
      <c r="C6" s="24">
        <v>9246237602</v>
      </c>
      <c r="D6" s="24">
        <v>2553484264</v>
      </c>
      <c r="E6" s="24">
        <v>2537248770</v>
      </c>
      <c r="F6" s="24">
        <v>449085600</v>
      </c>
      <c r="G6" s="24">
        <v>449085600</v>
      </c>
      <c r="H6" s="36">
        <v>0.27440877892335175</v>
      </c>
      <c r="I6" s="36">
        <v>4.8569550051673009E-2</v>
      </c>
    </row>
    <row r="7" spans="1:9" x14ac:dyDescent="0.35">
      <c r="A7" s="14" t="s">
        <v>997</v>
      </c>
      <c r="B7" s="25">
        <v>7355800000</v>
      </c>
      <c r="C7" s="25">
        <v>9246237602</v>
      </c>
      <c r="D7" s="25">
        <v>2553484264</v>
      </c>
      <c r="E7" s="25">
        <v>2537248770</v>
      </c>
      <c r="F7" s="25">
        <v>449085600</v>
      </c>
      <c r="G7" s="25">
        <v>449085600</v>
      </c>
      <c r="H7" s="37">
        <v>0.27440877892335175</v>
      </c>
      <c r="I7" s="37">
        <v>4.8569550051673009E-2</v>
      </c>
    </row>
    <row r="8" spans="1:9" x14ac:dyDescent="0.35">
      <c r="A8" s="10" t="s">
        <v>1429</v>
      </c>
      <c r="B8" s="26">
        <v>7355800000</v>
      </c>
      <c r="C8" s="26">
        <v>9246237602</v>
      </c>
      <c r="D8" s="26">
        <v>2553484264</v>
      </c>
      <c r="E8" s="26">
        <v>2537248770</v>
      </c>
      <c r="F8" s="26">
        <v>449085600</v>
      </c>
      <c r="G8" s="26">
        <v>449085600</v>
      </c>
      <c r="H8" s="38">
        <v>0.27440877892335175</v>
      </c>
      <c r="I8" s="38">
        <v>4.8569550051673009E-2</v>
      </c>
    </row>
    <row r="9" spans="1:9" x14ac:dyDescent="0.35">
      <c r="A9" s="47" t="s">
        <v>49</v>
      </c>
      <c r="B9" s="23">
        <v>1986215741</v>
      </c>
      <c r="C9" s="23">
        <v>1595715741</v>
      </c>
      <c r="D9" s="23">
        <v>584066666</v>
      </c>
      <c r="E9" s="23">
        <v>567831172</v>
      </c>
      <c r="F9" s="23">
        <v>449085600</v>
      </c>
      <c r="G9" s="23">
        <v>449085600</v>
      </c>
      <c r="H9" s="30">
        <v>0.35584732130558083</v>
      </c>
      <c r="I9" s="30">
        <v>0.28143207995088643</v>
      </c>
    </row>
    <row r="10" spans="1:9" x14ac:dyDescent="0.35">
      <c r="A10" s="47" t="s">
        <v>83</v>
      </c>
      <c r="B10" s="23">
        <v>5369584259</v>
      </c>
      <c r="C10" s="23">
        <v>4350521860</v>
      </c>
      <c r="D10" s="23">
        <v>1969417598</v>
      </c>
      <c r="E10" s="23">
        <v>1969417598</v>
      </c>
      <c r="F10" s="23">
        <v>0</v>
      </c>
      <c r="G10" s="23">
        <v>0</v>
      </c>
      <c r="H10" s="30">
        <v>0.45268537002593062</v>
      </c>
      <c r="I10" s="30">
        <v>0</v>
      </c>
    </row>
    <row r="11" spans="1:9" x14ac:dyDescent="0.35">
      <c r="A11" s="47" t="s">
        <v>25</v>
      </c>
      <c r="B11" s="23">
        <v>0</v>
      </c>
      <c r="C11" s="23">
        <v>3300000001</v>
      </c>
      <c r="D11" s="23">
        <v>0</v>
      </c>
      <c r="E11" s="23">
        <v>0</v>
      </c>
      <c r="F11" s="23">
        <v>0</v>
      </c>
      <c r="G11" s="23">
        <v>0</v>
      </c>
      <c r="H11" s="30">
        <v>0</v>
      </c>
      <c r="I11" s="30">
        <v>0</v>
      </c>
    </row>
    <row r="12" spans="1:9" x14ac:dyDescent="0.35">
      <c r="A12" s="9" t="s">
        <v>998</v>
      </c>
      <c r="B12" s="24">
        <v>8634700641</v>
      </c>
      <c r="C12" s="24">
        <v>14138467452.889999</v>
      </c>
      <c r="D12" s="24">
        <v>10753624047</v>
      </c>
      <c r="E12" s="24">
        <v>7743211278</v>
      </c>
      <c r="F12" s="24">
        <v>7290369878</v>
      </c>
      <c r="G12" s="24">
        <v>5947343252</v>
      </c>
      <c r="H12" s="36">
        <v>0.54766977423831287</v>
      </c>
      <c r="I12" s="36">
        <v>0.5156407441111871</v>
      </c>
    </row>
    <row r="13" spans="1:9" x14ac:dyDescent="0.35">
      <c r="A13" s="14" t="s">
        <v>1041</v>
      </c>
      <c r="B13" s="25">
        <v>6994400000</v>
      </c>
      <c r="C13" s="25">
        <v>12327109352.66</v>
      </c>
      <c r="D13" s="25">
        <v>9215826202</v>
      </c>
      <c r="E13" s="25">
        <v>6330709098</v>
      </c>
      <c r="F13" s="25">
        <v>5902910698</v>
      </c>
      <c r="G13" s="25">
        <v>4589284071</v>
      </c>
      <c r="H13" s="37">
        <v>0.51355990418255926</v>
      </c>
      <c r="I13" s="37">
        <v>0.4788560342191045</v>
      </c>
    </row>
    <row r="14" spans="1:9" ht="29" x14ac:dyDescent="0.35">
      <c r="A14" s="10" t="s">
        <v>1430</v>
      </c>
      <c r="B14" s="26">
        <v>556000000</v>
      </c>
      <c r="C14" s="26">
        <v>556000000</v>
      </c>
      <c r="D14" s="26">
        <v>327000000</v>
      </c>
      <c r="E14" s="26">
        <v>326100000</v>
      </c>
      <c r="F14" s="26">
        <v>326100000</v>
      </c>
      <c r="G14" s="26">
        <v>296100000</v>
      </c>
      <c r="H14" s="38">
        <v>0.58651079136690643</v>
      </c>
      <c r="I14" s="38">
        <v>0.58651079136690643</v>
      </c>
    </row>
    <row r="15" spans="1:9" x14ac:dyDescent="0.35">
      <c r="A15" s="47" t="s">
        <v>49</v>
      </c>
      <c r="B15" s="23">
        <v>556000000</v>
      </c>
      <c r="C15" s="23">
        <v>556000000</v>
      </c>
      <c r="D15" s="23">
        <v>327000000</v>
      </c>
      <c r="E15" s="23">
        <v>326100000</v>
      </c>
      <c r="F15" s="23">
        <v>326100000</v>
      </c>
      <c r="G15" s="23">
        <v>296100000</v>
      </c>
      <c r="H15" s="30">
        <v>0.58651079136690643</v>
      </c>
      <c r="I15" s="30">
        <v>0.58651079136690643</v>
      </c>
    </row>
    <row r="16" spans="1:9" ht="29" x14ac:dyDescent="0.35">
      <c r="A16" s="10" t="s">
        <v>1431</v>
      </c>
      <c r="B16" s="26">
        <v>4324200000</v>
      </c>
      <c r="C16" s="26">
        <v>3939006644.3299999</v>
      </c>
      <c r="D16" s="26">
        <v>3145912333</v>
      </c>
      <c r="E16" s="26">
        <v>3145912333</v>
      </c>
      <c r="F16" s="26">
        <v>2929991933</v>
      </c>
      <c r="G16" s="26">
        <v>2696596933</v>
      </c>
      <c r="H16" s="38">
        <v>0.79865626465199824</v>
      </c>
      <c r="I16" s="38">
        <v>0.74384031243450033</v>
      </c>
    </row>
    <row r="17" spans="1:9" x14ac:dyDescent="0.35">
      <c r="A17" s="47" t="s">
        <v>49</v>
      </c>
      <c r="B17" s="23">
        <v>3788931177</v>
      </c>
      <c r="C17" s="23">
        <v>3353104510</v>
      </c>
      <c r="D17" s="23">
        <v>2990871667</v>
      </c>
      <c r="E17" s="23">
        <v>2990871667</v>
      </c>
      <c r="F17" s="23">
        <v>2792291267</v>
      </c>
      <c r="G17" s="23">
        <v>2558896267</v>
      </c>
      <c r="H17" s="30">
        <v>0.89197090579201777</v>
      </c>
      <c r="I17" s="30">
        <v>0.83274805741142854</v>
      </c>
    </row>
    <row r="18" spans="1:9" x14ac:dyDescent="0.35">
      <c r="A18" s="47" t="s">
        <v>152</v>
      </c>
      <c r="B18" s="23">
        <v>535268823</v>
      </c>
      <c r="C18" s="23">
        <v>535268823</v>
      </c>
      <c r="D18" s="23">
        <v>155040666</v>
      </c>
      <c r="E18" s="23">
        <v>155040666</v>
      </c>
      <c r="F18" s="23">
        <v>137700666</v>
      </c>
      <c r="G18" s="23">
        <v>137700666</v>
      </c>
      <c r="H18" s="30">
        <v>0.28965009606023701</v>
      </c>
      <c r="I18" s="30">
        <v>0.25725515868500343</v>
      </c>
    </row>
    <row r="19" spans="1:9" x14ac:dyDescent="0.35">
      <c r="A19" s="47" t="s">
        <v>158</v>
      </c>
      <c r="B19" s="23">
        <v>0</v>
      </c>
      <c r="C19" s="23">
        <v>41547717</v>
      </c>
      <c r="D19" s="23">
        <v>0</v>
      </c>
      <c r="E19" s="23">
        <v>0</v>
      </c>
      <c r="F19" s="23">
        <v>0</v>
      </c>
      <c r="G19" s="23">
        <v>0</v>
      </c>
      <c r="H19" s="30">
        <v>0</v>
      </c>
      <c r="I19" s="30">
        <v>0</v>
      </c>
    </row>
    <row r="20" spans="1:9" x14ac:dyDescent="0.35">
      <c r="A20" s="47" t="s">
        <v>25</v>
      </c>
      <c r="B20" s="23">
        <v>0</v>
      </c>
      <c r="C20" s="23">
        <v>9085594.3300000001</v>
      </c>
      <c r="D20" s="23">
        <v>0</v>
      </c>
      <c r="E20" s="23">
        <v>0</v>
      </c>
      <c r="F20" s="23">
        <v>0</v>
      </c>
      <c r="G20" s="23">
        <v>0</v>
      </c>
      <c r="H20" s="30">
        <v>0</v>
      </c>
      <c r="I20" s="30">
        <v>0</v>
      </c>
    </row>
    <row r="21" spans="1:9" ht="29" x14ac:dyDescent="0.35">
      <c r="A21" s="10" t="s">
        <v>1432</v>
      </c>
      <c r="B21" s="26">
        <v>2114200000</v>
      </c>
      <c r="C21" s="26">
        <v>7832102708.3299999</v>
      </c>
      <c r="D21" s="26">
        <v>5742913869</v>
      </c>
      <c r="E21" s="26">
        <v>2858696765</v>
      </c>
      <c r="F21" s="26">
        <v>2646818765</v>
      </c>
      <c r="G21" s="26">
        <v>1596587138</v>
      </c>
      <c r="H21" s="38">
        <v>0.36499735402595934</v>
      </c>
      <c r="I21" s="38">
        <v>0.33794484872943753</v>
      </c>
    </row>
    <row r="22" spans="1:9" x14ac:dyDescent="0.35">
      <c r="A22" s="47" t="s">
        <v>49</v>
      </c>
      <c r="B22" s="23">
        <v>991051975</v>
      </c>
      <c r="C22" s="23">
        <v>1500678642</v>
      </c>
      <c r="D22" s="23">
        <v>1403318000</v>
      </c>
      <c r="E22" s="23">
        <v>1272769333</v>
      </c>
      <c r="F22" s="23">
        <v>1060891333</v>
      </c>
      <c r="G22" s="23">
        <v>1045188000</v>
      </c>
      <c r="H22" s="30">
        <v>0.84812917128196186</v>
      </c>
      <c r="I22" s="30">
        <v>0.70694104874186647</v>
      </c>
    </row>
    <row r="23" spans="1:9" x14ac:dyDescent="0.35">
      <c r="A23" s="47" t="s">
        <v>152</v>
      </c>
      <c r="B23" s="23">
        <v>1123148025</v>
      </c>
      <c r="C23" s="23">
        <v>1123148025</v>
      </c>
      <c r="D23" s="23">
        <v>554970000</v>
      </c>
      <c r="E23" s="23">
        <v>551399138</v>
      </c>
      <c r="F23" s="23">
        <v>551399138</v>
      </c>
      <c r="G23" s="23">
        <v>551399138</v>
      </c>
      <c r="H23" s="30">
        <v>0.4909407537799837</v>
      </c>
      <c r="I23" s="30">
        <v>0.4909407537799837</v>
      </c>
    </row>
    <row r="24" spans="1:9" x14ac:dyDescent="0.35">
      <c r="A24" s="47" t="s">
        <v>98</v>
      </c>
      <c r="B24" s="23">
        <v>0</v>
      </c>
      <c r="C24" s="23">
        <v>1994967676</v>
      </c>
      <c r="D24" s="23">
        <v>1994967676</v>
      </c>
      <c r="E24" s="23">
        <v>0</v>
      </c>
      <c r="F24" s="23">
        <v>0</v>
      </c>
      <c r="G24" s="23">
        <v>0</v>
      </c>
      <c r="H24" s="30">
        <v>0</v>
      </c>
      <c r="I24" s="30">
        <v>0</v>
      </c>
    </row>
    <row r="25" spans="1:9" x14ac:dyDescent="0.35">
      <c r="A25" s="47" t="s">
        <v>158</v>
      </c>
      <c r="B25" s="23">
        <v>0</v>
      </c>
      <c r="C25" s="23">
        <v>1738100000</v>
      </c>
      <c r="D25" s="23">
        <v>755129899</v>
      </c>
      <c r="E25" s="23">
        <v>0</v>
      </c>
      <c r="F25" s="23">
        <v>0</v>
      </c>
      <c r="G25" s="23">
        <v>0</v>
      </c>
      <c r="H25" s="30">
        <v>0</v>
      </c>
      <c r="I25" s="30">
        <v>0</v>
      </c>
    </row>
    <row r="26" spans="1:9" x14ac:dyDescent="0.35">
      <c r="A26" s="47" t="s">
        <v>25</v>
      </c>
      <c r="B26" s="23">
        <v>0</v>
      </c>
      <c r="C26" s="23">
        <v>1475208365.3299999</v>
      </c>
      <c r="D26" s="23">
        <v>1034528294</v>
      </c>
      <c r="E26" s="23">
        <v>1034528294</v>
      </c>
      <c r="F26" s="23">
        <v>1034528294</v>
      </c>
      <c r="G26" s="23">
        <v>0</v>
      </c>
      <c r="H26" s="30">
        <v>0.70127604907431429</v>
      </c>
      <c r="I26" s="30">
        <v>0.70127604907431429</v>
      </c>
    </row>
    <row r="27" spans="1:9" x14ac:dyDescent="0.35">
      <c r="A27" s="14" t="s">
        <v>999</v>
      </c>
      <c r="B27" s="25">
        <v>1320200641</v>
      </c>
      <c r="C27" s="25">
        <v>1491258100.23</v>
      </c>
      <c r="D27" s="25">
        <v>1325311178</v>
      </c>
      <c r="E27" s="25">
        <v>1200015513</v>
      </c>
      <c r="F27" s="25">
        <v>1174972513</v>
      </c>
      <c r="G27" s="25">
        <v>1153572514</v>
      </c>
      <c r="H27" s="37">
        <v>0.80470008029791684</v>
      </c>
      <c r="I27" s="37">
        <v>0.78790687729963138</v>
      </c>
    </row>
    <row r="28" spans="1:9" x14ac:dyDescent="0.35">
      <c r="A28" s="10" t="s">
        <v>1433</v>
      </c>
      <c r="B28" s="26">
        <v>1320200641</v>
      </c>
      <c r="C28" s="26">
        <v>1491258100.23</v>
      </c>
      <c r="D28" s="26">
        <v>1325311178</v>
      </c>
      <c r="E28" s="26">
        <v>1200015513</v>
      </c>
      <c r="F28" s="26">
        <v>1174972513</v>
      </c>
      <c r="G28" s="26">
        <v>1153572514</v>
      </c>
      <c r="H28" s="38">
        <v>0.80470008029791684</v>
      </c>
      <c r="I28" s="38">
        <v>0.78790687729963138</v>
      </c>
    </row>
    <row r="29" spans="1:9" x14ac:dyDescent="0.35">
      <c r="A29" s="47" t="s">
        <v>49</v>
      </c>
      <c r="B29" s="23">
        <v>689200641</v>
      </c>
      <c r="C29" s="23">
        <v>689200641</v>
      </c>
      <c r="D29" s="23">
        <v>688520000</v>
      </c>
      <c r="E29" s="23">
        <v>688290000</v>
      </c>
      <c r="F29" s="23">
        <v>684290000</v>
      </c>
      <c r="G29" s="23">
        <v>679356667</v>
      </c>
      <c r="H29" s="30">
        <v>0.99867869971989764</v>
      </c>
      <c r="I29" s="30">
        <v>0.99287487458967705</v>
      </c>
    </row>
    <row r="30" spans="1:9" x14ac:dyDescent="0.35">
      <c r="A30" s="47" t="s">
        <v>83</v>
      </c>
      <c r="B30" s="23">
        <v>631000000</v>
      </c>
      <c r="C30" s="23">
        <v>631000000</v>
      </c>
      <c r="D30" s="23">
        <v>476791178</v>
      </c>
      <c r="E30" s="23">
        <v>451734178</v>
      </c>
      <c r="F30" s="23">
        <v>434291178</v>
      </c>
      <c r="G30" s="23">
        <v>434291178</v>
      </c>
      <c r="H30" s="30">
        <v>0.71590202535657688</v>
      </c>
      <c r="I30" s="30">
        <v>0.6882586022187005</v>
      </c>
    </row>
    <row r="31" spans="1:9" x14ac:dyDescent="0.35">
      <c r="A31" s="47" t="s">
        <v>323</v>
      </c>
      <c r="B31" s="23">
        <v>0</v>
      </c>
      <c r="C31" s="23">
        <v>471482.39</v>
      </c>
      <c r="D31" s="23">
        <v>0</v>
      </c>
      <c r="E31" s="23">
        <v>0</v>
      </c>
      <c r="F31" s="23">
        <v>0</v>
      </c>
      <c r="G31" s="23">
        <v>0</v>
      </c>
      <c r="H31" s="30">
        <v>0</v>
      </c>
      <c r="I31" s="30">
        <v>0</v>
      </c>
    </row>
    <row r="32" spans="1:9" x14ac:dyDescent="0.35">
      <c r="A32" s="47" t="s">
        <v>158</v>
      </c>
      <c r="B32" s="23">
        <v>0</v>
      </c>
      <c r="C32" s="23">
        <v>10389633</v>
      </c>
      <c r="D32" s="23">
        <v>0</v>
      </c>
      <c r="E32" s="23">
        <v>0</v>
      </c>
      <c r="F32" s="23">
        <v>0</v>
      </c>
      <c r="G32" s="23">
        <v>0</v>
      </c>
      <c r="H32" s="30">
        <v>0</v>
      </c>
      <c r="I32" s="30">
        <v>0</v>
      </c>
    </row>
    <row r="33" spans="1:9" x14ac:dyDescent="0.35">
      <c r="A33" s="47" t="s">
        <v>25</v>
      </c>
      <c r="B33" s="23">
        <v>0</v>
      </c>
      <c r="C33" s="23">
        <v>160196343.84</v>
      </c>
      <c r="D33" s="23">
        <v>160000000</v>
      </c>
      <c r="E33" s="23">
        <v>59991335</v>
      </c>
      <c r="F33" s="23">
        <v>56391335</v>
      </c>
      <c r="G33" s="23">
        <v>39924669</v>
      </c>
      <c r="H33" s="30">
        <v>0.3744862932697004</v>
      </c>
      <c r="I33" s="30">
        <v>0.35201387028109843</v>
      </c>
    </row>
    <row r="34" spans="1:9" x14ac:dyDescent="0.35">
      <c r="A34" s="14" t="s">
        <v>1000</v>
      </c>
      <c r="B34" s="25">
        <v>320100000</v>
      </c>
      <c r="C34" s="25">
        <v>320100000</v>
      </c>
      <c r="D34" s="25">
        <v>212486667</v>
      </c>
      <c r="E34" s="25">
        <v>212486667</v>
      </c>
      <c r="F34" s="25">
        <v>212486667</v>
      </c>
      <c r="G34" s="25">
        <v>204486667</v>
      </c>
      <c r="H34" s="37">
        <v>0.66381339268978445</v>
      </c>
      <c r="I34" s="37">
        <v>0.66381339268978445</v>
      </c>
    </row>
    <row r="35" spans="1:9" ht="43.5" x14ac:dyDescent="0.35">
      <c r="A35" s="10" t="s">
        <v>1434</v>
      </c>
      <c r="B35" s="26">
        <v>320100000</v>
      </c>
      <c r="C35" s="26">
        <v>320100000</v>
      </c>
      <c r="D35" s="26">
        <v>212486667</v>
      </c>
      <c r="E35" s="26">
        <v>212486667</v>
      </c>
      <c r="F35" s="26">
        <v>212486667</v>
      </c>
      <c r="G35" s="26">
        <v>204486667</v>
      </c>
      <c r="H35" s="38">
        <v>0.66381339268978445</v>
      </c>
      <c r="I35" s="38">
        <v>0.66381339268978445</v>
      </c>
    </row>
    <row r="36" spans="1:9" x14ac:dyDescent="0.35">
      <c r="A36" s="47" t="s">
        <v>49</v>
      </c>
      <c r="B36" s="23">
        <v>320100000</v>
      </c>
      <c r="C36" s="23">
        <v>320100000</v>
      </c>
      <c r="D36" s="23">
        <v>212486667</v>
      </c>
      <c r="E36" s="23">
        <v>212486667</v>
      </c>
      <c r="F36" s="23">
        <v>212486667</v>
      </c>
      <c r="G36" s="23">
        <v>204486667</v>
      </c>
      <c r="H36" s="30">
        <v>0.66381339268978445</v>
      </c>
      <c r="I36" s="30">
        <v>0.66381339268978445</v>
      </c>
    </row>
    <row r="37" spans="1:9" x14ac:dyDescent="0.35">
      <c r="A37" s="8" t="s">
        <v>909</v>
      </c>
      <c r="B37" s="27">
        <v>2738520001</v>
      </c>
      <c r="C37" s="27">
        <v>3909639626.6899996</v>
      </c>
      <c r="D37" s="27">
        <v>3212626298</v>
      </c>
      <c r="E37" s="27">
        <v>2603451196</v>
      </c>
      <c r="F37" s="27">
        <v>2481114196</v>
      </c>
      <c r="G37" s="27">
        <v>2459177530</v>
      </c>
      <c r="H37" s="39">
        <v>0.66590567023798763</v>
      </c>
      <c r="I37" s="39">
        <v>0.63461455093255603</v>
      </c>
    </row>
    <row r="38" spans="1:9" x14ac:dyDescent="0.35">
      <c r="A38" s="9" t="s">
        <v>1042</v>
      </c>
      <c r="B38" s="24">
        <v>2738520001</v>
      </c>
      <c r="C38" s="24">
        <v>3909639626.6899996</v>
      </c>
      <c r="D38" s="24">
        <v>3212626298</v>
      </c>
      <c r="E38" s="24">
        <v>2603451196</v>
      </c>
      <c r="F38" s="24">
        <v>2481114196</v>
      </c>
      <c r="G38" s="24">
        <v>2459177530</v>
      </c>
      <c r="H38" s="36">
        <v>0.66590567023798763</v>
      </c>
      <c r="I38" s="36">
        <v>0.63461455093255603</v>
      </c>
    </row>
    <row r="39" spans="1:9" x14ac:dyDescent="0.35">
      <c r="A39" s="14" t="s">
        <v>1043</v>
      </c>
      <c r="B39" s="25">
        <v>2498720001</v>
      </c>
      <c r="C39" s="25">
        <v>3788639626.6899996</v>
      </c>
      <c r="D39" s="25">
        <v>3152626298</v>
      </c>
      <c r="E39" s="25">
        <v>2543451196</v>
      </c>
      <c r="F39" s="25">
        <v>2421114196</v>
      </c>
      <c r="G39" s="25">
        <v>2399177530</v>
      </c>
      <c r="H39" s="37">
        <v>0.67133627016991404</v>
      </c>
      <c r="I39" s="37">
        <v>0.63904578808284329</v>
      </c>
    </row>
    <row r="40" spans="1:9" x14ac:dyDescent="0.35">
      <c r="A40" s="10" t="s">
        <v>1435</v>
      </c>
      <c r="B40" s="26">
        <v>508000001</v>
      </c>
      <c r="C40" s="26">
        <v>940337335.87</v>
      </c>
      <c r="D40" s="26">
        <v>483850253</v>
      </c>
      <c r="E40" s="26">
        <v>469327089</v>
      </c>
      <c r="F40" s="26">
        <v>469327089</v>
      </c>
      <c r="G40" s="26">
        <v>468300423</v>
      </c>
      <c r="H40" s="38">
        <v>0.49910502443868043</v>
      </c>
      <c r="I40" s="38">
        <v>0.49910502443868043</v>
      </c>
    </row>
    <row r="41" spans="1:9" x14ac:dyDescent="0.35">
      <c r="A41" s="47" t="s">
        <v>49</v>
      </c>
      <c r="B41" s="23">
        <v>84716667</v>
      </c>
      <c r="C41" s="23">
        <v>125216667</v>
      </c>
      <c r="D41" s="23">
        <v>125200000</v>
      </c>
      <c r="E41" s="23">
        <v>125200000</v>
      </c>
      <c r="F41" s="23">
        <v>125200000</v>
      </c>
      <c r="G41" s="23">
        <v>125200000</v>
      </c>
      <c r="H41" s="30">
        <v>0.99986689471618029</v>
      </c>
      <c r="I41" s="30">
        <v>0.99986689471618029</v>
      </c>
    </row>
    <row r="42" spans="1:9" x14ac:dyDescent="0.35">
      <c r="A42" s="47" t="s">
        <v>526</v>
      </c>
      <c r="B42" s="23">
        <v>423283333</v>
      </c>
      <c r="C42" s="23">
        <v>423283333</v>
      </c>
      <c r="D42" s="23">
        <v>294822270</v>
      </c>
      <c r="E42" s="23">
        <v>294798936</v>
      </c>
      <c r="F42" s="23">
        <v>294798936</v>
      </c>
      <c r="G42" s="23">
        <v>293772270</v>
      </c>
      <c r="H42" s="30">
        <v>0.69645769870178187</v>
      </c>
      <c r="I42" s="30">
        <v>0.69645769870178187</v>
      </c>
    </row>
    <row r="43" spans="1:9" x14ac:dyDescent="0.35">
      <c r="A43" s="47" t="s">
        <v>529</v>
      </c>
      <c r="B43" s="23">
        <v>1</v>
      </c>
      <c r="C43" s="23">
        <v>1</v>
      </c>
      <c r="D43" s="23">
        <v>0</v>
      </c>
      <c r="E43" s="23">
        <v>0</v>
      </c>
      <c r="F43" s="23">
        <v>0</v>
      </c>
      <c r="G43" s="23">
        <v>0</v>
      </c>
      <c r="H43" s="30">
        <v>0</v>
      </c>
      <c r="I43" s="30">
        <v>0</v>
      </c>
    </row>
    <row r="44" spans="1:9" x14ac:dyDescent="0.35">
      <c r="A44" s="47" t="s">
        <v>531</v>
      </c>
      <c r="B44" s="23">
        <v>0</v>
      </c>
      <c r="C44" s="23">
        <v>391837334.87</v>
      </c>
      <c r="D44" s="23">
        <v>63827983</v>
      </c>
      <c r="E44" s="23">
        <v>49328153</v>
      </c>
      <c r="F44" s="23">
        <v>49328153</v>
      </c>
      <c r="G44" s="23">
        <v>49328153</v>
      </c>
      <c r="H44" s="30">
        <v>0.12588936431074291</v>
      </c>
      <c r="I44" s="30">
        <v>0.12588936431074291</v>
      </c>
    </row>
    <row r="45" spans="1:9" ht="29" x14ac:dyDescent="0.35">
      <c r="A45" s="10" t="s">
        <v>1436</v>
      </c>
      <c r="B45" s="26">
        <v>328600000</v>
      </c>
      <c r="C45" s="26">
        <v>908626666.65999997</v>
      </c>
      <c r="D45" s="26">
        <v>905889491</v>
      </c>
      <c r="E45" s="26">
        <v>334700000</v>
      </c>
      <c r="F45" s="26">
        <v>292200000</v>
      </c>
      <c r="G45" s="26">
        <v>292200000</v>
      </c>
      <c r="H45" s="38">
        <v>0.36835810820996051</v>
      </c>
      <c r="I45" s="38">
        <v>0.32158422234523593</v>
      </c>
    </row>
    <row r="46" spans="1:9" x14ac:dyDescent="0.35">
      <c r="A46" s="47" t="s">
        <v>49</v>
      </c>
      <c r="B46" s="23">
        <v>328600000</v>
      </c>
      <c r="C46" s="23">
        <v>723600000</v>
      </c>
      <c r="D46" s="23">
        <v>723600000</v>
      </c>
      <c r="E46" s="23">
        <v>310700000</v>
      </c>
      <c r="F46" s="23">
        <v>268200000</v>
      </c>
      <c r="G46" s="23">
        <v>268200000</v>
      </c>
      <c r="H46" s="30">
        <v>0.42938087341072417</v>
      </c>
      <c r="I46" s="30">
        <v>0.37064676616915421</v>
      </c>
    </row>
    <row r="47" spans="1:9" x14ac:dyDescent="0.35">
      <c r="A47" s="47" t="s">
        <v>25</v>
      </c>
      <c r="B47" s="23">
        <v>0</v>
      </c>
      <c r="C47" s="23">
        <v>185026666.66</v>
      </c>
      <c r="D47" s="23">
        <v>182289491</v>
      </c>
      <c r="E47" s="23">
        <v>24000000</v>
      </c>
      <c r="F47" s="23">
        <v>24000000</v>
      </c>
      <c r="G47" s="23">
        <v>24000000</v>
      </c>
      <c r="H47" s="30">
        <v>0.1297110326486168</v>
      </c>
      <c r="I47" s="30">
        <v>0.1297110326486168</v>
      </c>
    </row>
    <row r="48" spans="1:9" x14ac:dyDescent="0.35">
      <c r="A48" s="10" t="s">
        <v>1437</v>
      </c>
      <c r="B48" s="26">
        <v>1662120000</v>
      </c>
      <c r="C48" s="26">
        <v>1939675624.1600001</v>
      </c>
      <c r="D48" s="26">
        <v>1762886554</v>
      </c>
      <c r="E48" s="26">
        <v>1739424107</v>
      </c>
      <c r="F48" s="26">
        <v>1659587107</v>
      </c>
      <c r="G48" s="26">
        <v>1638677107</v>
      </c>
      <c r="H48" s="38">
        <v>0.8967603063802374</v>
      </c>
      <c r="I48" s="38">
        <v>0.85560033148259218</v>
      </c>
    </row>
    <row r="49" spans="1:9" x14ac:dyDescent="0.35">
      <c r="A49" s="47" t="s">
        <v>49</v>
      </c>
      <c r="B49" s="23">
        <v>1241307865</v>
      </c>
      <c r="C49" s="23">
        <v>1241307865</v>
      </c>
      <c r="D49" s="23">
        <v>1240126149</v>
      </c>
      <c r="E49" s="23">
        <v>1233583983</v>
      </c>
      <c r="F49" s="23">
        <v>1228183983</v>
      </c>
      <c r="G49" s="23">
        <v>1216363983</v>
      </c>
      <c r="H49" s="30">
        <v>0.99377762582693374</v>
      </c>
      <c r="I49" s="30">
        <v>0.98942737545612824</v>
      </c>
    </row>
    <row r="50" spans="1:9" x14ac:dyDescent="0.35">
      <c r="A50" s="47" t="s">
        <v>152</v>
      </c>
      <c r="B50" s="23">
        <v>420812135</v>
      </c>
      <c r="C50" s="23">
        <v>420812135</v>
      </c>
      <c r="D50" s="23">
        <v>420496798</v>
      </c>
      <c r="E50" s="23">
        <v>407889790</v>
      </c>
      <c r="F50" s="23">
        <v>406089790</v>
      </c>
      <c r="G50" s="23">
        <v>404289790</v>
      </c>
      <c r="H50" s="30">
        <v>0.9692918907863719</v>
      </c>
      <c r="I50" s="30">
        <v>0.96501444759904564</v>
      </c>
    </row>
    <row r="51" spans="1:9" x14ac:dyDescent="0.35">
      <c r="A51" s="47" t="s">
        <v>25</v>
      </c>
      <c r="B51" s="23">
        <v>0</v>
      </c>
      <c r="C51" s="23">
        <v>271132875</v>
      </c>
      <c r="D51" s="23">
        <v>95932875</v>
      </c>
      <c r="E51" s="23">
        <v>91637092</v>
      </c>
      <c r="F51" s="23">
        <v>22770001</v>
      </c>
      <c r="G51" s="23">
        <v>15480001</v>
      </c>
      <c r="H51" s="30">
        <v>0.33797853543211975</v>
      </c>
      <c r="I51" s="30">
        <v>8.3980966896766027E-2</v>
      </c>
    </row>
    <row r="52" spans="1:9" x14ac:dyDescent="0.35">
      <c r="A52" s="47" t="s">
        <v>196</v>
      </c>
      <c r="B52" s="23">
        <v>0</v>
      </c>
      <c r="C52" s="23">
        <v>6422749.1600000001</v>
      </c>
      <c r="D52" s="23">
        <v>6330732</v>
      </c>
      <c r="E52" s="23">
        <v>6313242</v>
      </c>
      <c r="F52" s="23">
        <v>2543333</v>
      </c>
      <c r="G52" s="23">
        <v>2543333</v>
      </c>
      <c r="H52" s="30">
        <v>0.9829501110393668</v>
      </c>
      <c r="I52" s="30">
        <v>0.39598821885175411</v>
      </c>
    </row>
    <row r="53" spans="1:9" x14ac:dyDescent="0.35">
      <c r="A53" s="14" t="s">
        <v>1048</v>
      </c>
      <c r="B53" s="25">
        <v>239800000</v>
      </c>
      <c r="C53" s="25">
        <v>121000000</v>
      </c>
      <c r="D53" s="25">
        <v>60000000</v>
      </c>
      <c r="E53" s="25">
        <v>60000000</v>
      </c>
      <c r="F53" s="25">
        <v>60000000</v>
      </c>
      <c r="G53" s="25">
        <v>60000000</v>
      </c>
      <c r="H53" s="37">
        <v>0.49586776859504134</v>
      </c>
      <c r="I53" s="37">
        <v>0.49586776859504134</v>
      </c>
    </row>
    <row r="54" spans="1:9" ht="29" x14ac:dyDescent="0.35">
      <c r="A54" s="10" t="s">
        <v>1438</v>
      </c>
      <c r="B54" s="26">
        <v>239800000</v>
      </c>
      <c r="C54" s="26">
        <v>121000000</v>
      </c>
      <c r="D54" s="26">
        <v>60000000</v>
      </c>
      <c r="E54" s="26">
        <v>60000000</v>
      </c>
      <c r="F54" s="26">
        <v>60000000</v>
      </c>
      <c r="G54" s="26">
        <v>60000000</v>
      </c>
      <c r="H54" s="38">
        <v>0.49586776859504134</v>
      </c>
      <c r="I54" s="38">
        <v>0.49586776859504134</v>
      </c>
    </row>
    <row r="55" spans="1:9" x14ac:dyDescent="0.35">
      <c r="A55" s="47" t="s">
        <v>49</v>
      </c>
      <c r="B55" s="23">
        <v>239800000</v>
      </c>
      <c r="C55" s="23">
        <v>121000000</v>
      </c>
      <c r="D55" s="23">
        <v>60000000</v>
      </c>
      <c r="E55" s="23">
        <v>60000000</v>
      </c>
      <c r="F55" s="23">
        <v>60000000</v>
      </c>
      <c r="G55" s="23">
        <v>60000000</v>
      </c>
      <c r="H55" s="30">
        <v>0.49586776859504134</v>
      </c>
      <c r="I55" s="30">
        <v>0.49586776859504134</v>
      </c>
    </row>
    <row r="56" spans="1:9" x14ac:dyDescent="0.35">
      <c r="A56" s="8" t="s">
        <v>958</v>
      </c>
      <c r="B56" s="27">
        <v>517000000</v>
      </c>
      <c r="C56" s="27">
        <v>2243593334.4400001</v>
      </c>
      <c r="D56" s="27">
        <v>1805318333</v>
      </c>
      <c r="E56" s="27">
        <v>1800402315</v>
      </c>
      <c r="F56" s="27">
        <v>1000791315</v>
      </c>
      <c r="G56" s="27">
        <v>960234648</v>
      </c>
      <c r="H56" s="39">
        <v>0.80246374749075444</v>
      </c>
      <c r="I56" s="39">
        <v>0.44606627218822481</v>
      </c>
    </row>
    <row r="57" spans="1:9" x14ac:dyDescent="0.35">
      <c r="A57" s="9" t="s">
        <v>1044</v>
      </c>
      <c r="B57" s="24">
        <v>517000000</v>
      </c>
      <c r="C57" s="24">
        <v>2243593334.4400001</v>
      </c>
      <c r="D57" s="24">
        <v>1805318333</v>
      </c>
      <c r="E57" s="24">
        <v>1800402315</v>
      </c>
      <c r="F57" s="24">
        <v>1000791315</v>
      </c>
      <c r="G57" s="24">
        <v>960234648</v>
      </c>
      <c r="H57" s="36">
        <v>0.80246374749075444</v>
      </c>
      <c r="I57" s="36">
        <v>0.44606627218822481</v>
      </c>
    </row>
    <row r="58" spans="1:9" x14ac:dyDescent="0.35">
      <c r="A58" s="14" t="s">
        <v>1045</v>
      </c>
      <c r="B58" s="25">
        <v>239800000</v>
      </c>
      <c r="C58" s="25">
        <v>1459426667</v>
      </c>
      <c r="D58" s="25">
        <v>1452058333</v>
      </c>
      <c r="E58" s="25">
        <v>1452058333</v>
      </c>
      <c r="F58" s="25">
        <v>652447333</v>
      </c>
      <c r="G58" s="25">
        <v>648047333</v>
      </c>
      <c r="H58" s="37">
        <v>0.99495121326298197</v>
      </c>
      <c r="I58" s="37">
        <v>0.44705729157407537</v>
      </c>
    </row>
    <row r="59" spans="1:9" ht="43.5" x14ac:dyDescent="0.35">
      <c r="A59" s="10" t="s">
        <v>1439</v>
      </c>
      <c r="B59" s="26">
        <v>239800000</v>
      </c>
      <c r="C59" s="26">
        <v>1459426667</v>
      </c>
      <c r="D59" s="26">
        <v>1452058333</v>
      </c>
      <c r="E59" s="26">
        <v>1452058333</v>
      </c>
      <c r="F59" s="26">
        <v>652447333</v>
      </c>
      <c r="G59" s="26">
        <v>648047333</v>
      </c>
      <c r="H59" s="38">
        <v>0.99495121326298197</v>
      </c>
      <c r="I59" s="38">
        <v>0.44705729157407537</v>
      </c>
    </row>
    <row r="60" spans="1:9" x14ac:dyDescent="0.35">
      <c r="A60" s="47" t="s">
        <v>49</v>
      </c>
      <c r="B60" s="23">
        <v>239800000</v>
      </c>
      <c r="C60" s="23">
        <v>239800000</v>
      </c>
      <c r="D60" s="23">
        <v>235658333</v>
      </c>
      <c r="E60" s="23">
        <v>235658333</v>
      </c>
      <c r="F60" s="23">
        <v>102973333</v>
      </c>
      <c r="G60" s="23">
        <v>102973333</v>
      </c>
      <c r="H60" s="30">
        <v>0.98272866138448711</v>
      </c>
      <c r="I60" s="30">
        <v>0.42941339866555461</v>
      </c>
    </row>
    <row r="61" spans="1:9" x14ac:dyDescent="0.35">
      <c r="A61" s="47" t="s">
        <v>83</v>
      </c>
      <c r="B61" s="23">
        <v>0</v>
      </c>
      <c r="C61" s="23">
        <v>1200000000</v>
      </c>
      <c r="D61" s="23">
        <v>1200000000</v>
      </c>
      <c r="E61" s="23">
        <v>1200000000</v>
      </c>
      <c r="F61" s="23">
        <v>533074000</v>
      </c>
      <c r="G61" s="23">
        <v>533074000</v>
      </c>
      <c r="H61" s="30">
        <v>1</v>
      </c>
      <c r="I61" s="30">
        <v>0.44422833333333334</v>
      </c>
    </row>
    <row r="62" spans="1:9" x14ac:dyDescent="0.35">
      <c r="A62" s="47" t="s">
        <v>25</v>
      </c>
      <c r="B62" s="23">
        <v>0</v>
      </c>
      <c r="C62" s="23">
        <v>19626667</v>
      </c>
      <c r="D62" s="23">
        <v>16400000</v>
      </c>
      <c r="E62" s="23">
        <v>16400000</v>
      </c>
      <c r="F62" s="23">
        <v>16400000</v>
      </c>
      <c r="G62" s="23">
        <v>12000000</v>
      </c>
      <c r="H62" s="30">
        <v>0.8355978118954176</v>
      </c>
      <c r="I62" s="30">
        <v>0.8355978118954176</v>
      </c>
    </row>
    <row r="63" spans="1:9" x14ac:dyDescent="0.35">
      <c r="A63" s="14" t="s">
        <v>1046</v>
      </c>
      <c r="B63" s="25">
        <v>277200000</v>
      </c>
      <c r="C63" s="25">
        <v>784166667.44000006</v>
      </c>
      <c r="D63" s="25">
        <v>353260000</v>
      </c>
      <c r="E63" s="25">
        <v>348343982</v>
      </c>
      <c r="F63" s="25">
        <v>348343982</v>
      </c>
      <c r="G63" s="25">
        <v>312187315</v>
      </c>
      <c r="H63" s="37">
        <v>0.44422186821228699</v>
      </c>
      <c r="I63" s="37">
        <v>0.44422186821228699</v>
      </c>
    </row>
    <row r="64" spans="1:9" ht="29" x14ac:dyDescent="0.35">
      <c r="A64" s="10" t="s">
        <v>1440</v>
      </c>
      <c r="B64" s="26">
        <v>277200000</v>
      </c>
      <c r="C64" s="26">
        <v>784166667.44000006</v>
      </c>
      <c r="D64" s="26">
        <v>353260000</v>
      </c>
      <c r="E64" s="26">
        <v>348343982</v>
      </c>
      <c r="F64" s="26">
        <v>348343982</v>
      </c>
      <c r="G64" s="26">
        <v>312187315</v>
      </c>
      <c r="H64" s="38">
        <v>0.44422186821228699</v>
      </c>
      <c r="I64" s="38">
        <v>0.44422186821228699</v>
      </c>
    </row>
    <row r="65" spans="1:9" x14ac:dyDescent="0.35">
      <c r="A65" s="47" t="s">
        <v>49</v>
      </c>
      <c r="B65" s="23">
        <v>277200000</v>
      </c>
      <c r="C65" s="23">
        <v>277200000</v>
      </c>
      <c r="D65" s="23">
        <v>251680000</v>
      </c>
      <c r="E65" s="23">
        <v>251187315</v>
      </c>
      <c r="F65" s="23">
        <v>251187315</v>
      </c>
      <c r="G65" s="23">
        <v>251187315</v>
      </c>
      <c r="H65" s="30">
        <v>0.90615914502164507</v>
      </c>
      <c r="I65" s="30">
        <v>0.90615914502164507</v>
      </c>
    </row>
    <row r="66" spans="1:9" x14ac:dyDescent="0.35">
      <c r="A66" s="47" t="s">
        <v>158</v>
      </c>
      <c r="B66" s="23">
        <v>0</v>
      </c>
      <c r="C66" s="23">
        <v>56966667.439999998</v>
      </c>
      <c r="D66" s="23">
        <v>0</v>
      </c>
      <c r="E66" s="23">
        <v>0</v>
      </c>
      <c r="F66" s="23">
        <v>0</v>
      </c>
      <c r="G66" s="23">
        <v>0</v>
      </c>
      <c r="H66" s="30">
        <v>0</v>
      </c>
      <c r="I66" s="30">
        <v>0</v>
      </c>
    </row>
    <row r="67" spans="1:9" x14ac:dyDescent="0.35">
      <c r="A67" s="47" t="s">
        <v>25</v>
      </c>
      <c r="B67" s="23">
        <v>0</v>
      </c>
      <c r="C67" s="23">
        <v>450000000</v>
      </c>
      <c r="D67" s="23">
        <v>101580000</v>
      </c>
      <c r="E67" s="23">
        <v>97156667</v>
      </c>
      <c r="F67" s="23">
        <v>97156667</v>
      </c>
      <c r="G67" s="23">
        <v>61000000</v>
      </c>
      <c r="H67" s="30">
        <v>0.21590370444444446</v>
      </c>
      <c r="I67" s="30">
        <v>0.21590370444444446</v>
      </c>
    </row>
    <row r="68" spans="1:9" x14ac:dyDescent="0.35">
      <c r="A68" s="8" t="s">
        <v>933</v>
      </c>
      <c r="B68" s="27">
        <v>3123860001</v>
      </c>
      <c r="C68" s="27">
        <v>3454332022.9499998</v>
      </c>
      <c r="D68" s="27">
        <v>2904776761</v>
      </c>
      <c r="E68" s="27">
        <v>2624677063</v>
      </c>
      <c r="F68" s="27">
        <v>2552522233</v>
      </c>
      <c r="G68" s="27">
        <v>2533778900</v>
      </c>
      <c r="H68" s="39">
        <v>0.75982188323591593</v>
      </c>
      <c r="I68" s="39">
        <v>0.73893366822918949</v>
      </c>
    </row>
    <row r="69" spans="1:9" x14ac:dyDescent="0.35">
      <c r="A69" s="9" t="s">
        <v>953</v>
      </c>
      <c r="B69" s="24">
        <v>3123860001</v>
      </c>
      <c r="C69" s="24">
        <v>3454332022.9499998</v>
      </c>
      <c r="D69" s="24">
        <v>2904776761</v>
      </c>
      <c r="E69" s="24">
        <v>2624677063</v>
      </c>
      <c r="F69" s="24">
        <v>2552522233</v>
      </c>
      <c r="G69" s="24">
        <v>2533778900</v>
      </c>
      <c r="H69" s="36">
        <v>0.75982188323591593</v>
      </c>
      <c r="I69" s="36">
        <v>0.73893366822918949</v>
      </c>
    </row>
    <row r="70" spans="1:9" x14ac:dyDescent="0.35">
      <c r="A70" s="14" t="s">
        <v>970</v>
      </c>
      <c r="B70" s="25">
        <v>2823860001</v>
      </c>
      <c r="C70" s="25">
        <v>3084332021.3299999</v>
      </c>
      <c r="D70" s="25">
        <v>2667310094</v>
      </c>
      <c r="E70" s="25">
        <v>2387210396</v>
      </c>
      <c r="F70" s="25">
        <v>2315055566</v>
      </c>
      <c r="G70" s="25">
        <v>2296312233</v>
      </c>
      <c r="H70" s="37">
        <v>0.77397970759665724</v>
      </c>
      <c r="I70" s="37">
        <v>0.75058571839542787</v>
      </c>
    </row>
    <row r="71" spans="1:9" ht="29" x14ac:dyDescent="0.35">
      <c r="A71" s="10" t="s">
        <v>1441</v>
      </c>
      <c r="B71" s="26">
        <v>300000000</v>
      </c>
      <c r="C71" s="26">
        <v>478682000</v>
      </c>
      <c r="D71" s="26">
        <v>349032250</v>
      </c>
      <c r="E71" s="26">
        <v>239509223</v>
      </c>
      <c r="F71" s="26">
        <v>183354393</v>
      </c>
      <c r="G71" s="26">
        <v>183354393</v>
      </c>
      <c r="H71" s="38">
        <v>0.50035142955030687</v>
      </c>
      <c r="I71" s="38">
        <v>0.38304008297784331</v>
      </c>
    </row>
    <row r="72" spans="1:9" x14ac:dyDescent="0.35">
      <c r="A72" s="47" t="s">
        <v>49</v>
      </c>
      <c r="B72" s="23">
        <v>300000000</v>
      </c>
      <c r="C72" s="23">
        <v>300000000</v>
      </c>
      <c r="D72" s="23">
        <v>272050000</v>
      </c>
      <c r="E72" s="23">
        <v>169533033</v>
      </c>
      <c r="F72" s="23">
        <v>141318033</v>
      </c>
      <c r="G72" s="23">
        <v>141318033</v>
      </c>
      <c r="H72" s="30">
        <v>0.56511011</v>
      </c>
      <c r="I72" s="30">
        <v>0.47106010999999998</v>
      </c>
    </row>
    <row r="73" spans="1:9" x14ac:dyDescent="0.35">
      <c r="A73" s="47" t="s">
        <v>158</v>
      </c>
      <c r="B73" s="23">
        <v>0</v>
      </c>
      <c r="C73" s="23">
        <v>178682000</v>
      </c>
      <c r="D73" s="23">
        <v>76982250</v>
      </c>
      <c r="E73" s="23">
        <v>69976190</v>
      </c>
      <c r="F73" s="23">
        <v>42036360</v>
      </c>
      <c r="G73" s="23">
        <v>42036360</v>
      </c>
      <c r="H73" s="30">
        <v>0.39162417031374175</v>
      </c>
      <c r="I73" s="30">
        <v>0.23525794428090127</v>
      </c>
    </row>
    <row r="74" spans="1:9" ht="29" x14ac:dyDescent="0.35">
      <c r="A74" s="10" t="s">
        <v>1442</v>
      </c>
      <c r="B74" s="26">
        <v>665300000</v>
      </c>
      <c r="C74" s="26">
        <v>665300000</v>
      </c>
      <c r="D74" s="26">
        <v>464466666</v>
      </c>
      <c r="E74" s="26">
        <v>464466666</v>
      </c>
      <c r="F74" s="26">
        <v>464466666</v>
      </c>
      <c r="G74" s="26">
        <v>464466666</v>
      </c>
      <c r="H74" s="38">
        <v>0.69813116789418306</v>
      </c>
      <c r="I74" s="38">
        <v>0.69813116789418306</v>
      </c>
    </row>
    <row r="75" spans="1:9" x14ac:dyDescent="0.35">
      <c r="A75" s="47" t="s">
        <v>49</v>
      </c>
      <c r="B75" s="23">
        <v>245300000</v>
      </c>
      <c r="C75" s="23">
        <v>245300000</v>
      </c>
      <c r="D75" s="23">
        <v>242000000</v>
      </c>
      <c r="E75" s="23">
        <v>242000000</v>
      </c>
      <c r="F75" s="23">
        <v>242000000</v>
      </c>
      <c r="G75" s="23">
        <v>242000000</v>
      </c>
      <c r="H75" s="30">
        <v>0.98654708520179368</v>
      </c>
      <c r="I75" s="30">
        <v>0.98654708520179368</v>
      </c>
    </row>
    <row r="76" spans="1:9" x14ac:dyDescent="0.35">
      <c r="A76" s="47" t="s">
        <v>83</v>
      </c>
      <c r="B76" s="23">
        <v>420000000</v>
      </c>
      <c r="C76" s="23">
        <v>420000000</v>
      </c>
      <c r="D76" s="23">
        <v>222466666</v>
      </c>
      <c r="E76" s="23">
        <v>222466666</v>
      </c>
      <c r="F76" s="23">
        <v>222466666</v>
      </c>
      <c r="G76" s="23">
        <v>222466666</v>
      </c>
      <c r="H76" s="30">
        <v>0.52968253809523813</v>
      </c>
      <c r="I76" s="30">
        <v>0.52968253809523813</v>
      </c>
    </row>
    <row r="77" spans="1:9" x14ac:dyDescent="0.35">
      <c r="A77" s="10" t="s">
        <v>1443</v>
      </c>
      <c r="B77" s="26">
        <v>1858560001</v>
      </c>
      <c r="C77" s="26">
        <v>1940350021.3299999</v>
      </c>
      <c r="D77" s="26">
        <v>1853811178</v>
      </c>
      <c r="E77" s="26">
        <v>1683234507</v>
      </c>
      <c r="F77" s="26">
        <v>1667234507</v>
      </c>
      <c r="G77" s="26">
        <v>1648491174</v>
      </c>
      <c r="H77" s="38">
        <v>0.86749013760220339</v>
      </c>
      <c r="I77" s="38">
        <v>0.85924420268112522</v>
      </c>
    </row>
    <row r="78" spans="1:9" x14ac:dyDescent="0.35">
      <c r="A78" s="47" t="s">
        <v>49</v>
      </c>
      <c r="B78" s="23">
        <v>666693957</v>
      </c>
      <c r="C78" s="23">
        <v>666693957</v>
      </c>
      <c r="D78" s="23">
        <v>665000000</v>
      </c>
      <c r="E78" s="23">
        <v>637766666</v>
      </c>
      <c r="F78" s="23">
        <v>621766666</v>
      </c>
      <c r="G78" s="23">
        <v>617266666</v>
      </c>
      <c r="H78" s="30">
        <v>0.95661083965697324</v>
      </c>
      <c r="I78" s="30">
        <v>0.9326118220687577</v>
      </c>
    </row>
    <row r="79" spans="1:9" x14ac:dyDescent="0.35">
      <c r="A79" s="47" t="s">
        <v>83</v>
      </c>
      <c r="B79" s="23">
        <v>965852079</v>
      </c>
      <c r="C79" s="23">
        <v>965852079</v>
      </c>
      <c r="D79" s="23">
        <v>902511178</v>
      </c>
      <c r="E79" s="23">
        <v>769397843</v>
      </c>
      <c r="F79" s="23">
        <v>769397843</v>
      </c>
      <c r="G79" s="23">
        <v>762597843</v>
      </c>
      <c r="H79" s="30">
        <v>0.79660007958630696</v>
      </c>
      <c r="I79" s="30">
        <v>0.79660007958630696</v>
      </c>
    </row>
    <row r="80" spans="1:9" x14ac:dyDescent="0.35">
      <c r="A80" s="47" t="s">
        <v>152</v>
      </c>
      <c r="B80" s="23">
        <v>226013965</v>
      </c>
      <c r="C80" s="23">
        <v>226013965</v>
      </c>
      <c r="D80" s="23">
        <v>220000000</v>
      </c>
      <c r="E80" s="23">
        <v>214000000</v>
      </c>
      <c r="F80" s="23">
        <v>214000000</v>
      </c>
      <c r="G80" s="23">
        <v>214000000</v>
      </c>
      <c r="H80" s="30">
        <v>0.94684414744018142</v>
      </c>
      <c r="I80" s="30">
        <v>0.94684414744018142</v>
      </c>
    </row>
    <row r="81" spans="1:9" x14ac:dyDescent="0.35">
      <c r="A81" s="47" t="s">
        <v>25</v>
      </c>
      <c r="B81" s="23">
        <v>0</v>
      </c>
      <c r="C81" s="23">
        <v>81790020.329999998</v>
      </c>
      <c r="D81" s="23">
        <v>66300000</v>
      </c>
      <c r="E81" s="23">
        <v>62069998</v>
      </c>
      <c r="F81" s="23">
        <v>62069998</v>
      </c>
      <c r="G81" s="23">
        <v>54626665</v>
      </c>
      <c r="H81" s="30">
        <v>0.75889451732087621</v>
      </c>
      <c r="I81" s="30">
        <v>0.75889451732087621</v>
      </c>
    </row>
    <row r="82" spans="1:9" ht="29" x14ac:dyDescent="0.35">
      <c r="A82" s="14" t="s">
        <v>1047</v>
      </c>
      <c r="B82" s="25">
        <v>300000000</v>
      </c>
      <c r="C82" s="25">
        <v>370000001.62</v>
      </c>
      <c r="D82" s="25">
        <v>237466667</v>
      </c>
      <c r="E82" s="25">
        <v>237466667</v>
      </c>
      <c r="F82" s="25">
        <v>237466667</v>
      </c>
      <c r="G82" s="25">
        <v>237466667</v>
      </c>
      <c r="H82" s="37">
        <v>0.64180179989265163</v>
      </c>
      <c r="I82" s="37">
        <v>0.64180179989265163</v>
      </c>
    </row>
    <row r="83" spans="1:9" ht="29" x14ac:dyDescent="0.35">
      <c r="A83" s="10" t="s">
        <v>1444</v>
      </c>
      <c r="B83" s="26">
        <v>300000000</v>
      </c>
      <c r="C83" s="26">
        <v>370000001.62</v>
      </c>
      <c r="D83" s="26">
        <v>237466667</v>
      </c>
      <c r="E83" s="26">
        <v>237466667</v>
      </c>
      <c r="F83" s="26">
        <v>237466667</v>
      </c>
      <c r="G83" s="26">
        <v>237466667</v>
      </c>
      <c r="H83" s="38">
        <v>0.64180179989265163</v>
      </c>
      <c r="I83" s="38">
        <v>0.64180179989265163</v>
      </c>
    </row>
    <row r="84" spans="1:9" x14ac:dyDescent="0.35">
      <c r="A84" s="47" t="s">
        <v>49</v>
      </c>
      <c r="B84" s="23">
        <v>300000000</v>
      </c>
      <c r="C84" s="23">
        <v>300000000</v>
      </c>
      <c r="D84" s="23">
        <v>237466667</v>
      </c>
      <c r="E84" s="23">
        <v>237466667</v>
      </c>
      <c r="F84" s="23">
        <v>237466667</v>
      </c>
      <c r="G84" s="23">
        <v>237466667</v>
      </c>
      <c r="H84" s="30">
        <v>0.79155555666666666</v>
      </c>
      <c r="I84" s="30">
        <v>0.79155555666666666</v>
      </c>
    </row>
    <row r="85" spans="1:9" x14ac:dyDescent="0.35">
      <c r="A85" s="47" t="s">
        <v>533</v>
      </c>
      <c r="B85" s="23">
        <v>0</v>
      </c>
      <c r="C85" s="23">
        <v>70000001.620000005</v>
      </c>
      <c r="D85" s="23">
        <v>0</v>
      </c>
      <c r="E85" s="23">
        <v>0</v>
      </c>
      <c r="F85" s="23">
        <v>0</v>
      </c>
      <c r="G85" s="23">
        <v>0</v>
      </c>
      <c r="H85" s="30">
        <v>0</v>
      </c>
      <c r="I85" s="30">
        <v>0</v>
      </c>
    </row>
    <row r="86" spans="1:9" x14ac:dyDescent="0.35">
      <c r="A86" s="47" t="s">
        <v>1128</v>
      </c>
      <c r="B86" s="23">
        <v>22369880643</v>
      </c>
      <c r="C86" s="23">
        <v>32992270038.970001</v>
      </c>
      <c r="D86" s="23">
        <v>21229829703</v>
      </c>
      <c r="E86" s="23">
        <v>17308990622</v>
      </c>
      <c r="F86" s="23">
        <v>13773883222</v>
      </c>
      <c r="G86" s="23">
        <v>12349619930</v>
      </c>
      <c r="H86" s="30">
        <v>0.52463775913433253</v>
      </c>
      <c r="I86" s="30">
        <v>0.41748819362021722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DESPACHO DEL ALCALDE </vt:lpstr>
      <vt:lpstr>INTERIOR</vt:lpstr>
      <vt:lpstr>HACIENDA</vt:lpstr>
      <vt:lpstr>LOCALIDAD </vt:lpstr>
      <vt:lpstr>S GENERAL </vt:lpstr>
      <vt:lpstr>INFRAESTRUCTURA</vt:lpstr>
      <vt:lpstr>EDUCACION</vt:lpstr>
      <vt:lpstr>PARTICIPACION</vt:lpstr>
      <vt:lpstr>PLANEACION</vt:lpstr>
      <vt:lpstr>DADIS</vt:lpstr>
      <vt:lpstr>HISTORICA Y DEL CARIBE NORTE</vt:lpstr>
      <vt:lpstr>DATT</vt:lpstr>
      <vt:lpstr>VALORIZACION</vt:lpstr>
      <vt:lpstr>ESCUELA GOBIERNO</vt:lpstr>
      <vt:lpstr>IDER</vt:lpstr>
      <vt:lpstr>CORVIVIENDA</vt:lpstr>
      <vt:lpstr>IPCC</vt:lpstr>
      <vt:lpstr>EPA</vt:lpstr>
      <vt:lpstr>DISTRISEGURIDAD</vt:lpstr>
      <vt:lpstr>L INDUSTRIAL Y DE LA BAHIA</vt:lpstr>
      <vt:lpstr>U MAYOR DE CARTAGENA</vt:lpstr>
      <vt:lpstr>TOTAL </vt:lpstr>
      <vt:lpstr>GENERAL </vt:lpstr>
      <vt:lpstr>31-12-2023</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DAVID TORNE LORDUY</dc:creator>
  <cp:lastModifiedBy>Nelson Figueroa</cp:lastModifiedBy>
  <cp:lastPrinted>2024-01-04T21:06:27Z</cp:lastPrinted>
  <dcterms:created xsi:type="dcterms:W3CDTF">2024-01-04T20:06:02Z</dcterms:created>
  <dcterms:modified xsi:type="dcterms:W3CDTF">2024-09-28T17:03:21Z</dcterms:modified>
</cp:coreProperties>
</file>